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012 ČOV\2026\Opravy\ČOV - Výměna ocelového vrchlíku vyhnívací nádrže č.1\5_VŘ\"/>
    </mc:Choice>
  </mc:AlternateContent>
  <xr:revisionPtr revIDLastSave="0" documentId="13_ncr:1_{A3D3BF97-DA5C-457A-9FEC-E73CA70F1FC6}" xr6:coauthVersionLast="36" xr6:coauthVersionMax="36" xr10:uidLastSave="{00000000-0000-0000-0000-000000000000}"/>
  <bookViews>
    <workbookView xWindow="0" yWindow="0" windowWidth="28800" windowHeight="13425" activeTab="1" xr2:uid="{00000000-000D-0000-FFFF-FFFF00000000}"/>
  </bookViews>
  <sheets>
    <sheet name="Rekapitulace stavby" sheetId="1" r:id="rId1"/>
    <sheet name="001 - VN1" sheetId="2" r:id="rId2"/>
  </sheets>
  <definedNames>
    <definedName name="_xlnm._FilterDatabase" localSheetId="1" hidden="1">'001 - VN1'!$C$122:$K$181</definedName>
    <definedName name="_xlnm.Print_Titles" localSheetId="1">'001 - VN1'!$122:$122</definedName>
    <definedName name="_xlnm.Print_Titles" localSheetId="0">'Rekapitulace stavby'!$92:$92</definedName>
    <definedName name="_xlnm.Print_Area" localSheetId="1">'001 - VN1'!$C$4:$J$76,'001 - VN1'!$C$82:$J$104,'001 - VN1'!$C$110:$J$181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BK159" i="2" l="1"/>
  <c r="BI159" i="2"/>
  <c r="BH159" i="2"/>
  <c r="BG159" i="2"/>
  <c r="BF159" i="2"/>
  <c r="BE159" i="2"/>
  <c r="T159" i="2"/>
  <c r="R159" i="2"/>
  <c r="P159" i="2"/>
  <c r="J159" i="2"/>
  <c r="BK152" i="2" l="1"/>
  <c r="BI152" i="2"/>
  <c r="BH152" i="2"/>
  <c r="BG152" i="2"/>
  <c r="BF152" i="2"/>
  <c r="T152" i="2"/>
  <c r="R152" i="2"/>
  <c r="P152" i="2"/>
  <c r="J152" i="2"/>
  <c r="BE152" i="2" s="1"/>
  <c r="BK131" i="2" l="1"/>
  <c r="BI131" i="2"/>
  <c r="BH131" i="2"/>
  <c r="BG131" i="2"/>
  <c r="BF131" i="2"/>
  <c r="BE131" i="2"/>
  <c r="T131" i="2"/>
  <c r="R131" i="2"/>
  <c r="P131" i="2"/>
  <c r="J131" i="2"/>
  <c r="J153" i="2" l="1"/>
  <c r="P153" i="2"/>
  <c r="BK153" i="2"/>
  <c r="J37" i="2" l="1"/>
  <c r="J36" i="2"/>
  <c r="AY95" i="1" s="1"/>
  <c r="J35" i="2"/>
  <c r="AX95" i="1" s="1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F117" i="2"/>
  <c r="E115" i="2"/>
  <c r="F89" i="2"/>
  <c r="E87" i="2"/>
  <c r="J24" i="2"/>
  <c r="E24" i="2"/>
  <c r="J120" i="2" s="1"/>
  <c r="J23" i="2"/>
  <c r="J21" i="2"/>
  <c r="E21" i="2"/>
  <c r="J91" i="2" s="1"/>
  <c r="J20" i="2"/>
  <c r="J18" i="2"/>
  <c r="E18" i="2"/>
  <c r="F120" i="2" s="1"/>
  <c r="J17" i="2"/>
  <c r="J15" i="2"/>
  <c r="E15" i="2"/>
  <c r="F119" i="2" s="1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40" i="2"/>
  <c r="J139" i="2"/>
  <c r="J138" i="2"/>
  <c r="J137" i="2"/>
  <c r="J136" i="2"/>
  <c r="BK130" i="2"/>
  <c r="J129" i="2"/>
  <c r="J128" i="2"/>
  <c r="BK126" i="2"/>
  <c r="AS94" i="1"/>
  <c r="BK181" i="2"/>
  <c r="J178" i="2"/>
  <c r="BK177" i="2"/>
  <c r="J177" i="2"/>
  <c r="BK176" i="2"/>
  <c r="J176" i="2"/>
  <c r="BK175" i="2"/>
  <c r="J175" i="2"/>
  <c r="BK173" i="2"/>
  <c r="J173" i="2"/>
  <c r="BK172" i="2"/>
  <c r="J172" i="2"/>
  <c r="BK171" i="2"/>
  <c r="J171" i="2"/>
  <c r="BK170" i="2"/>
  <c r="J170" i="2"/>
  <c r="BK169" i="2"/>
  <c r="J169" i="2"/>
  <c r="BK168" i="2"/>
  <c r="J168" i="2"/>
  <c r="J167" i="2"/>
  <c r="J166" i="2"/>
  <c r="BK165" i="2"/>
  <c r="J163" i="2"/>
  <c r="BK162" i="2"/>
  <c r="BK160" i="2"/>
  <c r="BK158" i="2"/>
  <c r="BK157" i="2"/>
  <c r="J156" i="2"/>
  <c r="J154" i="2"/>
  <c r="J151" i="2"/>
  <c r="J150" i="2"/>
  <c r="J149" i="2"/>
  <c r="J148" i="2"/>
  <c r="BK147" i="2"/>
  <c r="J147" i="2"/>
  <c r="J146" i="2"/>
  <c r="BK145" i="2"/>
  <c r="BK144" i="2"/>
  <c r="BK143" i="2"/>
  <c r="J143" i="2"/>
  <c r="BK142" i="2"/>
  <c r="J142" i="2"/>
  <c r="BK141" i="2"/>
  <c r="J141" i="2"/>
  <c r="J140" i="2"/>
  <c r="BK139" i="2"/>
  <c r="BK136" i="2"/>
  <c r="BK129" i="2"/>
  <c r="BK128" i="2"/>
  <c r="J126" i="2"/>
  <c r="J125" i="2"/>
  <c r="BK180" i="2"/>
  <c r="BK179" i="2"/>
  <c r="BK178" i="2"/>
  <c r="BK137" i="2"/>
  <c r="J135" i="2"/>
  <c r="J134" i="2"/>
  <c r="J132" i="2"/>
  <c r="J130" i="2"/>
  <c r="BK125" i="2"/>
  <c r="J181" i="2"/>
  <c r="J180" i="2"/>
  <c r="J179" i="2"/>
  <c r="BK167" i="2"/>
  <c r="BK166" i="2"/>
  <c r="J165" i="2"/>
  <c r="BK163" i="2"/>
  <c r="J162" i="2"/>
  <c r="J160" i="2"/>
  <c r="J158" i="2"/>
  <c r="J157" i="2"/>
  <c r="BK156" i="2"/>
  <c r="BK154" i="2"/>
  <c r="BK151" i="2"/>
  <c r="BK150" i="2"/>
  <c r="BK149" i="2"/>
  <c r="BK148" i="2"/>
  <c r="BK146" i="2"/>
  <c r="J145" i="2"/>
  <c r="J144" i="2"/>
  <c r="BK138" i="2"/>
  <c r="BK135" i="2"/>
  <c r="BK134" i="2"/>
  <c r="BK132" i="2"/>
  <c r="T164" i="2" l="1"/>
  <c r="R174" i="2"/>
  <c r="P164" i="2"/>
  <c r="P174" i="2"/>
  <c r="BK124" i="2"/>
  <c r="J124" i="2" s="1"/>
  <c r="J97" i="2" s="1"/>
  <c r="P124" i="2"/>
  <c r="R124" i="2"/>
  <c r="T124" i="2"/>
  <c r="P127" i="2"/>
  <c r="T127" i="2"/>
  <c r="P133" i="2"/>
  <c r="T133" i="2"/>
  <c r="BK155" i="2"/>
  <c r="J155" i="2" s="1"/>
  <c r="J100" i="2" s="1"/>
  <c r="R155" i="2"/>
  <c r="T155" i="2"/>
  <c r="BK161" i="2"/>
  <c r="J161" i="2" s="1"/>
  <c r="J101" i="2" s="1"/>
  <c r="P161" i="2"/>
  <c r="R161" i="2"/>
  <c r="T161" i="2"/>
  <c r="BK164" i="2"/>
  <c r="J164" i="2" s="1"/>
  <c r="J102" i="2" s="1"/>
  <c r="BK174" i="2"/>
  <c r="J174" i="2"/>
  <c r="J103" i="2" s="1"/>
  <c r="BK127" i="2"/>
  <c r="J127" i="2" s="1"/>
  <c r="J98" i="2" s="1"/>
  <c r="R127" i="2"/>
  <c r="BK133" i="2"/>
  <c r="J133" i="2" s="1"/>
  <c r="J99" i="2" s="1"/>
  <c r="R133" i="2"/>
  <c r="P155" i="2"/>
  <c r="R164" i="2"/>
  <c r="T174" i="2"/>
  <c r="BE136" i="2"/>
  <c r="BE143" i="2"/>
  <c r="BE145" i="2"/>
  <c r="BE146" i="2"/>
  <c r="BE148" i="2"/>
  <c r="BE151" i="2"/>
  <c r="BE156" i="2"/>
  <c r="BE160" i="2"/>
  <c r="BE163" i="2"/>
  <c r="BE165" i="2"/>
  <c r="BE178" i="2"/>
  <c r="F91" i="2"/>
  <c r="J92" i="2"/>
  <c r="J117" i="2"/>
  <c r="J119" i="2"/>
  <c r="BE126" i="2"/>
  <c r="BE135" i="2"/>
  <c r="BE179" i="2"/>
  <c r="BE180" i="2"/>
  <c r="E113" i="2"/>
  <c r="BE128" i="2"/>
  <c r="BE129" i="2"/>
  <c r="BE130" i="2"/>
  <c r="BE132" i="2"/>
  <c r="BE137" i="2"/>
  <c r="BE139" i="2"/>
  <c r="BE140" i="2"/>
  <c r="BE141" i="2"/>
  <c r="BE142" i="2"/>
  <c r="BE144" i="2"/>
  <c r="BE147" i="2"/>
  <c r="BE149" i="2"/>
  <c r="BE150" i="2"/>
  <c r="BE154" i="2"/>
  <c r="BE157" i="2"/>
  <c r="BE158" i="2"/>
  <c r="BE162" i="2"/>
  <c r="BE166" i="2"/>
  <c r="BE167" i="2"/>
  <c r="BE168" i="2"/>
  <c r="BE169" i="2"/>
  <c r="BE170" i="2"/>
  <c r="BE173" i="2"/>
  <c r="BE175" i="2"/>
  <c r="BE176" i="2"/>
  <c r="BE177" i="2"/>
  <c r="F92" i="2"/>
  <c r="BE125" i="2"/>
  <c r="BE134" i="2"/>
  <c r="BE138" i="2"/>
  <c r="BE171" i="2"/>
  <c r="BE172" i="2"/>
  <c r="BE181" i="2"/>
  <c r="F34" i="2"/>
  <c r="BA95" i="1" s="1"/>
  <c r="BA94" i="1" s="1"/>
  <c r="AW94" i="1" s="1"/>
  <c r="AK30" i="1" s="1"/>
  <c r="F36" i="2"/>
  <c r="BC95" i="1" s="1"/>
  <c r="BC94" i="1" s="1"/>
  <c r="W32" i="1" s="1"/>
  <c r="F35" i="2"/>
  <c r="BB95" i="1" s="1"/>
  <c r="BB94" i="1" s="1"/>
  <c r="W31" i="1" s="1"/>
  <c r="F37" i="2"/>
  <c r="BD95" i="1" s="1"/>
  <c r="BD94" i="1" s="1"/>
  <c r="W33" i="1" s="1"/>
  <c r="J34" i="2"/>
  <c r="AW95" i="1" s="1"/>
  <c r="T123" i="2" l="1"/>
  <c r="R123" i="2"/>
  <c r="P123" i="2"/>
  <c r="AU95" i="1"/>
  <c r="AU94" i="1" s="1"/>
  <c r="BK123" i="2"/>
  <c r="J123" i="2" s="1"/>
  <c r="J96" i="2" s="1"/>
  <c r="AY94" i="1"/>
  <c r="F33" i="2"/>
  <c r="AZ95" i="1" s="1"/>
  <c r="AZ94" i="1" s="1"/>
  <c r="W29" i="1" s="1"/>
  <c r="J33" i="2"/>
  <c r="AV95" i="1" s="1"/>
  <c r="AT95" i="1" s="1"/>
  <c r="AX94" i="1"/>
  <c r="W30" i="1"/>
  <c r="AV94" i="1" l="1"/>
  <c r="AK29" i="1" s="1"/>
  <c r="J30" i="2"/>
  <c r="AG95" i="1" s="1"/>
  <c r="AG94" i="1" s="1"/>
  <c r="AK26" i="1" s="1"/>
  <c r="J39" i="2" l="1"/>
  <c r="AN95" i="1"/>
  <c r="AK35" i="1"/>
  <c r="AT94" i="1"/>
  <c r="AN94" i="1" l="1"/>
</calcChain>
</file>

<file path=xl/sharedStrings.xml><?xml version="1.0" encoding="utf-8"?>
<sst xmlns="http://schemas.openxmlformats.org/spreadsheetml/2006/main" count="997" uniqueCount="278">
  <si>
    <t>Export Komplet</t>
  </si>
  <si>
    <t/>
  </si>
  <si>
    <t>2.0</t>
  </si>
  <si>
    <t>ZAMOK</t>
  </si>
  <si>
    <t>False</t>
  </si>
  <si>
    <t>{ad8afa04-ab29-40ad-880a-86f9ecefdaf8}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</si>
  <si>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</si>
  <si>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</si>
  <si>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</si>
  <si>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</si>
  <si>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</si>
  <si>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</si>
  <si>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</si>
  <si>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</si>
  <si>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</si>
  <si>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</si>
  <si>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</si>
  <si>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1 T 4502 06 Specifikace s výkazem výměr</t>
  </si>
  <si>
    <t>KSO:</t>
  </si>
  <si>
    <t>CC-CZ:</t>
  </si>
  <si>
    <t>Místo:</t>
  </si>
  <si>
    <t xml:space="preserve"> </t>
  </si>
  <si>
    <t>Datum:</t>
  </si>
  <si>
    <t>26. 1. 2026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</si>
  <si>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</si>
  <si>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</si>
  <si>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</si>
  <si>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</si>
  <si>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</si>
  <si>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</si>
  <si>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</si>
  <si>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</si>
  <si>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</si>
  <si>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</si>
  <si>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</si>
  <si>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</si>
  <si>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</si>
  <si>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</si>
  <si>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</si>
  <si>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</si>
  <si>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</si>
  <si>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</si>
  <si>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</si>
  <si>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</si>
  <si>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</si>
  <si>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</si>
  <si>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</si>
  <si>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</si>
  <si>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</si>
  <si>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</si>
  <si>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</si>
  <si>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</si>
  <si>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</si>
  <si>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</si>
  <si>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</si>
  <si>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</si>
  <si>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</si>
  <si>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</si>
  <si>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</si>
  <si>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</si>
  <si>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</si>
  <si>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</si>
  <si>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</si>
  <si>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</si>
  <si>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</si>
  <si>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</si>
  <si>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</si>
  <si>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</si>
  <si>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</si>
  <si>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</si>
  <si>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</si>
  <si>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</si>
  <si>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</si>
  <si>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</si>
  <si>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</si>
  <si>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</si>
  <si>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</si>
  <si>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001</t>
  </si>
  <si>
    <t>VN1</t>
  </si>
  <si>
    <t>STA</t>
  </si>
  <si>
    <t>1</t>
  </si>
  <si>
    <t>{3ba93069-9614-45dd-8ef1-1241a8c295d0}</t>
  </si>
  <si>
    <t>2</t>
  </si>
  <si>
    <t>KRYCÍ LIST SOUPISU PRACÍ</t>
  </si>
  <si>
    <t>Objekt:</t>
  </si>
  <si>
    <t>001 - VN1</t>
  </si>
  <si>
    <t>REKAPITULACE ČLENĚNÍ SOUPISU PRACÍ</t>
  </si>
  <si>
    <t>Kód dílu - Popis</t>
  </si>
  <si>
    <t>Cena celkem [CZK]</t>
  </si>
  <si>
    <t>Náklady ze soupisu prací</t>
  </si>
  <si>
    <t>-1</t>
  </si>
  <si>
    <t>D1 - Lešení</t>
  </si>
  <si>
    <t>D2 - Demontáže</t>
  </si>
  <si>
    <t>D3 - Nový ocelový vrchlík</t>
  </si>
  <si>
    <t>D4 - Zkoušky, revize</t>
  </si>
  <si>
    <t>D5 - Technická pomoc při uvedení VN do provozu</t>
  </si>
  <si>
    <t>D6 - Plynotěsná sanace stěny</t>
  </si>
  <si>
    <t>D7 - Úprava ochozu nádrže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</si>
  <si>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</si>
  <si>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</si>
  <si>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</si>
  <si>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</si>
  <si>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</si>
  <si>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</si>
  <si>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</si>
  <si>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</si>
  <si>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</si>
  <si>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</si>
  <si>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</si>
  <si>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</si>
  <si>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</si>
  <si>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</si>
  <si>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Lešení</t>
  </si>
  <si>
    <t>ROZPOCET</t>
  </si>
  <si>
    <t>K</t>
  </si>
  <si>
    <t>Pol1</t>
  </si>
  <si>
    <t>kpl</t>
  </si>
  <si>
    <t>4</t>
  </si>
  <si>
    <t>Pol2</t>
  </si>
  <si>
    <t>D2</t>
  </si>
  <si>
    <t>Demontáže</t>
  </si>
  <si>
    <t>Pol3</t>
  </si>
  <si>
    <t>6</t>
  </si>
  <si>
    <t>Pol4</t>
  </si>
  <si>
    <t>8</t>
  </si>
  <si>
    <t>Pol5</t>
  </si>
  <si>
    <t>10</t>
  </si>
  <si>
    <t>Pol6</t>
  </si>
  <si>
    <t>D3</t>
  </si>
  <si>
    <t>Nový ocelový vrchlík</t>
  </si>
  <si>
    <t>Pol7</t>
  </si>
  <si>
    <t>14</t>
  </si>
  <si>
    <t>Pol8</t>
  </si>
  <si>
    <t>16</t>
  </si>
  <si>
    <t>Pol9</t>
  </si>
  <si>
    <t>Zaměření a zdokumentování stávajícího stavu</t>
  </si>
  <si>
    <t>18</t>
  </si>
  <si>
    <t>Pol10</t>
  </si>
  <si>
    <t>Statické posouzení vrchlíku a kotvení</t>
  </si>
  <si>
    <t>20</t>
  </si>
  <si>
    <t>Pol11</t>
  </si>
  <si>
    <t>22</t>
  </si>
  <si>
    <t>Pol12</t>
  </si>
  <si>
    <t>24</t>
  </si>
  <si>
    <t>Pol13</t>
  </si>
  <si>
    <t>26</t>
  </si>
  <si>
    <t>Pol14</t>
  </si>
  <si>
    <t>Dodávka a montáž technologického zařízení na vrchlík: - mechanická pojistka s uzavírací armaturou - uzavírací uzamykatelná armatura DN 150 pod stávající kapalinovou pojistkou - jímač plynu s odvětracím potrubím a uzavíracími armaturami - víko revizního otvoru DN 600 s průhledítkem</t>
  </si>
  <si>
    <t>28</t>
  </si>
  <si>
    <t>Pol15</t>
  </si>
  <si>
    <t>Uzavírací klapka s ruční pákou 1 x DN100 pro míchání bioplynem</t>
  </si>
  <si>
    <t>30</t>
  </si>
  <si>
    <t>Pol16</t>
  </si>
  <si>
    <t>Uzavírací klapky s ruční pákou 2 x DN150 a 1 x DN65 pro jímání a svod bioplynu</t>
  </si>
  <si>
    <t>32</t>
  </si>
  <si>
    <t>Pol17</t>
  </si>
  <si>
    <t>Šoupátko DN250 s elektropohonem - 1 ks, šoupátko s ručním kolem DN250 - 1 ks, armatury umístěny v čerpací stanici</t>
  </si>
  <si>
    <t>34</t>
  </si>
  <si>
    <t>Pol18</t>
  </si>
  <si>
    <t>Potrubí pro odběr plynu z VN od jímače plynu po napojení na stávající potrubí na okraji nádrže,  trubka Ø 156x3, nerez 1.4301, včetně tvarovek, přírub, kotvení, těsnícího a spojovacího materiálu tepelná izolace tl. 40mm + opláštěníí Al plechem</t>
  </si>
  <si>
    <t>bm</t>
  </si>
  <si>
    <t>36</t>
  </si>
  <si>
    <t>Pol19</t>
  </si>
  <si>
    <t>Potrubí proplyňování VN od víka po napojení na stávající potrubí na okraji nádrže,  trubka Ø 108x3, nerez 1.4301, včetně tvarovek, přírub, kotvení, těsnícího a spojovacího materiálu tepelná izolace tl. 40mm + opláštěníí Al plechem</t>
  </si>
  <si>
    <t>38</t>
  </si>
  <si>
    <t>Pol20</t>
  </si>
  <si>
    <t>Potrubí havarijního přepadu přes víko VN trubka Ø 206x3, nerez 1.4301 včetně přepadového "H" kusu</t>
  </si>
  <si>
    <t>40</t>
  </si>
  <si>
    <t>Pol21</t>
  </si>
  <si>
    <t>Potrubí provozního přepadu přes víko VN v rozsahu demontované části trubka Ø 206x3, nerez 1.4301 včetně přepadového "H" kusu</t>
  </si>
  <si>
    <t>42</t>
  </si>
  <si>
    <t>Pol22</t>
  </si>
  <si>
    <t>Potrubí proplyňování VN DN - centrální dýza od uzavírací armatury na rozdělovači plynu po napojení na stávající potrubí v nádrži,  trubka Ø 100x3, nerez 1.4301, včetně tvarovek, přírub, kotvení, těsnícího a spojovacího materiálu</t>
  </si>
  <si>
    <t>44</t>
  </si>
  <si>
    <t>Pol23</t>
  </si>
  <si>
    <t>Úprava potrubí odtahu vyhnilého kalu DN200, zkrácení konce u stávajícího potrubí cca o 0,5 m a navaření trubkového přechodu DN250/300</t>
  </si>
  <si>
    <t>46</t>
  </si>
  <si>
    <t>Pol24</t>
  </si>
  <si>
    <t>48</t>
  </si>
  <si>
    <t>Pol25</t>
  </si>
  <si>
    <t>50</t>
  </si>
  <si>
    <t>D4</t>
  </si>
  <si>
    <t>Zkoušky, revize</t>
  </si>
  <si>
    <t>Pol26</t>
  </si>
  <si>
    <t>52</t>
  </si>
  <si>
    <t>Pol27</t>
  </si>
  <si>
    <t>54</t>
  </si>
  <si>
    <t>Pol28</t>
  </si>
  <si>
    <t>Zkouška plynotěsnosti VN</t>
  </si>
  <si>
    <t>56</t>
  </si>
  <si>
    <t>Pol29</t>
  </si>
  <si>
    <t>Revize vyhrazeného plynového a elektrického zařízení</t>
  </si>
  <si>
    <t>58</t>
  </si>
  <si>
    <t>D5</t>
  </si>
  <si>
    <t>Technická pomoc při uvedení VN do provozu</t>
  </si>
  <si>
    <t>Pol30</t>
  </si>
  <si>
    <t>Zpracování technologického postupu</t>
  </si>
  <si>
    <t>60</t>
  </si>
  <si>
    <t>Pol31</t>
  </si>
  <si>
    <t>Uzavření VN, zaplynění a odvzdušnění VN a plynovodů mezi VN a kompresorovnou</t>
  </si>
  <si>
    <t>62</t>
  </si>
  <si>
    <t>D6</t>
  </si>
  <si>
    <t>Plynotěsná sanace stěny</t>
  </si>
  <si>
    <t>Pol32</t>
  </si>
  <si>
    <t>Mechanické očištění horní plochy římsy od zbytků tmelů a nátěrů</t>
  </si>
  <si>
    <t>m2</t>
  </si>
  <si>
    <t>64</t>
  </si>
  <si>
    <t>Pol33</t>
  </si>
  <si>
    <t>Přebetonování horní plochy římsy a zbytků příruby původního vrchlíku, včetně ocelové výztuže, bednění</t>
  </si>
  <si>
    <t>m3</t>
  </si>
  <si>
    <t>66</t>
  </si>
  <si>
    <t>Pol34</t>
  </si>
  <si>
    <t>Mechanické odstranění - odbourání nesoudržných částí betonu 20%celkové plochy</t>
  </si>
  <si>
    <t>68</t>
  </si>
  <si>
    <t>Pol35</t>
  </si>
  <si>
    <t>Otryskání betonové stěny vysokotlakým vodním paprskem</t>
  </si>
  <si>
    <t>70</t>
  </si>
  <si>
    <t>Pol36</t>
  </si>
  <si>
    <t>Reprofilace betonové konstrukce do tl.20mm</t>
  </si>
  <si>
    <t>72</t>
  </si>
  <si>
    <t>Pol37</t>
  </si>
  <si>
    <t>Dvojnásobný plynotěsný nátěr</t>
  </si>
  <si>
    <t>74</t>
  </si>
  <si>
    <t>Pol38</t>
  </si>
  <si>
    <t>Pružný izolační nátěr přechodu stěny a zhlaví š=200mm</t>
  </si>
  <si>
    <t>76</t>
  </si>
  <si>
    <t>Pol39</t>
  </si>
  <si>
    <t>Odtrhové zkoušky</t>
  </si>
  <si>
    <t>78</t>
  </si>
  <si>
    <t>Pol40</t>
  </si>
  <si>
    <t>Vyčištění VN a likvidace odpadu po sanacích</t>
  </si>
  <si>
    <t>80</t>
  </si>
  <si>
    <t>D7</t>
  </si>
  <si>
    <t>Úprava ochozu nádrže</t>
  </si>
  <si>
    <t>Pol41</t>
  </si>
  <si>
    <t>82</t>
  </si>
  <si>
    <t>Pol42</t>
  </si>
  <si>
    <t>Otryskání ochozu vysokotlakým vodním paprskem</t>
  </si>
  <si>
    <t>84</t>
  </si>
  <si>
    <t>Pol43</t>
  </si>
  <si>
    <t>Reprofilace betonové konstrukce do tl.20mm (boční plocha římsy ochozu)</t>
  </si>
  <si>
    <t>86</t>
  </si>
  <si>
    <t>Pol44</t>
  </si>
  <si>
    <t>Vyrovnání a spádování betonové plochy ochozu pro kotvení vrchlíku, tl. do 40mm</t>
  </si>
  <si>
    <t>88</t>
  </si>
  <si>
    <t>Pol45</t>
  </si>
  <si>
    <t>Dvojnásobný plynotěsný nátěr (pod kotevní přírubou vrchlíku)</t>
  </si>
  <si>
    <t>90</t>
  </si>
  <si>
    <t>Pol46</t>
  </si>
  <si>
    <t>Modifikovaný asfaltový střešní pás s posypem</t>
  </si>
  <si>
    <t>92</t>
  </si>
  <si>
    <t>Pol47</t>
  </si>
  <si>
    <t>Okapní plech ochozu</t>
  </si>
  <si>
    <t>94</t>
  </si>
  <si>
    <t>Šetrná demontáž technologického zařízení (pro opětovné použití) na vrchlíku vyhnívací nádrže:
- kapalinová pojistka 
- radarový snímač výšky pěny</t>
  </si>
  <si>
    <t>Demontáž technologického zařízení na vrchlíku vyhnívací nádrže: 
- jímač plynu s odvětracím potrubím a uzavíracími armaturami 
- odvětrávací potrubí s uzavíracími armaturami Likvidace demontovaného materiálu.</t>
  </si>
  <si>
    <t>Obslužný ochoz šířky 700mm kolem víka, s pororošty, zábradlím, přístup na ochoz po lávce a žebříku, šířka lávky 800mm. Materiálové provedení: 
ocell S235JR + pozink</t>
  </si>
  <si>
    <t>Nátěr ocelového vrchlíku: 
- otryskání povrchu na Sa 2,5 dle ČSN ISO 8501-1
 - nátěrový systém: 
vnitřní povrch - epoxidový nátěr 2x250µm 
vnější povrch pod izolací - epoxidový nátěr 120µm 
vnější povrch bez izolace - epoxidový nátěr 120µm 
                                             - polyuretanový nátěr 120µm</t>
  </si>
  <si>
    <t>Opláštění vrchlíku střecha: 
- plech tl. 0,6mm pozinkovaný, lakovaný, RAL 9006 
- střešní fólie 
- OSB desky tl. 18mm - latě 40x60mm (36ks L=5,0m) 
- difuzní fólie 
- tepelná izolace z minerální vlny tl. 200mm 
- krokve 100x80mm (24ks L=2,6m, 24ks L=4,5m) svislé úplochy - plášť, lucerna: 
- trapézový plech tl. 0,6mm pozinkovaný, lakovaný, RAL 9006 
- tepelná izolace z minerální vlny tl. 200mm</t>
  </si>
  <si>
    <t>Hromosvodová soustava a ochrana proti blesku nového vrchlíku 
- demontáž stávajícího tyčového hromosvodu
- dodávku a montáž nového hromosvodu v následujícím provedení: 
- na vrchlíku v provedení do Ex - Dehn
- dále oddálené okružní vedení na ochozu / zábradlí (AlMgSi drát na sklolaminátových podpěrách) 
- nové svody (klasické přímo přichycené k oplechování), které se napojí na stávající zemnění  - včetně plošiny na 1 den 
- včetně spojek, podpěr, spojovacího materiálu, atd. - revize a TIČR</t>
  </si>
  <si>
    <t>Tlakové zkoušky potrubí 
- 2x potrubí havarijního přepadu DN200 
- 2x potrubí provozního přepadu DN200 
- 1x plynové potrubí DN150 
- 1x plynové potrubí DN100
včetně přivaření záslepek na vyústění potrubí v nádrži a jejich odstranění po zkouškách</t>
  </si>
  <si>
    <t>Přípravné práce: 
- odstranění původního nátěru z ochozu 
- otlučení nesoudržných vrstev betonu 
- demontáž okapního plechu a žlabu 
- zaměření rovinnosti ochozu</t>
  </si>
  <si>
    <t>Lešení vnitřní ve vyhnívací nádrži  - montáž, demontáž, doprava, pronájem v předpokládané době 5 měsíců, včetně dokumentace. 
Lešením bude zajištěn přístup k vnitřním stěnám nádrže, k potrubí a k ocelovému vrchlíku</t>
  </si>
  <si>
    <t>Lešení vnější kolem vyhnívací nádrže  - montáž, demontáž, doprava, pronájem v předpokládané době 3 měsíců, včetně dokumentace.
 Lešením bude zajištěn přístup k vnější straně ochozu betonové nádrže</t>
  </si>
  <si>
    <t>Zkouška vodotěsnosti VN 
Provozovatel zajistí načerpání vody do vyhnívací nádrže pro zkoušku vodotěsnosti.</t>
  </si>
  <si>
    <t>Ocelový vrchlík vyhnívací nádrže - materiál, výroba a montáž 
průměr vrchlíku: 10,0m
výška válcové části: 0,85 m
celková výška: 2,2 m
provozní přetlak ve VN: 2,5 kPa
výpočtový přetlak pro návrh vrchlíku: 10,0 kPa
vnější průměr kotevní příruby: 10,9 m 
tloušťka plechu stěny a stropu:  min. 6mm
tloušťka kotevní příruby: min. 16mm
kotvení vrchlíku na zhlaví nádrže: min. 70 ks chemická kotva M16
Vrchlík je ukončen v horní části válcovou částí zakrytou víkem s vnitřním průměrem 2,0m s hrdly a prostupy pro napojení technologie: 
- 1x hrdlo DN300, PN10 pro jímač plynu 
- 1x hrdlo DN150, PN10 pro kapalinovou pojistku
- 1x hrdlo DN150, PN10 pro mechanickou pojistku 
- 1x hrdlo DN200, PN1 pro radarový snímač výšky pěny 
- 1x revizní otvor - hrdlo DN600, PN10 
- 1x nátrubek 1" se zátkou 
- 2x prostup pro potrubí provozního přepadu Ø 206x3 
- 1x prostup pro plynové potrubí  Ø 104 x 2 
Mimo víko vrchlíku je v plášti umístěn prostup 2x  prostup pro potrubí havarijního přepadu Ø 206x3 materiálové provedení konstrukce vrchlíku: 
ocel S235JR 
Plynotěsné utěsnění spoje vrchlíku a betonového zhlaví nádrže včetně chemických kotev. Včetně zpracování konstrukční dokumentace.</t>
  </si>
  <si>
    <t xml:space="preserve">Montáž původního šetrně demontovaného technologického zařízení na vrchlík: 
- kapalinová pojistka 
</t>
  </si>
  <si>
    <t>Dodávka a montáž nového radarového snímače výšky pěny (nutné ex provedení)</t>
  </si>
  <si>
    <t>Montáž a dodávka elektroinstalace, připojení elektropřístrojů na víku a světla. 
- 1x radarový snímač výšky pěny (nová dodávka) 
- 1x tlakový snímač bioplynu (nová dodávka) 
- 1 x světlo v Ex provedení na výstupní věž (nová dodávka)</t>
  </si>
  <si>
    <t>Demontáž stávajícího ocelového vrchlíku včetně opláštění, ochozu a přístupové lávky se zábradlím. Plášť vrchlíku bude odříznut od částečně zabetonované příruby na římse v nádrži, následně demontáž plechové části vsazené do betonové nádrže.</t>
  </si>
  <si>
    <t>Pol D2.1</t>
  </si>
  <si>
    <t>Demontáž potrubí: 
- potrubí pro odběr plynu z VN, DN150 nerez -  10 bm 
- potrubí proplyňování VN DN100 nerez -  13 bm 
- potrubí havarijního přepadu uvnitř VN, DN200, uhlíková ocel - 14 bm 
- potrubí provozního přepadu uvnitř VN, DN200 - odříznutí části potrubí spojené s vrchlíkem, uhlíková ocel -  8 bm</t>
  </si>
  <si>
    <t>Montáž a dodávka měření přetlaku pod vrchlíkem nádrže - rozsah 0-20 kPa, včetně vybudování kabelové trasy od senzoru do rozvodny a všech dalších nezbytných prací.
Zapojení a začlenění do řídícího systému zajistí provozovatel ČOV.</t>
  </si>
  <si>
    <t>Pol48</t>
  </si>
  <si>
    <t>Pol49</t>
  </si>
  <si>
    <t>Likvidace demontovaného vrchlíku a ostatního materiálu, včetně rozřezání (případně jiného způsobu rozebrání), nakládky, dopravy a složení, přičemž platby za kovový odpad, předaný oprávněné organizaci jsou příjmem objednatele.</t>
  </si>
  <si>
    <t>Poskytnutí technické pomoci při uvádění vyhnívací nádrže do provozu</t>
  </si>
  <si>
    <t>Pol50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</si>
</sst>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22" xfId="0" applyFont="1" applyBorder="1" applyAlignment="1" applyProtection="1">
      <alignment horizontal="left" vertical="top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0" fillId="0" borderId="0" xfId="0"/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L28" sqref="L28:P2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s="1" customFormat="1" ht="36.950000000000003" customHeight="1"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3" t="s">
        <v>6</v>
      </c>
      <c r="BT2" s="13" t="s">
        <v>7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s="1" customFormat="1" ht="24.95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pans="1:74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27" t="s">
        <v>14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18"/>
      <c r="AQ5" s="18"/>
      <c r="AR5" s="16"/>
      <c r="BE5" s="224" t="s">
        <v>15</v>
      </c>
      <c r="BS5" s="13" t="s">
        <v>6</v>
      </c>
    </row>
    <row r="6" spans="1:74" s="1" customFormat="1" ht="36.950000000000003" customHeight="1">
      <c r="B6" s="17"/>
      <c r="C6" s="18"/>
      <c r="D6" s="24" t="s">
        <v>16</v>
      </c>
      <c r="E6" s="18"/>
      <c r="F6" s="18"/>
      <c r="G6" s="18"/>
      <c r="H6" s="18"/>
      <c r="I6" s="18"/>
      <c r="J6" s="18"/>
      <c r="K6" s="229" t="s">
        <v>17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18"/>
      <c r="AQ6" s="18"/>
      <c r="AR6" s="16"/>
      <c r="BE6" s="225"/>
      <c r="BS6" s="13" t="s">
        <v>6</v>
      </c>
    </row>
    <row r="7" spans="1:74" s="1" customFormat="1" ht="12" customHeight="1">
      <c r="B7" s="17"/>
      <c r="C7" s="18"/>
      <c r="D7" s="25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19</v>
      </c>
      <c r="AL7" s="18"/>
      <c r="AM7" s="18"/>
      <c r="AN7" s="23" t="s">
        <v>1</v>
      </c>
      <c r="AO7" s="18"/>
      <c r="AP7" s="18"/>
      <c r="AQ7" s="18"/>
      <c r="AR7" s="16"/>
      <c r="BE7" s="225"/>
      <c r="BS7" s="13" t="s">
        <v>6</v>
      </c>
    </row>
    <row r="8" spans="1:74" s="1" customFormat="1" ht="12" customHeight="1">
      <c r="B8" s="17"/>
      <c r="C8" s="18"/>
      <c r="D8" s="25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22</v>
      </c>
      <c r="AL8" s="18"/>
      <c r="AM8" s="18"/>
      <c r="AN8" s="26" t="s">
        <v>23</v>
      </c>
      <c r="AO8" s="18"/>
      <c r="AP8" s="18"/>
      <c r="AQ8" s="18"/>
      <c r="AR8" s="16"/>
      <c r="BE8" s="225"/>
      <c r="BS8" s="13" t="s">
        <v>6</v>
      </c>
    </row>
    <row r="9" spans="1:74" s="1" customFormat="1" ht="14.45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25"/>
      <c r="BS9" s="13" t="s">
        <v>6</v>
      </c>
    </row>
    <row r="10" spans="1:74" s="1" customFormat="1" ht="12" customHeight="1">
      <c r="B10" s="17"/>
      <c r="C10" s="18"/>
      <c r="D10" s="25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25</v>
      </c>
      <c r="AL10" s="18"/>
      <c r="AM10" s="18"/>
      <c r="AN10" s="23" t="s">
        <v>1</v>
      </c>
      <c r="AO10" s="18"/>
      <c r="AP10" s="18"/>
      <c r="AQ10" s="18"/>
      <c r="AR10" s="16"/>
      <c r="BE10" s="225"/>
      <c r="BS10" s="13" t="s">
        <v>6</v>
      </c>
    </row>
    <row r="11" spans="1:74" s="1" customFormat="1" ht="18.399999999999999" customHeight="1">
      <c r="B11" s="17"/>
      <c r="C11" s="18"/>
      <c r="D11" s="18"/>
      <c r="E11" s="23" t="s">
        <v>21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26</v>
      </c>
      <c r="AL11" s="18"/>
      <c r="AM11" s="18"/>
      <c r="AN11" s="23" t="s">
        <v>1</v>
      </c>
      <c r="AO11" s="18"/>
      <c r="AP11" s="18"/>
      <c r="AQ11" s="18"/>
      <c r="AR11" s="16"/>
      <c r="BE11" s="225"/>
      <c r="BS11" s="13" t="s">
        <v>6</v>
      </c>
    </row>
    <row r="12" spans="1:74" s="1" customFormat="1" ht="6.95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25"/>
      <c r="BS12" s="13" t="s">
        <v>6</v>
      </c>
    </row>
    <row r="13" spans="1:74" s="1" customFormat="1" ht="12" customHeight="1">
      <c r="B13" s="17"/>
      <c r="C13" s="18"/>
      <c r="D13" s="25" t="s">
        <v>27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25</v>
      </c>
      <c r="AL13" s="18"/>
      <c r="AM13" s="18"/>
      <c r="AN13" s="27" t="s">
        <v>28</v>
      </c>
      <c r="AO13" s="18"/>
      <c r="AP13" s="18"/>
      <c r="AQ13" s="18"/>
      <c r="AR13" s="16"/>
      <c r="BE13" s="225"/>
      <c r="BS13" s="13" t="s">
        <v>6</v>
      </c>
    </row>
    <row r="14" spans="1:74" ht="12.75">
      <c r="B14" s="17"/>
      <c r="C14" s="18"/>
      <c r="D14" s="18"/>
      <c r="E14" s="230" t="s">
        <v>28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5" t="s">
        <v>26</v>
      </c>
      <c r="AL14" s="18"/>
      <c r="AM14" s="18"/>
      <c r="AN14" s="27" t="s">
        <v>28</v>
      </c>
      <c r="AO14" s="18"/>
      <c r="AP14" s="18"/>
      <c r="AQ14" s="18"/>
      <c r="AR14" s="16"/>
      <c r="BE14" s="225"/>
      <c r="BS14" s="13" t="s">
        <v>6</v>
      </c>
    </row>
    <row r="15" spans="1:74" s="1" customFormat="1" ht="6.95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25"/>
      <c r="BS15" s="13" t="s">
        <v>4</v>
      </c>
    </row>
    <row r="16" spans="1:74" s="1" customFormat="1" ht="12" customHeight="1">
      <c r="B16" s="17"/>
      <c r="C16" s="18"/>
      <c r="D16" s="25" t="s">
        <v>29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25"/>
      <c r="BS16" s="13" t="s">
        <v>4</v>
      </c>
    </row>
    <row r="17" spans="1:71" s="1" customFormat="1" ht="18.399999999999999" customHeight="1">
      <c r="B17" s="17"/>
      <c r="C17" s="18"/>
      <c r="D17" s="18"/>
      <c r="E17" s="23" t="s">
        <v>21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26</v>
      </c>
      <c r="AL17" s="18"/>
      <c r="AM17" s="18"/>
      <c r="AN17" s="23" t="s">
        <v>1</v>
      </c>
      <c r="AO17" s="18"/>
      <c r="AP17" s="18"/>
      <c r="AQ17" s="18"/>
      <c r="AR17" s="16"/>
      <c r="BE17" s="225"/>
      <c r="BS17" s="13" t="s">
        <v>30</v>
      </c>
    </row>
    <row r="18" spans="1:71" s="1" customFormat="1" ht="6.95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25"/>
      <c r="BS18" s="13" t="s">
        <v>6</v>
      </c>
    </row>
    <row r="19" spans="1:71" s="1" customFormat="1" ht="12" customHeight="1">
      <c r="B19" s="17"/>
      <c r="C19" s="18"/>
      <c r="D19" s="25" t="s">
        <v>31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25</v>
      </c>
      <c r="AL19" s="18"/>
      <c r="AM19" s="18"/>
      <c r="AN19" s="23" t="s">
        <v>1</v>
      </c>
      <c r="AO19" s="18"/>
      <c r="AP19" s="18"/>
      <c r="AQ19" s="18"/>
      <c r="AR19" s="16"/>
      <c r="BE19" s="225"/>
      <c r="BS19" s="13" t="s">
        <v>6</v>
      </c>
    </row>
    <row r="20" spans="1:71" s="1" customFormat="1" ht="18.399999999999999" customHeight="1">
      <c r="B20" s="17"/>
      <c r="C20" s="18"/>
      <c r="D20" s="18"/>
      <c r="E20" s="23" t="s">
        <v>21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26</v>
      </c>
      <c r="AL20" s="18"/>
      <c r="AM20" s="18"/>
      <c r="AN20" s="23" t="s">
        <v>1</v>
      </c>
      <c r="AO20" s="18"/>
      <c r="AP20" s="18"/>
      <c r="AQ20" s="18"/>
      <c r="AR20" s="16"/>
      <c r="BE20" s="225"/>
      <c r="BS20" s="13" t="s">
        <v>4</v>
      </c>
    </row>
    <row r="21" spans="1:71" s="1" customFormat="1" ht="6.95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25"/>
    </row>
    <row r="22" spans="1:71" s="1" customFormat="1" ht="12" customHeight="1">
      <c r="B22" s="17"/>
      <c r="C22" s="18"/>
      <c r="D22" s="25" t="s">
        <v>32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25"/>
    </row>
    <row r="23" spans="1:71" s="1" customFormat="1" ht="16.5" customHeight="1">
      <c r="B23" s="17"/>
      <c r="C23" s="18"/>
      <c r="D23" s="18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18"/>
      <c r="AP23" s="18"/>
      <c r="AQ23" s="18"/>
      <c r="AR23" s="16"/>
      <c r="BE23" s="225"/>
    </row>
    <row r="24" spans="1:71" s="1" customFormat="1" ht="6.95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25"/>
    </row>
    <row r="25" spans="1:71" s="1" customFormat="1" ht="6.95" customHeight="1">
      <c r="B25" s="17"/>
      <c r="C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18"/>
      <c r="AQ25" s="18"/>
      <c r="AR25" s="16"/>
      <c r="BE25" s="225"/>
    </row>
    <row r="26" spans="1:71" s="2" customFormat="1" ht="25.9" customHeight="1">
      <c r="A26" s="30"/>
      <c r="B26" s="31"/>
      <c r="C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3">
        <f>ROUND(AG94,2)</f>
        <v>0</v>
      </c>
      <c r="AL26" s="234"/>
      <c r="AM26" s="234"/>
      <c r="AN26" s="234"/>
      <c r="AO26" s="234"/>
      <c r="AP26" s="32"/>
      <c r="AQ26" s="32"/>
      <c r="AR26" s="35"/>
      <c r="BE26" s="225"/>
    </row>
    <row r="27" spans="1:71" s="2" customFormat="1" ht="6.95" customHeight="1">
      <c r="A27" s="30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E27" s="225"/>
    </row>
    <row r="28" spans="1:71" s="2" customFormat="1" ht="12.75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35" t="s">
        <v>34</v>
      </c>
      <c r="M28" s="235"/>
      <c r="N28" s="235"/>
      <c r="O28" s="235"/>
      <c r="P28" s="235"/>
      <c r="Q28" s="32"/>
      <c r="R28" s="32"/>
      <c r="S28" s="32"/>
      <c r="T28" s="32"/>
      <c r="U28" s="32"/>
      <c r="V28" s="32"/>
      <c r="W28" s="235" t="s">
        <v>35</v>
      </c>
      <c r="X28" s="235"/>
      <c r="Y28" s="235"/>
      <c r="Z28" s="235"/>
      <c r="AA28" s="235"/>
      <c r="AB28" s="235"/>
      <c r="AC28" s="235"/>
      <c r="AD28" s="235"/>
      <c r="AE28" s="235"/>
      <c r="AF28" s="32"/>
      <c r="AG28" s="32"/>
      <c r="AH28" s="32"/>
      <c r="AI28" s="32"/>
      <c r="AJ28" s="32"/>
      <c r="AK28" s="235" t="s">
        <v>36</v>
      </c>
      <c r="AL28" s="235"/>
      <c r="AM28" s="235"/>
      <c r="AN28" s="235"/>
      <c r="AO28" s="235"/>
      <c r="AP28" s="32"/>
      <c r="AQ28" s="32"/>
      <c r="AR28" s="35"/>
      <c r="BE28" s="225"/>
    </row>
    <row r="29" spans="1:71" s="3" customFormat="1" ht="14.45" customHeight="1">
      <c r="B29" s="36"/>
      <c r="C29" s="37"/>
      <c r="D29" s="25" t="s">
        <v>37</v>
      </c>
      <c r="E29" s="37"/>
      <c r="F29" s="25" t="s">
        <v>38</v>
      </c>
      <c r="G29" s="37"/>
      <c r="H29" s="37"/>
      <c r="I29" s="37"/>
      <c r="J29" s="37"/>
      <c r="K29" s="37"/>
      <c r="L29" s="217">
        <v>0.21</v>
      </c>
      <c r="M29" s="216"/>
      <c r="N29" s="216"/>
      <c r="O29" s="216"/>
      <c r="P29" s="216"/>
      <c r="Q29" s="37"/>
      <c r="R29" s="37"/>
      <c r="S29" s="37"/>
      <c r="T29" s="37"/>
      <c r="U29" s="37"/>
      <c r="V29" s="37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F29" s="37"/>
      <c r="AG29" s="37"/>
      <c r="AH29" s="37"/>
      <c r="AI29" s="37"/>
      <c r="AJ29" s="37"/>
      <c r="AK29" s="215">
        <f>ROUND(AV94, 2)</f>
        <v>0</v>
      </c>
      <c r="AL29" s="216"/>
      <c r="AM29" s="216"/>
      <c r="AN29" s="216"/>
      <c r="AO29" s="216"/>
      <c r="AP29" s="37"/>
      <c r="AQ29" s="37"/>
      <c r="AR29" s="38"/>
      <c r="BE29" s="226"/>
    </row>
    <row r="30" spans="1:71" s="3" customFormat="1" ht="14.45" customHeight="1">
      <c r="B30" s="36"/>
      <c r="C30" s="37"/>
      <c r="D30" s="37"/>
      <c r="E30" s="37"/>
      <c r="F30" s="25" t="s">
        <v>39</v>
      </c>
      <c r="G30" s="37"/>
      <c r="H30" s="37"/>
      <c r="I30" s="37"/>
      <c r="J30" s="37"/>
      <c r="K30" s="37"/>
      <c r="L30" s="217">
        <v>0.12</v>
      </c>
      <c r="M30" s="216"/>
      <c r="N30" s="216"/>
      <c r="O30" s="216"/>
      <c r="P30" s="216"/>
      <c r="Q30" s="37"/>
      <c r="R30" s="37"/>
      <c r="S30" s="37"/>
      <c r="T30" s="37"/>
      <c r="U30" s="37"/>
      <c r="V30" s="37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F30" s="37"/>
      <c r="AG30" s="37"/>
      <c r="AH30" s="37"/>
      <c r="AI30" s="37"/>
      <c r="AJ30" s="37"/>
      <c r="AK30" s="215">
        <f>ROUND(AW94, 2)</f>
        <v>0</v>
      </c>
      <c r="AL30" s="216"/>
      <c r="AM30" s="216"/>
      <c r="AN30" s="216"/>
      <c r="AO30" s="216"/>
      <c r="AP30" s="37"/>
      <c r="AQ30" s="37"/>
      <c r="AR30" s="38"/>
      <c r="BE30" s="226"/>
    </row>
    <row r="31" spans="1:71" s="3" customFormat="1" ht="14.45" hidden="1" customHeight="1">
      <c r="B31" s="36"/>
      <c r="C31" s="37"/>
      <c r="D31" s="37"/>
      <c r="E31" s="37"/>
      <c r="F31" s="25" t="s">
        <v>40</v>
      </c>
      <c r="G31" s="37"/>
      <c r="H31" s="37"/>
      <c r="I31" s="37"/>
      <c r="J31" s="37"/>
      <c r="K31" s="37"/>
      <c r="L31" s="217">
        <v>0.21</v>
      </c>
      <c r="M31" s="216"/>
      <c r="N31" s="216"/>
      <c r="O31" s="216"/>
      <c r="P31" s="216"/>
      <c r="Q31" s="37"/>
      <c r="R31" s="37"/>
      <c r="S31" s="37"/>
      <c r="T31" s="37"/>
      <c r="U31" s="37"/>
      <c r="V31" s="37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F31" s="37"/>
      <c r="AG31" s="37"/>
      <c r="AH31" s="37"/>
      <c r="AI31" s="37"/>
      <c r="AJ31" s="37"/>
      <c r="AK31" s="215">
        <v>0</v>
      </c>
      <c r="AL31" s="216"/>
      <c r="AM31" s="216"/>
      <c r="AN31" s="216"/>
      <c r="AO31" s="216"/>
      <c r="AP31" s="37"/>
      <c r="AQ31" s="37"/>
      <c r="AR31" s="38"/>
      <c r="BE31" s="226"/>
    </row>
    <row r="32" spans="1:71" s="3" customFormat="1" ht="14.45" hidden="1" customHeight="1">
      <c r="B32" s="36"/>
      <c r="C32" s="37"/>
      <c r="D32" s="37"/>
      <c r="E32" s="37"/>
      <c r="F32" s="25" t="s">
        <v>41</v>
      </c>
      <c r="G32" s="37"/>
      <c r="H32" s="37"/>
      <c r="I32" s="37"/>
      <c r="J32" s="37"/>
      <c r="K32" s="37"/>
      <c r="L32" s="217">
        <v>0.12</v>
      </c>
      <c r="M32" s="216"/>
      <c r="N32" s="216"/>
      <c r="O32" s="216"/>
      <c r="P32" s="216"/>
      <c r="Q32" s="37"/>
      <c r="R32" s="37"/>
      <c r="S32" s="37"/>
      <c r="T32" s="37"/>
      <c r="U32" s="37"/>
      <c r="V32" s="37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F32" s="37"/>
      <c r="AG32" s="37"/>
      <c r="AH32" s="37"/>
      <c r="AI32" s="37"/>
      <c r="AJ32" s="37"/>
      <c r="AK32" s="215">
        <v>0</v>
      </c>
      <c r="AL32" s="216"/>
      <c r="AM32" s="216"/>
      <c r="AN32" s="216"/>
      <c r="AO32" s="216"/>
      <c r="AP32" s="37"/>
      <c r="AQ32" s="37"/>
      <c r="AR32" s="38"/>
      <c r="BE32" s="226"/>
    </row>
    <row r="33" spans="1:57" s="3" customFormat="1" ht="14.45" hidden="1" customHeight="1">
      <c r="B33" s="36"/>
      <c r="C33" s="37"/>
      <c r="D33" s="37"/>
      <c r="E33" s="37"/>
      <c r="F33" s="25" t="s">
        <v>42</v>
      </c>
      <c r="G33" s="37"/>
      <c r="H33" s="37"/>
      <c r="I33" s="37"/>
      <c r="J33" s="37"/>
      <c r="K33" s="37"/>
      <c r="L33" s="217">
        <v>0</v>
      </c>
      <c r="M33" s="216"/>
      <c r="N33" s="216"/>
      <c r="O33" s="216"/>
      <c r="P33" s="216"/>
      <c r="Q33" s="37"/>
      <c r="R33" s="37"/>
      <c r="S33" s="37"/>
      <c r="T33" s="37"/>
      <c r="U33" s="37"/>
      <c r="V33" s="37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F33" s="37"/>
      <c r="AG33" s="37"/>
      <c r="AH33" s="37"/>
      <c r="AI33" s="37"/>
      <c r="AJ33" s="37"/>
      <c r="AK33" s="215">
        <v>0</v>
      </c>
      <c r="AL33" s="216"/>
      <c r="AM33" s="216"/>
      <c r="AN33" s="216"/>
      <c r="AO33" s="216"/>
      <c r="AP33" s="37"/>
      <c r="AQ33" s="37"/>
      <c r="AR33" s="38"/>
      <c r="BE33" s="226"/>
    </row>
    <row r="34" spans="1:57" s="2" customFormat="1" ht="6.95" customHeight="1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E34" s="225"/>
    </row>
    <row r="35" spans="1:57" s="2" customFormat="1" ht="25.9" customHeight="1">
      <c r="A35" s="30"/>
      <c r="B35" s="31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20" t="s">
        <v>45</v>
      </c>
      <c r="Y35" s="221"/>
      <c r="Z35" s="221"/>
      <c r="AA35" s="221"/>
      <c r="AB35" s="221"/>
      <c r="AC35" s="41"/>
      <c r="AD35" s="41"/>
      <c r="AE35" s="41"/>
      <c r="AF35" s="41"/>
      <c r="AG35" s="41"/>
      <c r="AH35" s="41"/>
      <c r="AI35" s="41"/>
      <c r="AJ35" s="41"/>
      <c r="AK35" s="222">
        <f>SUM(AK26:AK33)</f>
        <v>0</v>
      </c>
      <c r="AL35" s="221"/>
      <c r="AM35" s="221"/>
      <c r="AN35" s="221"/>
      <c r="AO35" s="223"/>
      <c r="AP35" s="39"/>
      <c r="AQ35" s="39"/>
      <c r="AR35" s="35"/>
      <c r="BE35" s="30"/>
    </row>
    <row r="36" spans="1:57" s="2" customFormat="1" ht="6.95" customHeight="1">
      <c r="A36" s="30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  <c r="BE36" s="30"/>
    </row>
    <row r="37" spans="1:57" s="2" customFormat="1" ht="14.45" customHeight="1">
      <c r="A37" s="30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5"/>
      <c r="BE37" s="30"/>
    </row>
    <row r="38" spans="1:57" s="1" customFormat="1" ht="14.45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pans="1:57" s="1" customFormat="1" ht="14.45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pans="1:57" s="1" customFormat="1" ht="14.45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pans="1:57" s="1" customFormat="1" ht="14.45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pans="1:57" s="1" customFormat="1" ht="14.45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pans="1:57" s="1" customFormat="1" ht="14.45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pans="1:57" s="1" customFormat="1" ht="14.45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pans="1:57" s="1" customFormat="1" ht="14.45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pans="1:57" s="1" customFormat="1" ht="14.45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pans="1:57" s="1" customFormat="1" ht="14.45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pans="1:57" s="1" customFormat="1" ht="14.45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pans="1:57" s="2" customFormat="1" ht="14.45" customHeight="1">
      <c r="B49" s="43"/>
      <c r="C49" s="44"/>
      <c r="D49" s="45" t="s">
        <v>46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47</v>
      </c>
      <c r="AI49" s="46"/>
      <c r="AJ49" s="46"/>
      <c r="AK49" s="46"/>
      <c r="AL49" s="46"/>
      <c r="AM49" s="46"/>
      <c r="AN49" s="46"/>
      <c r="AO49" s="46"/>
      <c r="AP49" s="44"/>
      <c r="AQ49" s="44"/>
      <c r="AR49" s="47"/>
    </row>
    <row r="50" spans="1:57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 spans="1:57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 spans="1:57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 spans="1:57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 spans="1:57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 spans="1:57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 spans="1:57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 spans="1: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 spans="1:57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 spans="1:57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pans="1:57" s="2" customFormat="1" ht="12.75">
      <c r="A60" s="30"/>
      <c r="B60" s="31"/>
      <c r="C60" s="32"/>
      <c r="D60" s="48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8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8" t="s">
        <v>48</v>
      </c>
      <c r="AI60" s="34"/>
      <c r="AJ60" s="34"/>
      <c r="AK60" s="34"/>
      <c r="AL60" s="34"/>
      <c r="AM60" s="48" t="s">
        <v>49</v>
      </c>
      <c r="AN60" s="34"/>
      <c r="AO60" s="34"/>
      <c r="AP60" s="32"/>
      <c r="AQ60" s="32"/>
      <c r="AR60" s="35"/>
      <c r="BE60" s="30"/>
    </row>
    <row r="61" spans="1:57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 spans="1:57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 spans="1:57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pans="1:57" s="2" customFormat="1" ht="12.75">
      <c r="A64" s="30"/>
      <c r="B64" s="31"/>
      <c r="C64" s="32"/>
      <c r="D64" s="45" t="s">
        <v>50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5" t="s">
        <v>51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5"/>
      <c r="BE64" s="30"/>
    </row>
    <row r="65" spans="1:57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 spans="1:57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 spans="1:5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 spans="1:57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 spans="1:57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 spans="1:57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 spans="1:57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 spans="1:57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 spans="1:57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 spans="1:57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pans="1:57" s="2" customFormat="1" ht="12.75">
      <c r="A75" s="30"/>
      <c r="B75" s="31"/>
      <c r="C75" s="32"/>
      <c r="D75" s="48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8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8" t="s">
        <v>48</v>
      </c>
      <c r="AI75" s="34"/>
      <c r="AJ75" s="34"/>
      <c r="AK75" s="34"/>
      <c r="AL75" s="34"/>
      <c r="AM75" s="48" t="s">
        <v>49</v>
      </c>
      <c r="AN75" s="34"/>
      <c r="AO75" s="34"/>
      <c r="AP75" s="32"/>
      <c r="AQ75" s="32"/>
      <c r="AR75" s="35"/>
      <c r="BE75" s="30"/>
    </row>
    <row r="76" spans="1:57" s="2" customFormat="1">
      <c r="A76" s="30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5"/>
      <c r="BE76" s="30"/>
    </row>
    <row r="77" spans="1:57" s="2" customFormat="1" ht="6.95" customHeight="1">
      <c r="A77" s="30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5"/>
      <c r="BE77" s="30"/>
    </row>
    <row r="81" spans="1:91" s="2" customFormat="1" ht="6.95" customHeight="1">
      <c r="A81" s="30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5"/>
      <c r="BE81" s="30"/>
    </row>
    <row r="82" spans="1:91" s="2" customFormat="1" ht="24.95" customHeight="1">
      <c r="A82" s="30"/>
      <c r="B82" s="31"/>
      <c r="C82" s="19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5"/>
      <c r="BE82" s="30"/>
    </row>
    <row r="83" spans="1:91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5"/>
      <c r="BE83" s="30"/>
    </row>
    <row r="84" spans="1:91" s="4" customFormat="1" ht="12" customHeight="1">
      <c r="B84" s="54"/>
      <c r="C84" s="25" t="s">
        <v>13</v>
      </c>
      <c r="D84" s="55"/>
      <c r="E84" s="55"/>
      <c r="F84" s="55"/>
      <c r="G84" s="55"/>
      <c r="H84" s="55"/>
      <c r="I84" s="55"/>
      <c r="J84" s="55"/>
      <c r="K84" s="55"/>
      <c r="L84" s="55" t="str">
        <f>K5</f>
        <v>IMPORT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6"/>
    </row>
    <row r="85" spans="1:91" s="5" customFormat="1" ht="36.950000000000003" customHeight="1">
      <c r="B85" s="57"/>
      <c r="C85" s="58" t="s">
        <v>16</v>
      </c>
      <c r="D85" s="59"/>
      <c r="E85" s="59"/>
      <c r="F85" s="59"/>
      <c r="G85" s="59"/>
      <c r="H85" s="59"/>
      <c r="I85" s="59"/>
      <c r="J85" s="59"/>
      <c r="K85" s="59"/>
      <c r="L85" s="204" t="str">
        <f>K6</f>
        <v>1 T 4502 06 Specifikace s výkazem výměr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59"/>
      <c r="AQ85" s="59"/>
      <c r="AR85" s="60"/>
    </row>
    <row r="86" spans="1:91" s="2" customFormat="1" ht="6.95" customHeight="1">
      <c r="A86" s="30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5"/>
      <c r="BE86" s="30"/>
    </row>
    <row r="87" spans="1:91" s="2" customFormat="1" ht="12" customHeight="1">
      <c r="A87" s="30"/>
      <c r="B87" s="31"/>
      <c r="C87" s="25" t="s">
        <v>20</v>
      </c>
      <c r="D87" s="32"/>
      <c r="E87" s="32"/>
      <c r="F87" s="32"/>
      <c r="G87" s="32"/>
      <c r="H87" s="32"/>
      <c r="I87" s="32"/>
      <c r="J87" s="32"/>
      <c r="K87" s="32"/>
      <c r="L87" s="61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5" t="s">
        <v>22</v>
      </c>
      <c r="AJ87" s="32"/>
      <c r="AK87" s="32"/>
      <c r="AL87" s="32"/>
      <c r="AM87" s="206" t="str">
        <f>IF(AN8= "","",AN8)</f>
        <v>26. 1. 2026</v>
      </c>
      <c r="AN87" s="206"/>
      <c r="AO87" s="32"/>
      <c r="AP87" s="32"/>
      <c r="AQ87" s="32"/>
      <c r="AR87" s="35"/>
      <c r="BE87" s="30"/>
    </row>
    <row r="88" spans="1:91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5"/>
      <c r="BE88" s="30"/>
    </row>
    <row r="89" spans="1:91" s="2" customFormat="1" ht="15.2" customHeight="1">
      <c r="A89" s="30"/>
      <c r="B89" s="31"/>
      <c r="C89" s="25" t="s">
        <v>24</v>
      </c>
      <c r="D89" s="32"/>
      <c r="E89" s="32"/>
      <c r="F89" s="32"/>
      <c r="G89" s="32"/>
      <c r="H89" s="32"/>
      <c r="I89" s="32"/>
      <c r="J89" s="32"/>
      <c r="K89" s="32"/>
      <c r="L89" s="55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5" t="s">
        <v>29</v>
      </c>
      <c r="AJ89" s="32"/>
      <c r="AK89" s="32"/>
      <c r="AL89" s="32"/>
      <c r="AM89" s="207" t="str">
        <f>IF(E17="","",E17)</f>
        <v xml:space="preserve"> </v>
      </c>
      <c r="AN89" s="208"/>
      <c r="AO89" s="208"/>
      <c r="AP89" s="208"/>
      <c r="AQ89" s="32"/>
      <c r="AR89" s="35"/>
      <c r="AS89" s="209" t="s">
        <v>53</v>
      </c>
      <c r="AT89" s="210"/>
      <c r="AU89" s="63"/>
      <c r="AV89" s="63"/>
      <c r="AW89" s="63"/>
      <c r="AX89" s="63"/>
      <c r="AY89" s="63"/>
      <c r="AZ89" s="63"/>
      <c r="BA89" s="63"/>
      <c r="BB89" s="63"/>
      <c r="BC89" s="63"/>
      <c r="BD89" s="64"/>
      <c r="BE89" s="30"/>
    </row>
    <row r="90" spans="1:91" s="2" customFormat="1" ht="15.2" customHeight="1">
      <c r="A90" s="30"/>
      <c r="B90" s="31"/>
      <c r="C90" s="25" t="s">
        <v>27</v>
      </c>
      <c r="D90" s="32"/>
      <c r="E90" s="32"/>
      <c r="F90" s="32"/>
      <c r="G90" s="32"/>
      <c r="H90" s="32"/>
      <c r="I90" s="32"/>
      <c r="J90" s="32"/>
      <c r="K90" s="32"/>
      <c r="L90" s="55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5" t="s">
        <v>31</v>
      </c>
      <c r="AJ90" s="32"/>
      <c r="AK90" s="32"/>
      <c r="AL90" s="32"/>
      <c r="AM90" s="207" t="str">
        <f>IF(E20="","",E20)</f>
        <v xml:space="preserve"> </v>
      </c>
      <c r="AN90" s="208"/>
      <c r="AO90" s="208"/>
      <c r="AP90" s="208"/>
      <c r="AQ90" s="32"/>
      <c r="AR90" s="35"/>
      <c r="AS90" s="211"/>
      <c r="AT90" s="212"/>
      <c r="AU90" s="65"/>
      <c r="AV90" s="65"/>
      <c r="AW90" s="65"/>
      <c r="AX90" s="65"/>
      <c r="AY90" s="65"/>
      <c r="AZ90" s="65"/>
      <c r="BA90" s="65"/>
      <c r="BB90" s="65"/>
      <c r="BC90" s="65"/>
      <c r="BD90" s="66"/>
      <c r="BE90" s="30"/>
    </row>
    <row r="91" spans="1:91" s="2" customFormat="1" ht="10.9" customHeight="1">
      <c r="A91" s="30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5"/>
      <c r="AS91" s="213"/>
      <c r="AT91" s="214"/>
      <c r="AU91" s="67"/>
      <c r="AV91" s="67"/>
      <c r="AW91" s="67"/>
      <c r="AX91" s="67"/>
      <c r="AY91" s="67"/>
      <c r="AZ91" s="67"/>
      <c r="BA91" s="67"/>
      <c r="BB91" s="67"/>
      <c r="BC91" s="67"/>
      <c r="BD91" s="68"/>
      <c r="BE91" s="30"/>
    </row>
    <row r="92" spans="1:91" s="2" customFormat="1" ht="29.25" customHeight="1">
      <c r="A92" s="30"/>
      <c r="B92" s="31"/>
      <c r="C92" s="199" t="s">
        <v>54</v>
      </c>
      <c r="D92" s="200"/>
      <c r="E92" s="200"/>
      <c r="F92" s="200"/>
      <c r="G92" s="200"/>
      <c r="H92" s="69"/>
      <c r="I92" s="201" t="s">
        <v>55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56</v>
      </c>
      <c r="AH92" s="200"/>
      <c r="AI92" s="200"/>
      <c r="AJ92" s="200"/>
      <c r="AK92" s="200"/>
      <c r="AL92" s="200"/>
      <c r="AM92" s="200"/>
      <c r="AN92" s="201" t="s">
        <v>57</v>
      </c>
      <c r="AO92" s="200"/>
      <c r="AP92" s="203"/>
      <c r="AQ92" s="70" t="s">
        <v>58</v>
      </c>
      <c r="AR92" s="35"/>
      <c r="AS92" s="71" t="s">
        <v>59</v>
      </c>
      <c r="AT92" s="72" t="s">
        <v>60</v>
      </c>
      <c r="AU92" s="72" t="s">
        <v>61</v>
      </c>
      <c r="AV92" s="72" t="s">
        <v>62</v>
      </c>
      <c r="AW92" s="72" t="s">
        <v>63</v>
      </c>
      <c r="AX92" s="72" t="s">
        <v>64</v>
      </c>
      <c r="AY92" s="72" t="s">
        <v>65</v>
      </c>
      <c r="AZ92" s="72" t="s">
        <v>66</v>
      </c>
      <c r="BA92" s="72" t="s">
        <v>67</v>
      </c>
      <c r="BB92" s="72" t="s">
        <v>68</v>
      </c>
      <c r="BC92" s="72" t="s">
        <v>69</v>
      </c>
      <c r="BD92" s="73" t="s">
        <v>70</v>
      </c>
      <c r="BE92" s="30"/>
    </row>
    <row r="93" spans="1:91" s="2" customFormat="1" ht="10.9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5"/>
      <c r="AS93" s="74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6"/>
      <c r="BE93" s="30"/>
    </row>
    <row r="94" spans="1:91" s="6" customFormat="1" ht="32.450000000000003" customHeight="1">
      <c r="B94" s="77"/>
      <c r="C94" s="78" t="s">
        <v>71</v>
      </c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196">
        <f>ROUND(AG95,2)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81" t="s">
        <v>1</v>
      </c>
      <c r="AR94" s="82"/>
      <c r="AS94" s="83">
        <f>ROUND(AS95,2)</f>
        <v>0</v>
      </c>
      <c r="AT94" s="84">
        <f>ROUND(SUM(AV94:AW94),2)</f>
        <v>0</v>
      </c>
      <c r="AU94" s="85">
        <f>ROUND(AU95,5)</f>
        <v>0</v>
      </c>
      <c r="AV94" s="84">
        <f>ROUND(AZ94*L29,2)</f>
        <v>0</v>
      </c>
      <c r="AW94" s="84">
        <f>ROUND(BA94*L30,2)</f>
        <v>0</v>
      </c>
      <c r="AX94" s="84">
        <f>ROUND(BB94*L29,2)</f>
        <v>0</v>
      </c>
      <c r="AY94" s="84">
        <f>ROUND(BC94*L30,2)</f>
        <v>0</v>
      </c>
      <c r="AZ94" s="84">
        <f>ROUND(AZ95,2)</f>
        <v>0</v>
      </c>
      <c r="BA94" s="84">
        <f>ROUND(BA95,2)</f>
        <v>0</v>
      </c>
      <c r="BB94" s="84">
        <f>ROUND(BB95,2)</f>
        <v>0</v>
      </c>
      <c r="BC94" s="84">
        <f>ROUND(BC95,2)</f>
        <v>0</v>
      </c>
      <c r="BD94" s="86">
        <f>ROUND(BD95,2)</f>
        <v>0</v>
      </c>
      <c r="BS94" s="87" t="s">
        <v>72</v>
      </c>
      <c r="BT94" s="87" t="s">
        <v>73</v>
      </c>
      <c r="BU94" s="88" t="s">
        <v>74</v>
      </c>
      <c r="BV94" s="87" t="s">
        <v>14</v>
      </c>
      <c r="BW94" s="87" t="s">
        <v>5</v>
      </c>
      <c r="BX94" s="87" t="s">
        <v>75</v>
      </c>
      <c r="CL94" s="87" t="s">
        <v>1</v>
      </c>
    </row>
    <row r="95" spans="1:91" s="7" customFormat="1" ht="16.5" customHeight="1">
      <c r="A95" s="89" t="s">
        <v>76</v>
      </c>
      <c r="B95" s="90"/>
      <c r="C95" s="91"/>
      <c r="D95" s="195" t="s">
        <v>77</v>
      </c>
      <c r="E95" s="195"/>
      <c r="F95" s="195"/>
      <c r="G95" s="195"/>
      <c r="H95" s="195"/>
      <c r="I95" s="92"/>
      <c r="J95" s="195" t="s">
        <v>78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218">
        <f>'001 - VN1'!J30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93" t="s">
        <v>79</v>
      </c>
      <c r="AR95" s="94"/>
      <c r="AS95" s="95">
        <v>0</v>
      </c>
      <c r="AT95" s="96">
        <f>ROUND(SUM(AV95:AW95),2)</f>
        <v>0</v>
      </c>
      <c r="AU95" s="97">
        <f>'001 - VN1'!P123</f>
        <v>0</v>
      </c>
      <c r="AV95" s="96">
        <f>'001 - VN1'!J33</f>
        <v>0</v>
      </c>
      <c r="AW95" s="96">
        <f>'001 - VN1'!J34</f>
        <v>0</v>
      </c>
      <c r="AX95" s="96">
        <f>'001 - VN1'!J35</f>
        <v>0</v>
      </c>
      <c r="AY95" s="96">
        <f>'001 - VN1'!J36</f>
        <v>0</v>
      </c>
      <c r="AZ95" s="96">
        <f>'001 - VN1'!F33</f>
        <v>0</v>
      </c>
      <c r="BA95" s="96">
        <f>'001 - VN1'!F34</f>
        <v>0</v>
      </c>
      <c r="BB95" s="96">
        <f>'001 - VN1'!F35</f>
        <v>0</v>
      </c>
      <c r="BC95" s="96">
        <f>'001 - VN1'!F36</f>
        <v>0</v>
      </c>
      <c r="BD95" s="98">
        <f>'001 - VN1'!F37</f>
        <v>0</v>
      </c>
      <c r="BT95" s="99" t="s">
        <v>80</v>
      </c>
      <c r="BV95" s="99" t="s">
        <v>14</v>
      </c>
      <c r="BW95" s="99" t="s">
        <v>81</v>
      </c>
      <c r="BX95" s="99" t="s">
        <v>5</v>
      </c>
      <c r="CL95" s="99" t="s">
        <v>1</v>
      </c>
      <c r="CM95" s="99" t="s">
        <v>82</v>
      </c>
    </row>
    <row r="96" spans="1:91" s="2" customFormat="1" ht="30" customHeight="1">
      <c r="A96" s="30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5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5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sheetProtection algorithmName="SHA-512" hashValue="tNS1k4b6yVqG8rth0eOiIU7rGrqWSM152wi72vsAuriix8JLEvpIHKolHq8bUJ0nJA2eWZvEsaGG9AIf884WUQ==" saltValue="Jy1PttDUwmdLzVBDabahgDxomTL02CNssyZi3MnjZbCZ+RLrcnYTuFEJIasoLQjofG2Ql1yb/ihZjFBRMDAbqw==" spinCount="100000" sheet="1" objects="1" scenarios="1" formatColumns="0" formatRows="0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001 - VN1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2"/>
  <sheetViews>
    <sheetView showGridLines="0" tabSelected="1" workbookViewId="0">
      <selection activeCell="I125" sqref="I1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3" t="s">
        <v>81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6"/>
      <c r="AT3" s="13" t="s">
        <v>82</v>
      </c>
    </row>
    <row r="4" spans="1:46" s="1" customFormat="1" ht="24.95" customHeight="1">
      <c r="B4" s="16"/>
      <c r="D4" s="102" t="s">
        <v>83</v>
      </c>
      <c r="L4" s="16"/>
      <c r="M4" s="103" t="s">
        <v>10</v>
      </c>
      <c r="AT4" s="13" t="s">
        <v>4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104" t="s">
        <v>16</v>
      </c>
      <c r="L6" s="16"/>
    </row>
    <row r="7" spans="1:46" s="1" customFormat="1" ht="16.5" customHeight="1">
      <c r="B7" s="16"/>
      <c r="E7" s="239" t="str">
        <f>'Rekapitulace stavby'!K6</f>
        <v>1 T 4502 06 Specifikace s výkazem výměr</v>
      </c>
      <c r="F7" s="240"/>
      <c r="G7" s="240"/>
      <c r="H7" s="240"/>
      <c r="L7" s="16"/>
    </row>
    <row r="8" spans="1:46" s="2" customFormat="1" ht="12" customHeight="1">
      <c r="A8" s="30"/>
      <c r="B8" s="35"/>
      <c r="C8" s="30"/>
      <c r="D8" s="104" t="s">
        <v>84</v>
      </c>
      <c r="E8" s="30"/>
      <c r="F8" s="30"/>
      <c r="G8" s="30"/>
      <c r="H8" s="30"/>
      <c r="I8" s="30"/>
      <c r="J8" s="30"/>
      <c r="K8" s="30"/>
      <c r="L8" s="47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5"/>
      <c r="C9" s="30"/>
      <c r="D9" s="30"/>
      <c r="E9" s="241" t="s">
        <v>85</v>
      </c>
      <c r="F9" s="242"/>
      <c r="G9" s="242"/>
      <c r="H9" s="242"/>
      <c r="I9" s="30"/>
      <c r="J9" s="30"/>
      <c r="K9" s="30"/>
      <c r="L9" s="47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5"/>
      <c r="C10" s="30"/>
      <c r="D10" s="30"/>
      <c r="E10" s="30"/>
      <c r="F10" s="30"/>
      <c r="G10" s="30"/>
      <c r="H10" s="30"/>
      <c r="I10" s="30"/>
      <c r="J10" s="30"/>
      <c r="K10" s="30"/>
      <c r="L10" s="47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5"/>
      <c r="C11" s="30"/>
      <c r="D11" s="104" t="s">
        <v>18</v>
      </c>
      <c r="E11" s="30"/>
      <c r="F11" s="105" t="s">
        <v>1</v>
      </c>
      <c r="G11" s="30"/>
      <c r="H11" s="30"/>
      <c r="I11" s="104" t="s">
        <v>19</v>
      </c>
      <c r="J11" s="105" t="s">
        <v>1</v>
      </c>
      <c r="K11" s="30"/>
      <c r="L11" s="47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5"/>
      <c r="C12" s="30"/>
      <c r="D12" s="104" t="s">
        <v>20</v>
      </c>
      <c r="E12" s="30"/>
      <c r="F12" s="105" t="s">
        <v>21</v>
      </c>
      <c r="G12" s="30"/>
      <c r="H12" s="30"/>
      <c r="I12" s="104" t="s">
        <v>22</v>
      </c>
      <c r="J12" s="106" t="str">
        <f>'Rekapitulace stavby'!AN8</f>
        <v>26. 1. 2026</v>
      </c>
      <c r="K12" s="30"/>
      <c r="L12" s="47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4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5"/>
      <c r="C14" s="30"/>
      <c r="D14" s="104" t="s">
        <v>24</v>
      </c>
      <c r="E14" s="30"/>
      <c r="F14" s="30"/>
      <c r="G14" s="30"/>
      <c r="H14" s="30"/>
      <c r="I14" s="104" t="s">
        <v>25</v>
      </c>
      <c r="J14" s="105" t="str">
        <f>IF('Rekapitulace stavby'!AN10="","",'Rekapitulace stavby'!AN10)</f>
        <v/>
      </c>
      <c r="K14" s="30"/>
      <c r="L14" s="47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5"/>
      <c r="C15" s="30"/>
      <c r="D15" s="30"/>
      <c r="E15" s="105" t="str">
        <f>IF('Rekapitulace stavby'!E11="","",'Rekapitulace stavby'!E11)</f>
        <v xml:space="preserve"> </v>
      </c>
      <c r="F15" s="30"/>
      <c r="G15" s="30"/>
      <c r="H15" s="30"/>
      <c r="I15" s="104" t="s">
        <v>26</v>
      </c>
      <c r="J15" s="105" t="str">
        <f>IF('Rekapitulace stavby'!AN11="","",'Rekapitulace stavby'!AN11)</f>
        <v/>
      </c>
      <c r="K15" s="30"/>
      <c r="L15" s="4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47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5"/>
      <c r="C17" s="30"/>
      <c r="D17" s="104" t="s">
        <v>27</v>
      </c>
      <c r="E17" s="30"/>
      <c r="F17" s="30"/>
      <c r="G17" s="30"/>
      <c r="H17" s="30"/>
      <c r="I17" s="104" t="s">
        <v>25</v>
      </c>
      <c r="J17" s="26" t="str">
        <f>'Rekapitulace stavby'!AN13</f>
        <v>Vyplň údaj</v>
      </c>
      <c r="K17" s="30"/>
      <c r="L17" s="47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5"/>
      <c r="C18" s="30"/>
      <c r="D18" s="30"/>
      <c r="E18" s="243" t="str">
        <f>'Rekapitulace stavby'!E14</f>
        <v>Vyplň údaj</v>
      </c>
      <c r="F18" s="244"/>
      <c r="G18" s="244"/>
      <c r="H18" s="244"/>
      <c r="I18" s="104" t="s">
        <v>26</v>
      </c>
      <c r="J18" s="26" t="str">
        <f>'Rekapitulace stavby'!AN14</f>
        <v>Vyplň údaj</v>
      </c>
      <c r="K18" s="30"/>
      <c r="L18" s="47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47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5"/>
      <c r="C20" s="30"/>
      <c r="D20" s="104" t="s">
        <v>29</v>
      </c>
      <c r="E20" s="30"/>
      <c r="F20" s="30"/>
      <c r="G20" s="30"/>
      <c r="H20" s="30"/>
      <c r="I20" s="104" t="s">
        <v>25</v>
      </c>
      <c r="J20" s="105" t="str">
        <f>IF('Rekapitulace stavby'!AN16="","",'Rekapitulace stavby'!AN16)</f>
        <v/>
      </c>
      <c r="K20" s="30"/>
      <c r="L20" s="47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5"/>
      <c r="C21" s="30"/>
      <c r="D21" s="30"/>
      <c r="E21" s="105" t="str">
        <f>IF('Rekapitulace stavby'!E17="","",'Rekapitulace stavby'!E17)</f>
        <v xml:space="preserve"> </v>
      </c>
      <c r="F21" s="30"/>
      <c r="G21" s="30"/>
      <c r="H21" s="30"/>
      <c r="I21" s="104" t="s">
        <v>26</v>
      </c>
      <c r="J21" s="105" t="str">
        <f>IF('Rekapitulace stavby'!AN17="","",'Rekapitulace stavby'!AN17)</f>
        <v/>
      </c>
      <c r="K21" s="30"/>
      <c r="L21" s="47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47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5"/>
      <c r="C23" s="30"/>
      <c r="D23" s="104" t="s">
        <v>31</v>
      </c>
      <c r="E23" s="30"/>
      <c r="F23" s="30"/>
      <c r="G23" s="30"/>
      <c r="H23" s="30"/>
      <c r="I23" s="104" t="s">
        <v>25</v>
      </c>
      <c r="J23" s="105" t="str">
        <f>IF('Rekapitulace stavby'!AN19="","",'Rekapitulace stavby'!AN19)</f>
        <v/>
      </c>
      <c r="K23" s="30"/>
      <c r="L23" s="47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5"/>
      <c r="C24" s="30"/>
      <c r="D24" s="30"/>
      <c r="E24" s="105" t="str">
        <f>IF('Rekapitulace stavby'!E20="","",'Rekapitulace stavby'!E20)</f>
        <v xml:space="preserve"> </v>
      </c>
      <c r="F24" s="30"/>
      <c r="G24" s="30"/>
      <c r="H24" s="30"/>
      <c r="I24" s="104" t="s">
        <v>26</v>
      </c>
      <c r="J24" s="105" t="str">
        <f>IF('Rekapitulace stavby'!AN20="","",'Rekapitulace stavby'!AN20)</f>
        <v/>
      </c>
      <c r="K24" s="30"/>
      <c r="L24" s="47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47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5"/>
      <c r="C26" s="30"/>
      <c r="D26" s="104" t="s">
        <v>32</v>
      </c>
      <c r="E26" s="30"/>
      <c r="F26" s="30"/>
      <c r="G26" s="30"/>
      <c r="H26" s="30"/>
      <c r="I26" s="30"/>
      <c r="J26" s="30"/>
      <c r="K26" s="30"/>
      <c r="L26" s="47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107"/>
      <c r="B27" s="108"/>
      <c r="C27" s="107"/>
      <c r="D27" s="107"/>
      <c r="E27" s="245" t="s">
        <v>1</v>
      </c>
      <c r="F27" s="245"/>
      <c r="G27" s="245"/>
      <c r="H27" s="245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0"/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47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5"/>
      <c r="C29" s="30"/>
      <c r="D29" s="110"/>
      <c r="E29" s="110"/>
      <c r="F29" s="110"/>
      <c r="G29" s="110"/>
      <c r="H29" s="110"/>
      <c r="I29" s="110"/>
      <c r="J29" s="110"/>
      <c r="K29" s="110"/>
      <c r="L29" s="47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5"/>
      <c r="C30" s="30"/>
      <c r="D30" s="111" t="s">
        <v>33</v>
      </c>
      <c r="E30" s="30"/>
      <c r="F30" s="30"/>
      <c r="G30" s="30"/>
      <c r="H30" s="30"/>
      <c r="I30" s="30"/>
      <c r="J30" s="112">
        <f>ROUND(J123, 2)</f>
        <v>0</v>
      </c>
      <c r="K30" s="30"/>
      <c r="L30" s="47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5"/>
      <c r="C31" s="30"/>
      <c r="D31" s="110"/>
      <c r="E31" s="110"/>
      <c r="F31" s="110"/>
      <c r="G31" s="110"/>
      <c r="H31" s="110"/>
      <c r="I31" s="110"/>
      <c r="J31" s="110"/>
      <c r="K31" s="110"/>
      <c r="L31" s="47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5"/>
      <c r="C32" s="30"/>
      <c r="D32" s="30"/>
      <c r="E32" s="30"/>
      <c r="F32" s="113" t="s">
        <v>35</v>
      </c>
      <c r="G32" s="30"/>
      <c r="H32" s="30"/>
      <c r="I32" s="113" t="s">
        <v>34</v>
      </c>
      <c r="J32" s="113" t="s">
        <v>36</v>
      </c>
      <c r="K32" s="30"/>
      <c r="L32" s="47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5"/>
      <c r="C33" s="30"/>
      <c r="D33" s="114" t="s">
        <v>37</v>
      </c>
      <c r="E33" s="104" t="s">
        <v>38</v>
      </c>
      <c r="F33" s="115">
        <f>ROUND((SUM(BE123:BE181)),  2)</f>
        <v>0</v>
      </c>
      <c r="G33" s="30"/>
      <c r="H33" s="30"/>
      <c r="I33" s="116">
        <v>0.21</v>
      </c>
      <c r="J33" s="115">
        <f>ROUND(((SUM(BE123:BE181))*I33),  2)</f>
        <v>0</v>
      </c>
      <c r="K33" s="30"/>
      <c r="L33" s="47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5"/>
      <c r="C34" s="30"/>
      <c r="D34" s="30"/>
      <c r="E34" s="104" t="s">
        <v>39</v>
      </c>
      <c r="F34" s="115">
        <f>ROUND((SUM(BF123:BF181)),  2)</f>
        <v>0</v>
      </c>
      <c r="G34" s="30"/>
      <c r="H34" s="30"/>
      <c r="I34" s="116">
        <v>0.12</v>
      </c>
      <c r="J34" s="115">
        <f>ROUND(((SUM(BF123:BF181))*I34),  2)</f>
        <v>0</v>
      </c>
      <c r="K34" s="30"/>
      <c r="L34" s="47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5"/>
      <c r="C35" s="30"/>
      <c r="D35" s="30"/>
      <c r="E35" s="104" t="s">
        <v>40</v>
      </c>
      <c r="F35" s="115">
        <f>ROUND((SUM(BG123:BG181)),  2)</f>
        <v>0</v>
      </c>
      <c r="G35" s="30"/>
      <c r="H35" s="30"/>
      <c r="I35" s="116">
        <v>0.21</v>
      </c>
      <c r="J35" s="115">
        <f>0</f>
        <v>0</v>
      </c>
      <c r="K35" s="30"/>
      <c r="L35" s="47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5"/>
      <c r="C36" s="30"/>
      <c r="D36" s="30"/>
      <c r="E36" s="104" t="s">
        <v>41</v>
      </c>
      <c r="F36" s="115">
        <f>ROUND((SUM(BH123:BH181)),  2)</f>
        <v>0</v>
      </c>
      <c r="G36" s="30"/>
      <c r="H36" s="30"/>
      <c r="I36" s="116">
        <v>0.12</v>
      </c>
      <c r="J36" s="115">
        <f>0</f>
        <v>0</v>
      </c>
      <c r="K36" s="30"/>
      <c r="L36" s="47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5"/>
      <c r="C37" s="30"/>
      <c r="D37" s="30"/>
      <c r="E37" s="104" t="s">
        <v>42</v>
      </c>
      <c r="F37" s="115">
        <f>ROUND((SUM(BI123:BI181)),  2)</f>
        <v>0</v>
      </c>
      <c r="G37" s="30"/>
      <c r="H37" s="30"/>
      <c r="I37" s="116">
        <v>0</v>
      </c>
      <c r="J37" s="115">
        <f>0</f>
        <v>0</v>
      </c>
      <c r="K37" s="30"/>
      <c r="L37" s="47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5"/>
      <c r="C38" s="30"/>
      <c r="D38" s="30"/>
      <c r="E38" s="30"/>
      <c r="F38" s="30"/>
      <c r="G38" s="30"/>
      <c r="H38" s="30"/>
      <c r="I38" s="30"/>
      <c r="J38" s="30"/>
      <c r="K38" s="30"/>
      <c r="L38" s="47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5"/>
      <c r="C39" s="117"/>
      <c r="D39" s="118" t="s">
        <v>43</v>
      </c>
      <c r="E39" s="119"/>
      <c r="F39" s="119"/>
      <c r="G39" s="120" t="s">
        <v>44</v>
      </c>
      <c r="H39" s="121" t="s">
        <v>45</v>
      </c>
      <c r="I39" s="119"/>
      <c r="J39" s="122">
        <f>SUM(J30:J37)</f>
        <v>0</v>
      </c>
      <c r="K39" s="123"/>
      <c r="L39" s="47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5"/>
      <c r="C40" s="30"/>
      <c r="D40" s="30"/>
      <c r="E40" s="30"/>
      <c r="F40" s="30"/>
      <c r="G40" s="30"/>
      <c r="H40" s="30"/>
      <c r="I40" s="30"/>
      <c r="J40" s="30"/>
      <c r="K40" s="30"/>
      <c r="L40" s="47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47"/>
      <c r="D50" s="124" t="s">
        <v>46</v>
      </c>
      <c r="E50" s="125"/>
      <c r="F50" s="125"/>
      <c r="G50" s="124" t="s">
        <v>47</v>
      </c>
      <c r="H50" s="125"/>
      <c r="I50" s="125"/>
      <c r="J50" s="125"/>
      <c r="K50" s="125"/>
      <c r="L50" s="47"/>
    </row>
    <row r="51" spans="1:31">
      <c r="B51" s="16"/>
      <c r="L51" s="16"/>
    </row>
    <row r="52" spans="1:31">
      <c r="B52" s="16"/>
      <c r="L52" s="16"/>
    </row>
    <row r="53" spans="1:31">
      <c r="B53" s="16"/>
      <c r="L53" s="16"/>
    </row>
    <row r="54" spans="1:31">
      <c r="B54" s="16"/>
      <c r="L54" s="16"/>
    </row>
    <row r="55" spans="1:31">
      <c r="B55" s="16"/>
      <c r="L55" s="16"/>
    </row>
    <row r="56" spans="1:31">
      <c r="B56" s="16"/>
      <c r="L56" s="16"/>
    </row>
    <row r="57" spans="1:31">
      <c r="B57" s="16"/>
      <c r="L57" s="16"/>
    </row>
    <row r="58" spans="1:31">
      <c r="B58" s="16"/>
      <c r="L58" s="16"/>
    </row>
    <row r="59" spans="1:31">
      <c r="B59" s="16"/>
      <c r="L59" s="16"/>
    </row>
    <row r="60" spans="1:31">
      <c r="B60" s="16"/>
      <c r="L60" s="16"/>
    </row>
    <row r="61" spans="1:31" s="2" customFormat="1" ht="12.75">
      <c r="A61" s="30"/>
      <c r="B61" s="35"/>
      <c r="C61" s="30"/>
      <c r="D61" s="126" t="s">
        <v>48</v>
      </c>
      <c r="E61" s="127"/>
      <c r="F61" s="128" t="s">
        <v>49</v>
      </c>
      <c r="G61" s="126" t="s">
        <v>48</v>
      </c>
      <c r="H61" s="127"/>
      <c r="I61" s="127"/>
      <c r="J61" s="129" t="s">
        <v>49</v>
      </c>
      <c r="K61" s="127"/>
      <c r="L61" s="47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16"/>
      <c r="L62" s="16"/>
    </row>
    <row r="63" spans="1:31">
      <c r="B63" s="16"/>
      <c r="L63" s="16"/>
    </row>
    <row r="64" spans="1:31">
      <c r="B64" s="16"/>
      <c r="L64" s="16"/>
    </row>
    <row r="65" spans="1:31" s="2" customFormat="1" ht="12.75">
      <c r="A65" s="30"/>
      <c r="B65" s="35"/>
      <c r="C65" s="30"/>
      <c r="D65" s="124" t="s">
        <v>50</v>
      </c>
      <c r="E65" s="130"/>
      <c r="F65" s="130"/>
      <c r="G65" s="124" t="s">
        <v>51</v>
      </c>
      <c r="H65" s="130"/>
      <c r="I65" s="130"/>
      <c r="J65" s="130"/>
      <c r="K65" s="130"/>
      <c r="L65" s="47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16"/>
      <c r="L66" s="16"/>
    </row>
    <row r="67" spans="1:31">
      <c r="B67" s="16"/>
      <c r="L67" s="16"/>
    </row>
    <row r="68" spans="1:31">
      <c r="B68" s="16"/>
      <c r="L68" s="16"/>
    </row>
    <row r="69" spans="1:31">
      <c r="B69" s="16"/>
      <c r="L69" s="16"/>
    </row>
    <row r="70" spans="1:31">
      <c r="B70" s="16"/>
      <c r="L70" s="16"/>
    </row>
    <row r="71" spans="1:31">
      <c r="B71" s="16"/>
      <c r="L71" s="16"/>
    </row>
    <row r="72" spans="1:31">
      <c r="B72" s="16"/>
      <c r="L72" s="16"/>
    </row>
    <row r="73" spans="1:31">
      <c r="B73" s="16"/>
      <c r="L73" s="16"/>
    </row>
    <row r="74" spans="1:31">
      <c r="B74" s="16"/>
      <c r="L74" s="16"/>
    </row>
    <row r="75" spans="1:31">
      <c r="B75" s="16"/>
      <c r="L75" s="16"/>
    </row>
    <row r="76" spans="1:31" s="2" customFormat="1" ht="12.75">
      <c r="A76" s="30"/>
      <c r="B76" s="35"/>
      <c r="C76" s="30"/>
      <c r="D76" s="126" t="s">
        <v>48</v>
      </c>
      <c r="E76" s="127"/>
      <c r="F76" s="128" t="s">
        <v>49</v>
      </c>
      <c r="G76" s="126" t="s">
        <v>48</v>
      </c>
      <c r="H76" s="127"/>
      <c r="I76" s="127"/>
      <c r="J76" s="129" t="s">
        <v>49</v>
      </c>
      <c r="K76" s="127"/>
      <c r="L76" s="47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47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133"/>
      <c r="C81" s="134"/>
      <c r="D81" s="134"/>
      <c r="E81" s="134"/>
      <c r="F81" s="134"/>
      <c r="G81" s="134"/>
      <c r="H81" s="134"/>
      <c r="I81" s="134"/>
      <c r="J81" s="134"/>
      <c r="K81" s="134"/>
      <c r="L81" s="47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86</v>
      </c>
      <c r="D82" s="32"/>
      <c r="E82" s="32"/>
      <c r="F82" s="32"/>
      <c r="G82" s="32"/>
      <c r="H82" s="32"/>
      <c r="I82" s="32"/>
      <c r="J82" s="32"/>
      <c r="K82" s="32"/>
      <c r="L82" s="47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47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16</v>
      </c>
      <c r="D84" s="32"/>
      <c r="E84" s="32"/>
      <c r="F84" s="32"/>
      <c r="G84" s="32"/>
      <c r="H84" s="32"/>
      <c r="I84" s="32"/>
      <c r="J84" s="32"/>
      <c r="K84" s="32"/>
      <c r="L84" s="47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2"/>
      <c r="D85" s="32"/>
      <c r="E85" s="237" t="str">
        <f>E7</f>
        <v>1 T 4502 06 Specifikace s výkazem výměr</v>
      </c>
      <c r="F85" s="238"/>
      <c r="G85" s="238"/>
      <c r="H85" s="238"/>
      <c r="I85" s="32"/>
      <c r="J85" s="32"/>
      <c r="K85" s="32"/>
      <c r="L85" s="47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84</v>
      </c>
      <c r="D86" s="32"/>
      <c r="E86" s="32"/>
      <c r="F86" s="32"/>
      <c r="G86" s="32"/>
      <c r="H86" s="32"/>
      <c r="I86" s="32"/>
      <c r="J86" s="32"/>
      <c r="K86" s="32"/>
      <c r="L86" s="47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2"/>
      <c r="D87" s="32"/>
      <c r="E87" s="204" t="str">
        <f>E9</f>
        <v>001 - VN1</v>
      </c>
      <c r="F87" s="236"/>
      <c r="G87" s="236"/>
      <c r="H87" s="236"/>
      <c r="I87" s="32"/>
      <c r="J87" s="32"/>
      <c r="K87" s="32"/>
      <c r="L87" s="47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47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20</v>
      </c>
      <c r="D89" s="32"/>
      <c r="E89" s="32"/>
      <c r="F89" s="23" t="str">
        <f>F12</f>
        <v xml:space="preserve"> </v>
      </c>
      <c r="G89" s="32"/>
      <c r="H89" s="32"/>
      <c r="I89" s="25" t="s">
        <v>22</v>
      </c>
      <c r="J89" s="62" t="str">
        <f>IF(J12="","",J12)</f>
        <v>26. 1. 2026</v>
      </c>
      <c r="K89" s="32"/>
      <c r="L89" s="47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47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24</v>
      </c>
      <c r="D91" s="32"/>
      <c r="E91" s="32"/>
      <c r="F91" s="23" t="str">
        <f>E15</f>
        <v xml:space="preserve"> </v>
      </c>
      <c r="G91" s="32"/>
      <c r="H91" s="32"/>
      <c r="I91" s="25" t="s">
        <v>29</v>
      </c>
      <c r="J91" s="28" t="str">
        <f>E21</f>
        <v xml:space="preserve"> </v>
      </c>
      <c r="K91" s="32"/>
      <c r="L91" s="47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5" t="s">
        <v>27</v>
      </c>
      <c r="D92" s="32"/>
      <c r="E92" s="32"/>
      <c r="F92" s="23" t="str">
        <f>IF(E18="","",E18)</f>
        <v>Vyplň údaj</v>
      </c>
      <c r="G92" s="32"/>
      <c r="H92" s="32"/>
      <c r="I92" s="25" t="s">
        <v>31</v>
      </c>
      <c r="J92" s="28" t="str">
        <f>E24</f>
        <v xml:space="preserve"> </v>
      </c>
      <c r="K92" s="32"/>
      <c r="L92" s="47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47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35" t="s">
        <v>87</v>
      </c>
      <c r="D94" s="136"/>
      <c r="E94" s="136"/>
      <c r="F94" s="136"/>
      <c r="G94" s="136"/>
      <c r="H94" s="136"/>
      <c r="I94" s="136"/>
      <c r="J94" s="137" t="s">
        <v>88</v>
      </c>
      <c r="K94" s="136"/>
      <c r="L94" s="47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47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38" t="s">
        <v>89</v>
      </c>
      <c r="D96" s="32"/>
      <c r="E96" s="32"/>
      <c r="F96" s="32"/>
      <c r="G96" s="32"/>
      <c r="H96" s="32"/>
      <c r="I96" s="32"/>
      <c r="J96" s="80">
        <f>J123</f>
        <v>0</v>
      </c>
      <c r="K96" s="32"/>
      <c r="L96" s="47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3" t="s">
        <v>90</v>
      </c>
    </row>
    <row r="97" spans="1:31" s="9" customFormat="1" ht="24.95" customHeight="1">
      <c r="B97" s="139"/>
      <c r="C97" s="140"/>
      <c r="D97" s="141" t="s">
        <v>91</v>
      </c>
      <c r="E97" s="142"/>
      <c r="F97" s="142"/>
      <c r="G97" s="142"/>
      <c r="H97" s="142"/>
      <c r="I97" s="142"/>
      <c r="J97" s="143">
        <f>J124</f>
        <v>0</v>
      </c>
      <c r="K97" s="140"/>
      <c r="L97" s="144"/>
    </row>
    <row r="98" spans="1:31" s="9" customFormat="1" ht="24.95" customHeight="1">
      <c r="B98" s="139"/>
      <c r="C98" s="140"/>
      <c r="D98" s="141" t="s">
        <v>92</v>
      </c>
      <c r="E98" s="142"/>
      <c r="F98" s="142"/>
      <c r="G98" s="142"/>
      <c r="H98" s="142"/>
      <c r="I98" s="142"/>
      <c r="J98" s="143">
        <f>J127</f>
        <v>0</v>
      </c>
      <c r="K98" s="140"/>
      <c r="L98" s="144"/>
    </row>
    <row r="99" spans="1:31" s="9" customFormat="1" ht="24.95" customHeight="1">
      <c r="B99" s="139"/>
      <c r="C99" s="140"/>
      <c r="D99" s="141" t="s">
        <v>93</v>
      </c>
      <c r="E99" s="142"/>
      <c r="F99" s="142"/>
      <c r="G99" s="142"/>
      <c r="H99" s="142"/>
      <c r="I99" s="142"/>
      <c r="J99" s="143">
        <f>J133</f>
        <v>0</v>
      </c>
      <c r="K99" s="140"/>
      <c r="L99" s="144"/>
    </row>
    <row r="100" spans="1:31" s="9" customFormat="1" ht="24.95" customHeight="1">
      <c r="B100" s="139"/>
      <c r="C100" s="140"/>
      <c r="D100" s="141" t="s">
        <v>94</v>
      </c>
      <c r="E100" s="142"/>
      <c r="F100" s="142"/>
      <c r="G100" s="142"/>
      <c r="H100" s="142"/>
      <c r="I100" s="142"/>
      <c r="J100" s="143">
        <f>J155</f>
        <v>0</v>
      </c>
      <c r="K100" s="140"/>
      <c r="L100" s="144"/>
    </row>
    <row r="101" spans="1:31" s="9" customFormat="1" ht="24.95" customHeight="1">
      <c r="B101" s="139"/>
      <c r="C101" s="140"/>
      <c r="D101" s="141" t="s">
        <v>95</v>
      </c>
      <c r="E101" s="142"/>
      <c r="F101" s="142"/>
      <c r="G101" s="142"/>
      <c r="H101" s="142"/>
      <c r="I101" s="142"/>
      <c r="J101" s="143">
        <f>J161</f>
        <v>0</v>
      </c>
      <c r="K101" s="140"/>
      <c r="L101" s="144"/>
    </row>
    <row r="102" spans="1:31" s="9" customFormat="1" ht="24.95" customHeight="1">
      <c r="B102" s="139"/>
      <c r="C102" s="140"/>
      <c r="D102" s="141" t="s">
        <v>96</v>
      </c>
      <c r="E102" s="142"/>
      <c r="F102" s="142"/>
      <c r="G102" s="142"/>
      <c r="H102" s="142"/>
      <c r="I102" s="142"/>
      <c r="J102" s="143">
        <f>J164</f>
        <v>0</v>
      </c>
      <c r="K102" s="140"/>
      <c r="L102" s="144"/>
    </row>
    <row r="103" spans="1:31" s="9" customFormat="1" ht="24.95" customHeight="1">
      <c r="B103" s="139"/>
      <c r="C103" s="140"/>
      <c r="D103" s="141" t="s">
        <v>97</v>
      </c>
      <c r="E103" s="142"/>
      <c r="F103" s="142"/>
      <c r="G103" s="142"/>
      <c r="H103" s="142"/>
      <c r="I103" s="142"/>
      <c r="J103" s="143">
        <f>J174</f>
        <v>0</v>
      </c>
      <c r="K103" s="140"/>
      <c r="L103" s="144"/>
    </row>
    <row r="104" spans="1:31" s="2" customFormat="1" ht="21.75" customHeight="1">
      <c r="A104" s="30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47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6.95" customHeight="1">
      <c r="A105" s="30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7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9" spans="1:31" s="2" customFormat="1" ht="6.95" customHeight="1">
      <c r="A109" s="30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7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4.95" customHeight="1">
      <c r="A110" s="30"/>
      <c r="B110" s="31"/>
      <c r="C110" s="19" t="s">
        <v>98</v>
      </c>
      <c r="D110" s="32"/>
      <c r="E110" s="32"/>
      <c r="F110" s="32"/>
      <c r="G110" s="32"/>
      <c r="H110" s="32"/>
      <c r="I110" s="32"/>
      <c r="J110" s="32"/>
      <c r="K110" s="32"/>
      <c r="L110" s="47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47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16</v>
      </c>
      <c r="D112" s="32"/>
      <c r="E112" s="32"/>
      <c r="F112" s="32"/>
      <c r="G112" s="32"/>
      <c r="H112" s="32"/>
      <c r="I112" s="32"/>
      <c r="J112" s="32"/>
      <c r="K112" s="32"/>
      <c r="L112" s="47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6.5" customHeight="1">
      <c r="A113" s="30"/>
      <c r="B113" s="31"/>
      <c r="C113" s="32"/>
      <c r="D113" s="32"/>
      <c r="E113" s="237" t="str">
        <f>E7</f>
        <v>1 T 4502 06 Specifikace s výkazem výměr</v>
      </c>
      <c r="F113" s="238"/>
      <c r="G113" s="238"/>
      <c r="H113" s="238"/>
      <c r="I113" s="32"/>
      <c r="J113" s="32"/>
      <c r="K113" s="32"/>
      <c r="L113" s="47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5" t="s">
        <v>84</v>
      </c>
      <c r="D114" s="32"/>
      <c r="E114" s="32"/>
      <c r="F114" s="32"/>
      <c r="G114" s="32"/>
      <c r="H114" s="32"/>
      <c r="I114" s="32"/>
      <c r="J114" s="32"/>
      <c r="K114" s="32"/>
      <c r="L114" s="47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>
      <c r="A115" s="30"/>
      <c r="B115" s="31"/>
      <c r="C115" s="32"/>
      <c r="D115" s="32"/>
      <c r="E115" s="204" t="str">
        <f>E9</f>
        <v>001 - VN1</v>
      </c>
      <c r="F115" s="236"/>
      <c r="G115" s="236"/>
      <c r="H115" s="236"/>
      <c r="I115" s="32"/>
      <c r="J115" s="32"/>
      <c r="K115" s="32"/>
      <c r="L115" s="47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5" customHeight="1">
      <c r="A116" s="30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47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5" t="s">
        <v>20</v>
      </c>
      <c r="D117" s="32"/>
      <c r="E117" s="32"/>
      <c r="F117" s="23" t="str">
        <f>F12</f>
        <v xml:space="preserve"> </v>
      </c>
      <c r="G117" s="32"/>
      <c r="H117" s="32"/>
      <c r="I117" s="25" t="s">
        <v>22</v>
      </c>
      <c r="J117" s="62" t="str">
        <f>IF(J12="","",J12)</f>
        <v>26. 1. 2026</v>
      </c>
      <c r="K117" s="32"/>
      <c r="L117" s="47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5" customHeight="1">
      <c r="A118" s="30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47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5" t="s">
        <v>24</v>
      </c>
      <c r="D119" s="32"/>
      <c r="E119" s="32"/>
      <c r="F119" s="23" t="str">
        <f>E15</f>
        <v xml:space="preserve"> </v>
      </c>
      <c r="G119" s="32"/>
      <c r="H119" s="32"/>
      <c r="I119" s="25" t="s">
        <v>29</v>
      </c>
      <c r="J119" s="28" t="str">
        <f>E21</f>
        <v xml:space="preserve"> </v>
      </c>
      <c r="K119" s="32"/>
      <c r="L119" s="47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2" customHeight="1">
      <c r="A120" s="30"/>
      <c r="B120" s="31"/>
      <c r="C120" s="25" t="s">
        <v>27</v>
      </c>
      <c r="D120" s="32"/>
      <c r="E120" s="32"/>
      <c r="F120" s="23" t="str">
        <f>IF(E18="","",E18)</f>
        <v>Vyplň údaj</v>
      </c>
      <c r="G120" s="32"/>
      <c r="H120" s="32"/>
      <c r="I120" s="25" t="s">
        <v>31</v>
      </c>
      <c r="J120" s="28" t="str">
        <f>E24</f>
        <v xml:space="preserve"> </v>
      </c>
      <c r="K120" s="32"/>
      <c r="L120" s="47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0.35" customHeight="1">
      <c r="A121" s="30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47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10" customFormat="1" ht="29.25" customHeight="1">
      <c r="A122" s="145"/>
      <c r="B122" s="146"/>
      <c r="C122" s="147" t="s">
        <v>99</v>
      </c>
      <c r="D122" s="148" t="s">
        <v>58</v>
      </c>
      <c r="E122" s="148" t="s">
        <v>54</v>
      </c>
      <c r="F122" s="148" t="s">
        <v>55</v>
      </c>
      <c r="G122" s="148" t="s">
        <v>100</v>
      </c>
      <c r="H122" s="148" t="s">
        <v>101</v>
      </c>
      <c r="I122" s="148" t="s">
        <v>102</v>
      </c>
      <c r="J122" s="149" t="s">
        <v>88</v>
      </c>
      <c r="K122" s="150" t="s">
        <v>103</v>
      </c>
      <c r="L122" s="151"/>
      <c r="M122" s="71" t="s">
        <v>1</v>
      </c>
      <c r="N122" s="72" t="s">
        <v>37</v>
      </c>
      <c r="O122" s="72" t="s">
        <v>104</v>
      </c>
      <c r="P122" s="72" t="s">
        <v>105</v>
      </c>
      <c r="Q122" s="72" t="s">
        <v>106</v>
      </c>
      <c r="R122" s="72" t="s">
        <v>107</v>
      </c>
      <c r="S122" s="72" t="s">
        <v>108</v>
      </c>
      <c r="T122" s="73" t="s">
        <v>109</v>
      </c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</row>
    <row r="123" spans="1:65" s="2" customFormat="1" ht="22.9" customHeight="1">
      <c r="A123" s="30"/>
      <c r="B123" s="31"/>
      <c r="C123" s="78" t="s">
        <v>110</v>
      </c>
      <c r="D123" s="32"/>
      <c r="E123" s="32"/>
      <c r="F123" s="32"/>
      <c r="G123" s="32"/>
      <c r="H123" s="32"/>
      <c r="I123" s="32"/>
      <c r="J123" s="152">
        <f>BK123</f>
        <v>0</v>
      </c>
      <c r="K123" s="32"/>
      <c r="L123" s="35"/>
      <c r="M123" s="74"/>
      <c r="N123" s="153"/>
      <c r="O123" s="75"/>
      <c r="P123" s="154">
        <f>P124+P127+P133+P155+P161+P164+P174</f>
        <v>0</v>
      </c>
      <c r="Q123" s="75"/>
      <c r="R123" s="154">
        <f>R124+R127+R133+R155+R161+R164+R174</f>
        <v>0</v>
      </c>
      <c r="S123" s="75"/>
      <c r="T123" s="155">
        <f>T124+T127+T133+T155+T161+T164+T174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3" t="s">
        <v>72</v>
      </c>
      <c r="AU123" s="13" t="s">
        <v>90</v>
      </c>
      <c r="BK123" s="156">
        <f>BK124+BK127+BK133+BK155+BK161+BK164+BK174</f>
        <v>0</v>
      </c>
    </row>
    <row r="124" spans="1:65" s="11" customFormat="1" ht="25.9" customHeight="1">
      <c r="B124" s="157"/>
      <c r="C124" s="158"/>
      <c r="D124" s="159" t="s">
        <v>72</v>
      </c>
      <c r="E124" s="160" t="s">
        <v>111</v>
      </c>
      <c r="F124" s="160" t="s">
        <v>112</v>
      </c>
      <c r="G124" s="158"/>
      <c r="H124" s="158"/>
      <c r="I124" s="161"/>
      <c r="J124" s="162">
        <f>BK124</f>
        <v>0</v>
      </c>
      <c r="K124" s="158"/>
      <c r="L124" s="163"/>
      <c r="M124" s="164"/>
      <c r="N124" s="165"/>
      <c r="O124" s="165"/>
      <c r="P124" s="166">
        <f>SUM(P125:P126)</f>
        <v>0</v>
      </c>
      <c r="Q124" s="165"/>
      <c r="R124" s="166">
        <f>SUM(R125:R126)</f>
        <v>0</v>
      </c>
      <c r="S124" s="165"/>
      <c r="T124" s="167">
        <f>SUM(T125:T126)</f>
        <v>0</v>
      </c>
      <c r="AR124" s="168" t="s">
        <v>80</v>
      </c>
      <c r="AT124" s="169" t="s">
        <v>72</v>
      </c>
      <c r="AU124" s="169" t="s">
        <v>73</v>
      </c>
      <c r="AY124" s="168" t="s">
        <v>113</v>
      </c>
      <c r="BK124" s="170">
        <f>SUM(BK125:BK126)</f>
        <v>0</v>
      </c>
    </row>
    <row r="125" spans="1:65" s="2" customFormat="1" ht="68.25" customHeight="1">
      <c r="A125" s="30"/>
      <c r="B125" s="31"/>
      <c r="C125" s="171" t="s">
        <v>73</v>
      </c>
      <c r="D125" s="171" t="s">
        <v>114</v>
      </c>
      <c r="E125" s="172" t="s">
        <v>115</v>
      </c>
      <c r="F125" s="173" t="s">
        <v>262</v>
      </c>
      <c r="G125" s="174" t="s">
        <v>116</v>
      </c>
      <c r="H125" s="175">
        <v>1</v>
      </c>
      <c r="I125" s="176"/>
      <c r="J125" s="177">
        <f>ROUND(I125*H125,2)</f>
        <v>0</v>
      </c>
      <c r="K125" s="178"/>
      <c r="L125" s="35"/>
      <c r="M125" s="179" t="s">
        <v>1</v>
      </c>
      <c r="N125" s="180" t="s">
        <v>38</v>
      </c>
      <c r="O125" s="67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83" t="s">
        <v>117</v>
      </c>
      <c r="AT125" s="183" t="s">
        <v>114</v>
      </c>
      <c r="AU125" s="183" t="s">
        <v>80</v>
      </c>
      <c r="AY125" s="13" t="s">
        <v>113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3" t="s">
        <v>80</v>
      </c>
      <c r="BK125" s="184">
        <f>ROUND(I125*H125,2)</f>
        <v>0</v>
      </c>
      <c r="BL125" s="13" t="s">
        <v>117</v>
      </c>
      <c r="BM125" s="183" t="s">
        <v>82</v>
      </c>
    </row>
    <row r="126" spans="1:65" s="2" customFormat="1" ht="62.25" customHeight="1">
      <c r="A126" s="30"/>
      <c r="B126" s="31"/>
      <c r="C126" s="171" t="s">
        <v>73</v>
      </c>
      <c r="D126" s="171" t="s">
        <v>114</v>
      </c>
      <c r="E126" s="172" t="s">
        <v>118</v>
      </c>
      <c r="F126" s="173" t="s">
        <v>263</v>
      </c>
      <c r="G126" s="174" t="s">
        <v>116</v>
      </c>
      <c r="H126" s="175">
        <v>1</v>
      </c>
      <c r="I126" s="176"/>
      <c r="J126" s="177">
        <f>ROUND(I126*H126,2)</f>
        <v>0</v>
      </c>
      <c r="K126" s="178"/>
      <c r="L126" s="35"/>
      <c r="M126" s="179" t="s">
        <v>1</v>
      </c>
      <c r="N126" s="180" t="s">
        <v>38</v>
      </c>
      <c r="O126" s="67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83" t="s">
        <v>117</v>
      </c>
      <c r="AT126" s="183" t="s">
        <v>114</v>
      </c>
      <c r="AU126" s="183" t="s">
        <v>80</v>
      </c>
      <c r="AY126" s="13" t="s">
        <v>113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3" t="s">
        <v>80</v>
      </c>
      <c r="BK126" s="184">
        <f>ROUND(I126*H126,2)</f>
        <v>0</v>
      </c>
      <c r="BL126" s="13" t="s">
        <v>117</v>
      </c>
      <c r="BM126" s="183" t="s">
        <v>117</v>
      </c>
    </row>
    <row r="127" spans="1:65" s="11" customFormat="1" ht="25.9" customHeight="1">
      <c r="B127" s="157"/>
      <c r="C127" s="158"/>
      <c r="D127" s="159" t="s">
        <v>72</v>
      </c>
      <c r="E127" s="160" t="s">
        <v>119</v>
      </c>
      <c r="F127" s="160" t="s">
        <v>120</v>
      </c>
      <c r="G127" s="158"/>
      <c r="H127" s="158"/>
      <c r="I127" s="161"/>
      <c r="J127" s="162">
        <f>BK127</f>
        <v>0</v>
      </c>
      <c r="K127" s="158"/>
      <c r="L127" s="163"/>
      <c r="M127" s="164"/>
      <c r="N127" s="165"/>
      <c r="O127" s="165"/>
      <c r="P127" s="166">
        <f>SUM(P128:P132)</f>
        <v>0</v>
      </c>
      <c r="Q127" s="165"/>
      <c r="R127" s="166">
        <f>SUM(R128:R132)</f>
        <v>0</v>
      </c>
      <c r="S127" s="165"/>
      <c r="T127" s="167">
        <f>SUM(T128:T132)</f>
        <v>0</v>
      </c>
      <c r="AR127" s="168" t="s">
        <v>80</v>
      </c>
      <c r="AT127" s="169" t="s">
        <v>72</v>
      </c>
      <c r="AU127" s="169" t="s">
        <v>73</v>
      </c>
      <c r="AY127" s="168" t="s">
        <v>113</v>
      </c>
      <c r="BK127" s="170">
        <f>SUM(BK128:BK132)</f>
        <v>0</v>
      </c>
    </row>
    <row r="128" spans="1:65" s="2" customFormat="1" ht="54" customHeight="1">
      <c r="A128" s="30"/>
      <c r="B128" s="31"/>
      <c r="C128" s="171" t="s">
        <v>73</v>
      </c>
      <c r="D128" s="171" t="s">
        <v>114</v>
      </c>
      <c r="E128" s="172" t="s">
        <v>121</v>
      </c>
      <c r="F128" s="173" t="s">
        <v>254</v>
      </c>
      <c r="G128" s="174" t="s">
        <v>116</v>
      </c>
      <c r="H128" s="175">
        <v>1</v>
      </c>
      <c r="I128" s="176"/>
      <c r="J128" s="177">
        <f>ROUND(I128*H128,2)</f>
        <v>0</v>
      </c>
      <c r="K128" s="178"/>
      <c r="L128" s="35"/>
      <c r="M128" s="179" t="s">
        <v>1</v>
      </c>
      <c r="N128" s="180" t="s">
        <v>38</v>
      </c>
      <c r="O128" s="67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83" t="s">
        <v>117</v>
      </c>
      <c r="AT128" s="183" t="s">
        <v>114</v>
      </c>
      <c r="AU128" s="183" t="s">
        <v>80</v>
      </c>
      <c r="AY128" s="13" t="s">
        <v>113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3" t="s">
        <v>80</v>
      </c>
      <c r="BK128" s="184">
        <f>ROUND(I128*H128,2)</f>
        <v>0</v>
      </c>
      <c r="BL128" s="13" t="s">
        <v>117</v>
      </c>
      <c r="BM128" s="183" t="s">
        <v>122</v>
      </c>
    </row>
    <row r="129" spans="1:65" s="2" customFormat="1" ht="74.25" customHeight="1">
      <c r="A129" s="30"/>
      <c r="B129" s="31"/>
      <c r="C129" s="171" t="s">
        <v>73</v>
      </c>
      <c r="D129" s="171" t="s">
        <v>114</v>
      </c>
      <c r="E129" s="172" t="s">
        <v>123</v>
      </c>
      <c r="F129" s="173" t="s">
        <v>255</v>
      </c>
      <c r="G129" s="174" t="s">
        <v>116</v>
      </c>
      <c r="H129" s="175">
        <v>1</v>
      </c>
      <c r="I129" s="176"/>
      <c r="J129" s="177">
        <f>ROUND(I129*H129,2)</f>
        <v>0</v>
      </c>
      <c r="K129" s="178"/>
      <c r="L129" s="35"/>
      <c r="M129" s="179" t="s">
        <v>1</v>
      </c>
      <c r="N129" s="180" t="s">
        <v>38</v>
      </c>
      <c r="O129" s="67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83" t="s">
        <v>117</v>
      </c>
      <c r="AT129" s="183" t="s">
        <v>114</v>
      </c>
      <c r="AU129" s="183" t="s">
        <v>80</v>
      </c>
      <c r="AY129" s="13" t="s">
        <v>113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3" t="s">
        <v>80</v>
      </c>
      <c r="BK129" s="184">
        <f>ROUND(I129*H129,2)</f>
        <v>0</v>
      </c>
      <c r="BL129" s="13" t="s">
        <v>117</v>
      </c>
      <c r="BM129" s="183" t="s">
        <v>124</v>
      </c>
    </row>
    <row r="130" spans="1:65" s="2" customFormat="1" ht="98.25" customHeight="1">
      <c r="A130" s="30"/>
      <c r="B130" s="31"/>
      <c r="C130" s="171" t="s">
        <v>73</v>
      </c>
      <c r="D130" s="171" t="s">
        <v>114</v>
      </c>
      <c r="E130" s="172" t="s">
        <v>125</v>
      </c>
      <c r="F130" s="173" t="s">
        <v>271</v>
      </c>
      <c r="G130" s="174" t="s">
        <v>116</v>
      </c>
      <c r="H130" s="175">
        <v>1</v>
      </c>
      <c r="I130" s="176"/>
      <c r="J130" s="177">
        <f>ROUND(I130*H130,2)</f>
        <v>0</v>
      </c>
      <c r="K130" s="178"/>
      <c r="L130" s="35"/>
      <c r="M130" s="179" t="s">
        <v>1</v>
      </c>
      <c r="N130" s="180" t="s">
        <v>38</v>
      </c>
      <c r="O130" s="67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83" t="s">
        <v>117</v>
      </c>
      <c r="AT130" s="183" t="s">
        <v>114</v>
      </c>
      <c r="AU130" s="183" t="s">
        <v>80</v>
      </c>
      <c r="AY130" s="13" t="s">
        <v>113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3" t="s">
        <v>80</v>
      </c>
      <c r="BK130" s="184">
        <f>ROUND(I130*H130,2)</f>
        <v>0</v>
      </c>
      <c r="BL130" s="13" t="s">
        <v>117</v>
      </c>
      <c r="BM130" s="183" t="s">
        <v>126</v>
      </c>
    </row>
    <row r="131" spans="1:65" s="2" customFormat="1" ht="67.5" customHeight="1">
      <c r="A131" s="191"/>
      <c r="B131" s="31"/>
      <c r="C131" s="171" t="s">
        <v>73</v>
      </c>
      <c r="D131" s="171" t="s">
        <v>114</v>
      </c>
      <c r="E131" s="172" t="s">
        <v>127</v>
      </c>
      <c r="F131" s="173" t="s">
        <v>269</v>
      </c>
      <c r="G131" s="174" t="s">
        <v>116</v>
      </c>
      <c r="H131" s="175">
        <v>1</v>
      </c>
      <c r="I131" s="176"/>
      <c r="J131" s="177">
        <f>ROUND(I131*H131,2)</f>
        <v>0</v>
      </c>
      <c r="K131" s="178"/>
      <c r="L131" s="35"/>
      <c r="M131" s="179" t="s">
        <v>1</v>
      </c>
      <c r="N131" s="180" t="s">
        <v>38</v>
      </c>
      <c r="O131" s="67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R131" s="183" t="s">
        <v>117</v>
      </c>
      <c r="AT131" s="183" t="s">
        <v>114</v>
      </c>
      <c r="AU131" s="183" t="s">
        <v>80</v>
      </c>
      <c r="AY131" s="13" t="s">
        <v>113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3" t="s">
        <v>80</v>
      </c>
      <c r="BK131" s="184">
        <f>ROUND(I131*H131,2)</f>
        <v>0</v>
      </c>
      <c r="BL131" s="13" t="s">
        <v>117</v>
      </c>
      <c r="BM131" s="183" t="s">
        <v>8</v>
      </c>
    </row>
    <row r="132" spans="1:65" s="2" customFormat="1" ht="60.75" customHeight="1">
      <c r="A132" s="30"/>
      <c r="B132" s="31"/>
      <c r="C132" s="171" t="s">
        <v>73</v>
      </c>
      <c r="D132" s="171" t="s">
        <v>114</v>
      </c>
      <c r="E132" s="172" t="s">
        <v>270</v>
      </c>
      <c r="F132" s="173" t="s">
        <v>275</v>
      </c>
      <c r="G132" s="174" t="s">
        <v>116</v>
      </c>
      <c r="H132" s="175">
        <v>1</v>
      </c>
      <c r="I132" s="176"/>
      <c r="J132" s="177">
        <f>ROUND(I132*H132,2)</f>
        <v>0</v>
      </c>
      <c r="K132" s="178"/>
      <c r="L132" s="35"/>
      <c r="M132" s="179" t="s">
        <v>1</v>
      </c>
      <c r="N132" s="180" t="s">
        <v>38</v>
      </c>
      <c r="O132" s="67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83" t="s">
        <v>117</v>
      </c>
      <c r="AT132" s="183" t="s">
        <v>114</v>
      </c>
      <c r="AU132" s="183" t="s">
        <v>80</v>
      </c>
      <c r="AY132" s="13" t="s">
        <v>113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3" t="s">
        <v>80</v>
      </c>
      <c r="BK132" s="184">
        <f>ROUND(I132*H132,2)</f>
        <v>0</v>
      </c>
      <c r="BL132" s="13" t="s">
        <v>117</v>
      </c>
      <c r="BM132" s="183" t="s">
        <v>8</v>
      </c>
    </row>
    <row r="133" spans="1:65" s="11" customFormat="1" ht="25.9" customHeight="1">
      <c r="B133" s="157"/>
      <c r="C133" s="158"/>
      <c r="D133" s="159" t="s">
        <v>72</v>
      </c>
      <c r="E133" s="160" t="s">
        <v>128</v>
      </c>
      <c r="F133" s="160" t="s">
        <v>129</v>
      </c>
      <c r="G133" s="158"/>
      <c r="H133" s="158"/>
      <c r="I133" s="161"/>
      <c r="J133" s="162">
        <f>BK133</f>
        <v>0</v>
      </c>
      <c r="K133" s="158"/>
      <c r="L133" s="163"/>
      <c r="M133" s="164"/>
      <c r="N133" s="165"/>
      <c r="O133" s="165"/>
      <c r="P133" s="166">
        <f>SUM(P134:P154)</f>
        <v>0</v>
      </c>
      <c r="Q133" s="165"/>
      <c r="R133" s="166">
        <f>SUM(R134:R154)</f>
        <v>0</v>
      </c>
      <c r="S133" s="165"/>
      <c r="T133" s="167">
        <f>SUM(T134:T154)</f>
        <v>0</v>
      </c>
      <c r="AR133" s="168" t="s">
        <v>80</v>
      </c>
      <c r="AT133" s="169" t="s">
        <v>72</v>
      </c>
      <c r="AU133" s="169" t="s">
        <v>73</v>
      </c>
      <c r="AY133" s="168" t="s">
        <v>113</v>
      </c>
      <c r="BK133" s="170">
        <f>SUM(BK134:BK154)</f>
        <v>0</v>
      </c>
    </row>
    <row r="134" spans="1:65" s="2" customFormat="1" ht="365.25" customHeight="1">
      <c r="A134" s="30"/>
      <c r="B134" s="31"/>
      <c r="C134" s="171" t="s">
        <v>73</v>
      </c>
      <c r="D134" s="171" t="s">
        <v>114</v>
      </c>
      <c r="E134" s="172" t="s">
        <v>130</v>
      </c>
      <c r="F134" s="173" t="s">
        <v>265</v>
      </c>
      <c r="G134" s="174" t="s">
        <v>116</v>
      </c>
      <c r="H134" s="175">
        <v>1</v>
      </c>
      <c r="I134" s="176"/>
      <c r="J134" s="177">
        <f t="shared" ref="J134:J154" si="0">ROUND(I134*H134,2)</f>
        <v>0</v>
      </c>
      <c r="K134" s="178"/>
      <c r="L134" s="35"/>
      <c r="M134" s="179" t="s">
        <v>1</v>
      </c>
      <c r="N134" s="180" t="s">
        <v>38</v>
      </c>
      <c r="O134" s="67"/>
      <c r="P134" s="181">
        <f t="shared" ref="P134:P154" si="1">O134*H134</f>
        <v>0</v>
      </c>
      <c r="Q134" s="181">
        <v>0</v>
      </c>
      <c r="R134" s="181">
        <f t="shared" ref="R134:R154" si="2">Q134*H134</f>
        <v>0</v>
      </c>
      <c r="S134" s="181">
        <v>0</v>
      </c>
      <c r="T134" s="182">
        <f t="shared" ref="T134:T154" si="3"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83" t="s">
        <v>117</v>
      </c>
      <c r="AT134" s="183" t="s">
        <v>114</v>
      </c>
      <c r="AU134" s="183" t="s">
        <v>80</v>
      </c>
      <c r="AY134" s="13" t="s">
        <v>113</v>
      </c>
      <c r="BE134" s="184">
        <f t="shared" ref="BE134:BE154" si="4">IF(N134="základní",J134,0)</f>
        <v>0</v>
      </c>
      <c r="BF134" s="184">
        <f t="shared" ref="BF134:BF154" si="5">IF(N134="snížená",J134,0)</f>
        <v>0</v>
      </c>
      <c r="BG134" s="184">
        <f t="shared" ref="BG134:BG154" si="6">IF(N134="zákl. přenesená",J134,0)</f>
        <v>0</v>
      </c>
      <c r="BH134" s="184">
        <f t="shared" ref="BH134:BH154" si="7">IF(N134="sníž. přenesená",J134,0)</f>
        <v>0</v>
      </c>
      <c r="BI134" s="184">
        <f t="shared" ref="BI134:BI154" si="8">IF(N134="nulová",J134,0)</f>
        <v>0</v>
      </c>
      <c r="BJ134" s="13" t="s">
        <v>80</v>
      </c>
      <c r="BK134" s="184">
        <f t="shared" ref="BK134:BK154" si="9">ROUND(I134*H134,2)</f>
        <v>0</v>
      </c>
      <c r="BL134" s="13" t="s">
        <v>117</v>
      </c>
      <c r="BM134" s="183" t="s">
        <v>131</v>
      </c>
    </row>
    <row r="135" spans="1:65" s="2" customFormat="1" ht="49.15" customHeight="1">
      <c r="A135" s="30"/>
      <c r="B135" s="31"/>
      <c r="C135" s="171" t="s">
        <v>73</v>
      </c>
      <c r="D135" s="171" t="s">
        <v>114</v>
      </c>
      <c r="E135" s="172" t="s">
        <v>132</v>
      </c>
      <c r="F135" s="173" t="s">
        <v>256</v>
      </c>
      <c r="G135" s="174" t="s">
        <v>116</v>
      </c>
      <c r="H135" s="175">
        <v>1</v>
      </c>
      <c r="I135" s="176"/>
      <c r="J135" s="177">
        <f t="shared" si="0"/>
        <v>0</v>
      </c>
      <c r="K135" s="178"/>
      <c r="L135" s="35"/>
      <c r="M135" s="179" t="s">
        <v>1</v>
      </c>
      <c r="N135" s="180" t="s">
        <v>38</v>
      </c>
      <c r="O135" s="67"/>
      <c r="P135" s="181">
        <f t="shared" si="1"/>
        <v>0</v>
      </c>
      <c r="Q135" s="181">
        <v>0</v>
      </c>
      <c r="R135" s="181">
        <f t="shared" si="2"/>
        <v>0</v>
      </c>
      <c r="S135" s="181">
        <v>0</v>
      </c>
      <c r="T135" s="182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83" t="s">
        <v>117</v>
      </c>
      <c r="AT135" s="183" t="s">
        <v>114</v>
      </c>
      <c r="AU135" s="183" t="s">
        <v>80</v>
      </c>
      <c r="AY135" s="13" t="s">
        <v>113</v>
      </c>
      <c r="BE135" s="184">
        <f t="shared" si="4"/>
        <v>0</v>
      </c>
      <c r="BF135" s="184">
        <f t="shared" si="5"/>
        <v>0</v>
      </c>
      <c r="BG135" s="184">
        <f t="shared" si="6"/>
        <v>0</v>
      </c>
      <c r="BH135" s="184">
        <f t="shared" si="7"/>
        <v>0</v>
      </c>
      <c r="BI135" s="184">
        <f t="shared" si="8"/>
        <v>0</v>
      </c>
      <c r="BJ135" s="13" t="s">
        <v>80</v>
      </c>
      <c r="BK135" s="184">
        <f t="shared" si="9"/>
        <v>0</v>
      </c>
      <c r="BL135" s="13" t="s">
        <v>117</v>
      </c>
      <c r="BM135" s="183" t="s">
        <v>133</v>
      </c>
    </row>
    <row r="136" spans="1:65" s="2" customFormat="1" ht="16.5" customHeight="1">
      <c r="A136" s="30"/>
      <c r="B136" s="31"/>
      <c r="C136" s="171" t="s">
        <v>73</v>
      </c>
      <c r="D136" s="171" t="s">
        <v>114</v>
      </c>
      <c r="E136" s="172" t="s">
        <v>134</v>
      </c>
      <c r="F136" s="173" t="s">
        <v>135</v>
      </c>
      <c r="G136" s="174" t="s">
        <v>116</v>
      </c>
      <c r="H136" s="175">
        <v>1</v>
      </c>
      <c r="I136" s="176"/>
      <c r="J136" s="177">
        <f t="shared" si="0"/>
        <v>0</v>
      </c>
      <c r="K136" s="178"/>
      <c r="L136" s="35"/>
      <c r="M136" s="179" t="s">
        <v>1</v>
      </c>
      <c r="N136" s="180" t="s">
        <v>38</v>
      </c>
      <c r="O136" s="67"/>
      <c r="P136" s="181">
        <f t="shared" si="1"/>
        <v>0</v>
      </c>
      <c r="Q136" s="181">
        <v>0</v>
      </c>
      <c r="R136" s="181">
        <f t="shared" si="2"/>
        <v>0</v>
      </c>
      <c r="S136" s="181">
        <v>0</v>
      </c>
      <c r="T136" s="182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83" t="s">
        <v>117</v>
      </c>
      <c r="AT136" s="183" t="s">
        <v>114</v>
      </c>
      <c r="AU136" s="183" t="s">
        <v>80</v>
      </c>
      <c r="AY136" s="13" t="s">
        <v>113</v>
      </c>
      <c r="BE136" s="184">
        <f t="shared" si="4"/>
        <v>0</v>
      </c>
      <c r="BF136" s="184">
        <f t="shared" si="5"/>
        <v>0</v>
      </c>
      <c r="BG136" s="184">
        <f t="shared" si="6"/>
        <v>0</v>
      </c>
      <c r="BH136" s="184">
        <f t="shared" si="7"/>
        <v>0</v>
      </c>
      <c r="BI136" s="184">
        <f t="shared" si="8"/>
        <v>0</v>
      </c>
      <c r="BJ136" s="13" t="s">
        <v>80</v>
      </c>
      <c r="BK136" s="184">
        <f t="shared" si="9"/>
        <v>0</v>
      </c>
      <c r="BL136" s="13" t="s">
        <v>117</v>
      </c>
      <c r="BM136" s="183" t="s">
        <v>136</v>
      </c>
    </row>
    <row r="137" spans="1:65" s="2" customFormat="1" ht="16.5" customHeight="1">
      <c r="A137" s="30"/>
      <c r="B137" s="31"/>
      <c r="C137" s="171" t="s">
        <v>73</v>
      </c>
      <c r="D137" s="171" t="s">
        <v>114</v>
      </c>
      <c r="E137" s="172" t="s">
        <v>137</v>
      </c>
      <c r="F137" s="173" t="s">
        <v>138</v>
      </c>
      <c r="G137" s="174" t="s">
        <v>116</v>
      </c>
      <c r="H137" s="175">
        <v>1</v>
      </c>
      <c r="I137" s="176"/>
      <c r="J137" s="177">
        <f t="shared" si="0"/>
        <v>0</v>
      </c>
      <c r="K137" s="178"/>
      <c r="L137" s="35"/>
      <c r="M137" s="179" t="s">
        <v>1</v>
      </c>
      <c r="N137" s="180" t="s">
        <v>38</v>
      </c>
      <c r="O137" s="67"/>
      <c r="P137" s="181">
        <f t="shared" si="1"/>
        <v>0</v>
      </c>
      <c r="Q137" s="181">
        <v>0</v>
      </c>
      <c r="R137" s="181">
        <f t="shared" si="2"/>
        <v>0</v>
      </c>
      <c r="S137" s="181">
        <v>0</v>
      </c>
      <c r="T137" s="182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83" t="s">
        <v>117</v>
      </c>
      <c r="AT137" s="183" t="s">
        <v>114</v>
      </c>
      <c r="AU137" s="183" t="s">
        <v>80</v>
      </c>
      <c r="AY137" s="13" t="s">
        <v>113</v>
      </c>
      <c r="BE137" s="184">
        <f t="shared" si="4"/>
        <v>0</v>
      </c>
      <c r="BF137" s="184">
        <f t="shared" si="5"/>
        <v>0</v>
      </c>
      <c r="BG137" s="184">
        <f t="shared" si="6"/>
        <v>0</v>
      </c>
      <c r="BH137" s="184">
        <f t="shared" si="7"/>
        <v>0</v>
      </c>
      <c r="BI137" s="184">
        <f t="shared" si="8"/>
        <v>0</v>
      </c>
      <c r="BJ137" s="13" t="s">
        <v>80</v>
      </c>
      <c r="BK137" s="184">
        <f t="shared" si="9"/>
        <v>0</v>
      </c>
      <c r="BL137" s="13" t="s">
        <v>117</v>
      </c>
      <c r="BM137" s="183" t="s">
        <v>139</v>
      </c>
    </row>
    <row r="138" spans="1:65" s="2" customFormat="1" ht="84.75" customHeight="1">
      <c r="A138" s="30"/>
      <c r="B138" s="31"/>
      <c r="C138" s="171" t="s">
        <v>73</v>
      </c>
      <c r="D138" s="171" t="s">
        <v>114</v>
      </c>
      <c r="E138" s="172" t="s">
        <v>140</v>
      </c>
      <c r="F138" s="173" t="s">
        <v>257</v>
      </c>
      <c r="G138" s="174" t="s">
        <v>116</v>
      </c>
      <c r="H138" s="175">
        <v>1</v>
      </c>
      <c r="I138" s="176"/>
      <c r="J138" s="177">
        <f t="shared" si="0"/>
        <v>0</v>
      </c>
      <c r="K138" s="178"/>
      <c r="L138" s="35"/>
      <c r="M138" s="179" t="s">
        <v>1</v>
      </c>
      <c r="N138" s="180" t="s">
        <v>38</v>
      </c>
      <c r="O138" s="67"/>
      <c r="P138" s="181">
        <f t="shared" si="1"/>
        <v>0</v>
      </c>
      <c r="Q138" s="181">
        <v>0</v>
      </c>
      <c r="R138" s="181">
        <f t="shared" si="2"/>
        <v>0</v>
      </c>
      <c r="S138" s="181">
        <v>0</v>
      </c>
      <c r="T138" s="182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83" t="s">
        <v>117</v>
      </c>
      <c r="AT138" s="183" t="s">
        <v>114</v>
      </c>
      <c r="AU138" s="183" t="s">
        <v>80</v>
      </c>
      <c r="AY138" s="13" t="s">
        <v>113</v>
      </c>
      <c r="BE138" s="184">
        <f t="shared" si="4"/>
        <v>0</v>
      </c>
      <c r="BF138" s="184">
        <f t="shared" si="5"/>
        <v>0</v>
      </c>
      <c r="BG138" s="184">
        <f t="shared" si="6"/>
        <v>0</v>
      </c>
      <c r="BH138" s="184">
        <f t="shared" si="7"/>
        <v>0</v>
      </c>
      <c r="BI138" s="184">
        <f t="shared" si="8"/>
        <v>0</v>
      </c>
      <c r="BJ138" s="13" t="s">
        <v>80</v>
      </c>
      <c r="BK138" s="184">
        <f t="shared" si="9"/>
        <v>0</v>
      </c>
      <c r="BL138" s="13" t="s">
        <v>117</v>
      </c>
      <c r="BM138" s="183" t="s">
        <v>141</v>
      </c>
    </row>
    <row r="139" spans="1:65" s="2" customFormat="1" ht="138" customHeight="1">
      <c r="A139" s="30"/>
      <c r="B139" s="31"/>
      <c r="C139" s="171" t="s">
        <v>73</v>
      </c>
      <c r="D139" s="171" t="s">
        <v>114</v>
      </c>
      <c r="E139" s="172" t="s">
        <v>142</v>
      </c>
      <c r="F139" s="173" t="s">
        <v>258</v>
      </c>
      <c r="G139" s="174" t="s">
        <v>116</v>
      </c>
      <c r="H139" s="175">
        <v>1</v>
      </c>
      <c r="I139" s="176"/>
      <c r="J139" s="177">
        <f t="shared" si="0"/>
        <v>0</v>
      </c>
      <c r="K139" s="178"/>
      <c r="L139" s="35"/>
      <c r="M139" s="179" t="s">
        <v>1</v>
      </c>
      <c r="N139" s="180" t="s">
        <v>38</v>
      </c>
      <c r="O139" s="67"/>
      <c r="P139" s="181">
        <f t="shared" si="1"/>
        <v>0</v>
      </c>
      <c r="Q139" s="181">
        <v>0</v>
      </c>
      <c r="R139" s="181">
        <f t="shared" si="2"/>
        <v>0</v>
      </c>
      <c r="S139" s="181">
        <v>0</v>
      </c>
      <c r="T139" s="182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83" t="s">
        <v>117</v>
      </c>
      <c r="AT139" s="183" t="s">
        <v>114</v>
      </c>
      <c r="AU139" s="183" t="s">
        <v>80</v>
      </c>
      <c r="AY139" s="13" t="s">
        <v>113</v>
      </c>
      <c r="BE139" s="184">
        <f t="shared" si="4"/>
        <v>0</v>
      </c>
      <c r="BF139" s="184">
        <f t="shared" si="5"/>
        <v>0</v>
      </c>
      <c r="BG139" s="184">
        <f t="shared" si="6"/>
        <v>0</v>
      </c>
      <c r="BH139" s="184">
        <f t="shared" si="7"/>
        <v>0</v>
      </c>
      <c r="BI139" s="184">
        <f t="shared" si="8"/>
        <v>0</v>
      </c>
      <c r="BJ139" s="13" t="s">
        <v>80</v>
      </c>
      <c r="BK139" s="184">
        <f t="shared" si="9"/>
        <v>0</v>
      </c>
      <c r="BL139" s="13" t="s">
        <v>117</v>
      </c>
      <c r="BM139" s="183" t="s">
        <v>143</v>
      </c>
    </row>
    <row r="140" spans="1:65" s="2" customFormat="1" ht="52.5" customHeight="1">
      <c r="A140" s="30"/>
      <c r="B140" s="31"/>
      <c r="C140" s="171" t="s">
        <v>73</v>
      </c>
      <c r="D140" s="171" t="s">
        <v>114</v>
      </c>
      <c r="E140" s="172" t="s">
        <v>144</v>
      </c>
      <c r="F140" s="173" t="s">
        <v>266</v>
      </c>
      <c r="G140" s="174" t="s">
        <v>116</v>
      </c>
      <c r="H140" s="175">
        <v>1</v>
      </c>
      <c r="I140" s="176"/>
      <c r="J140" s="177">
        <f t="shared" si="0"/>
        <v>0</v>
      </c>
      <c r="K140" s="178"/>
      <c r="L140" s="35"/>
      <c r="M140" s="179" t="s">
        <v>1</v>
      </c>
      <c r="N140" s="180" t="s">
        <v>38</v>
      </c>
      <c r="O140" s="67"/>
      <c r="P140" s="181">
        <f t="shared" si="1"/>
        <v>0</v>
      </c>
      <c r="Q140" s="181">
        <v>0</v>
      </c>
      <c r="R140" s="181">
        <f t="shared" si="2"/>
        <v>0</v>
      </c>
      <c r="S140" s="181">
        <v>0</v>
      </c>
      <c r="T140" s="182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83" t="s">
        <v>117</v>
      </c>
      <c r="AT140" s="183" t="s">
        <v>114</v>
      </c>
      <c r="AU140" s="183" t="s">
        <v>80</v>
      </c>
      <c r="AY140" s="13" t="s">
        <v>113</v>
      </c>
      <c r="BE140" s="184">
        <f t="shared" si="4"/>
        <v>0</v>
      </c>
      <c r="BF140" s="184">
        <f t="shared" si="5"/>
        <v>0</v>
      </c>
      <c r="BG140" s="184">
        <f t="shared" si="6"/>
        <v>0</v>
      </c>
      <c r="BH140" s="184">
        <f t="shared" si="7"/>
        <v>0</v>
      </c>
      <c r="BI140" s="184">
        <f t="shared" si="8"/>
        <v>0</v>
      </c>
      <c r="BJ140" s="13" t="s">
        <v>80</v>
      </c>
      <c r="BK140" s="184">
        <f t="shared" si="9"/>
        <v>0</v>
      </c>
      <c r="BL140" s="13" t="s">
        <v>117</v>
      </c>
      <c r="BM140" s="183" t="s">
        <v>145</v>
      </c>
    </row>
    <row r="141" spans="1:65" s="2" customFormat="1" ht="78" customHeight="1">
      <c r="A141" s="30"/>
      <c r="B141" s="31"/>
      <c r="C141" s="171" t="s">
        <v>73</v>
      </c>
      <c r="D141" s="171" t="s">
        <v>114</v>
      </c>
      <c r="E141" s="172" t="s">
        <v>146</v>
      </c>
      <c r="F141" s="173" t="s">
        <v>147</v>
      </c>
      <c r="G141" s="174" t="s">
        <v>116</v>
      </c>
      <c r="H141" s="175">
        <v>1</v>
      </c>
      <c r="I141" s="176"/>
      <c r="J141" s="177">
        <f t="shared" si="0"/>
        <v>0</v>
      </c>
      <c r="K141" s="178"/>
      <c r="L141" s="35"/>
      <c r="M141" s="179" t="s">
        <v>1</v>
      </c>
      <c r="N141" s="180" t="s">
        <v>38</v>
      </c>
      <c r="O141" s="67"/>
      <c r="P141" s="181">
        <f t="shared" si="1"/>
        <v>0</v>
      </c>
      <c r="Q141" s="181">
        <v>0</v>
      </c>
      <c r="R141" s="181">
        <f t="shared" si="2"/>
        <v>0</v>
      </c>
      <c r="S141" s="181">
        <v>0</v>
      </c>
      <c r="T141" s="182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83" t="s">
        <v>117</v>
      </c>
      <c r="AT141" s="183" t="s">
        <v>114</v>
      </c>
      <c r="AU141" s="183" t="s">
        <v>80</v>
      </c>
      <c r="AY141" s="13" t="s">
        <v>113</v>
      </c>
      <c r="BE141" s="184">
        <f t="shared" si="4"/>
        <v>0</v>
      </c>
      <c r="BF141" s="184">
        <f t="shared" si="5"/>
        <v>0</v>
      </c>
      <c r="BG141" s="184">
        <f t="shared" si="6"/>
        <v>0</v>
      </c>
      <c r="BH141" s="184">
        <f t="shared" si="7"/>
        <v>0</v>
      </c>
      <c r="BI141" s="184">
        <f t="shared" si="8"/>
        <v>0</v>
      </c>
      <c r="BJ141" s="13" t="s">
        <v>80</v>
      </c>
      <c r="BK141" s="184">
        <f t="shared" si="9"/>
        <v>0</v>
      </c>
      <c r="BL141" s="13" t="s">
        <v>117</v>
      </c>
      <c r="BM141" s="183" t="s">
        <v>148</v>
      </c>
    </row>
    <row r="142" spans="1:65" s="2" customFormat="1" ht="24.2" customHeight="1">
      <c r="A142" s="30"/>
      <c r="B142" s="31"/>
      <c r="C142" s="171" t="s">
        <v>73</v>
      </c>
      <c r="D142" s="171" t="s">
        <v>114</v>
      </c>
      <c r="E142" s="172" t="s">
        <v>149</v>
      </c>
      <c r="F142" s="173" t="s">
        <v>150</v>
      </c>
      <c r="G142" s="174" t="s">
        <v>116</v>
      </c>
      <c r="H142" s="175">
        <v>1</v>
      </c>
      <c r="I142" s="176"/>
      <c r="J142" s="177">
        <f t="shared" si="0"/>
        <v>0</v>
      </c>
      <c r="K142" s="178"/>
      <c r="L142" s="35"/>
      <c r="M142" s="179" t="s">
        <v>1</v>
      </c>
      <c r="N142" s="180" t="s">
        <v>38</v>
      </c>
      <c r="O142" s="67"/>
      <c r="P142" s="181">
        <f t="shared" si="1"/>
        <v>0</v>
      </c>
      <c r="Q142" s="181">
        <v>0</v>
      </c>
      <c r="R142" s="181">
        <f t="shared" si="2"/>
        <v>0</v>
      </c>
      <c r="S142" s="181">
        <v>0</v>
      </c>
      <c r="T142" s="182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83" t="s">
        <v>117</v>
      </c>
      <c r="AT142" s="183" t="s">
        <v>114</v>
      </c>
      <c r="AU142" s="183" t="s">
        <v>80</v>
      </c>
      <c r="AY142" s="13" t="s">
        <v>113</v>
      </c>
      <c r="BE142" s="184">
        <f t="shared" si="4"/>
        <v>0</v>
      </c>
      <c r="BF142" s="184">
        <f t="shared" si="5"/>
        <v>0</v>
      </c>
      <c r="BG142" s="184">
        <f t="shared" si="6"/>
        <v>0</v>
      </c>
      <c r="BH142" s="184">
        <f t="shared" si="7"/>
        <v>0</v>
      </c>
      <c r="BI142" s="184">
        <f t="shared" si="8"/>
        <v>0</v>
      </c>
      <c r="BJ142" s="13" t="s">
        <v>80</v>
      </c>
      <c r="BK142" s="184">
        <f t="shared" si="9"/>
        <v>0</v>
      </c>
      <c r="BL142" s="13" t="s">
        <v>117</v>
      </c>
      <c r="BM142" s="183" t="s">
        <v>151</v>
      </c>
    </row>
    <row r="143" spans="1:65" s="2" customFormat="1" ht="24.2" customHeight="1">
      <c r="A143" s="30"/>
      <c r="B143" s="31"/>
      <c r="C143" s="171" t="s">
        <v>73</v>
      </c>
      <c r="D143" s="171" t="s">
        <v>114</v>
      </c>
      <c r="E143" s="172" t="s">
        <v>152</v>
      </c>
      <c r="F143" s="173" t="s">
        <v>153</v>
      </c>
      <c r="G143" s="174" t="s">
        <v>116</v>
      </c>
      <c r="H143" s="175">
        <v>1</v>
      </c>
      <c r="I143" s="176"/>
      <c r="J143" s="177">
        <f t="shared" si="0"/>
        <v>0</v>
      </c>
      <c r="K143" s="178"/>
      <c r="L143" s="35"/>
      <c r="M143" s="179" t="s">
        <v>1</v>
      </c>
      <c r="N143" s="180" t="s">
        <v>38</v>
      </c>
      <c r="O143" s="67"/>
      <c r="P143" s="181">
        <f t="shared" si="1"/>
        <v>0</v>
      </c>
      <c r="Q143" s="181">
        <v>0</v>
      </c>
      <c r="R143" s="181">
        <f t="shared" si="2"/>
        <v>0</v>
      </c>
      <c r="S143" s="181">
        <v>0</v>
      </c>
      <c r="T143" s="182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83" t="s">
        <v>117</v>
      </c>
      <c r="AT143" s="183" t="s">
        <v>114</v>
      </c>
      <c r="AU143" s="183" t="s">
        <v>80</v>
      </c>
      <c r="AY143" s="13" t="s">
        <v>113</v>
      </c>
      <c r="BE143" s="184">
        <f t="shared" si="4"/>
        <v>0</v>
      </c>
      <c r="BF143" s="184">
        <f t="shared" si="5"/>
        <v>0</v>
      </c>
      <c r="BG143" s="184">
        <f t="shared" si="6"/>
        <v>0</v>
      </c>
      <c r="BH143" s="184">
        <f t="shared" si="7"/>
        <v>0</v>
      </c>
      <c r="BI143" s="184">
        <f t="shared" si="8"/>
        <v>0</v>
      </c>
      <c r="BJ143" s="13" t="s">
        <v>80</v>
      </c>
      <c r="BK143" s="184">
        <f t="shared" si="9"/>
        <v>0</v>
      </c>
      <c r="BL143" s="13" t="s">
        <v>117</v>
      </c>
      <c r="BM143" s="183" t="s">
        <v>154</v>
      </c>
    </row>
    <row r="144" spans="1:65" s="2" customFormat="1" ht="37.9" customHeight="1">
      <c r="A144" s="30"/>
      <c r="B144" s="31"/>
      <c r="C144" s="171" t="s">
        <v>73</v>
      </c>
      <c r="D144" s="171" t="s">
        <v>114</v>
      </c>
      <c r="E144" s="172" t="s">
        <v>155</v>
      </c>
      <c r="F144" s="173" t="s">
        <v>156</v>
      </c>
      <c r="G144" s="174" t="s">
        <v>116</v>
      </c>
      <c r="H144" s="175">
        <v>1</v>
      </c>
      <c r="I144" s="176"/>
      <c r="J144" s="177">
        <f t="shared" si="0"/>
        <v>0</v>
      </c>
      <c r="K144" s="178"/>
      <c r="L144" s="35"/>
      <c r="M144" s="179" t="s">
        <v>1</v>
      </c>
      <c r="N144" s="180" t="s">
        <v>38</v>
      </c>
      <c r="O144" s="67"/>
      <c r="P144" s="181">
        <f t="shared" si="1"/>
        <v>0</v>
      </c>
      <c r="Q144" s="181">
        <v>0</v>
      </c>
      <c r="R144" s="181">
        <f t="shared" si="2"/>
        <v>0</v>
      </c>
      <c r="S144" s="181">
        <v>0</v>
      </c>
      <c r="T144" s="182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83" t="s">
        <v>117</v>
      </c>
      <c r="AT144" s="183" t="s">
        <v>114</v>
      </c>
      <c r="AU144" s="183" t="s">
        <v>80</v>
      </c>
      <c r="AY144" s="13" t="s">
        <v>113</v>
      </c>
      <c r="BE144" s="184">
        <f t="shared" si="4"/>
        <v>0</v>
      </c>
      <c r="BF144" s="184">
        <f t="shared" si="5"/>
        <v>0</v>
      </c>
      <c r="BG144" s="184">
        <f t="shared" si="6"/>
        <v>0</v>
      </c>
      <c r="BH144" s="184">
        <f t="shared" si="7"/>
        <v>0</v>
      </c>
      <c r="BI144" s="184">
        <f t="shared" si="8"/>
        <v>0</v>
      </c>
      <c r="BJ144" s="13" t="s">
        <v>80</v>
      </c>
      <c r="BK144" s="184">
        <f t="shared" si="9"/>
        <v>0</v>
      </c>
      <c r="BL144" s="13" t="s">
        <v>117</v>
      </c>
      <c r="BM144" s="183" t="s">
        <v>157</v>
      </c>
    </row>
    <row r="145" spans="1:65" s="2" customFormat="1" ht="66.75" customHeight="1">
      <c r="A145" s="30"/>
      <c r="B145" s="31"/>
      <c r="C145" s="171" t="s">
        <v>73</v>
      </c>
      <c r="D145" s="171" t="s">
        <v>114</v>
      </c>
      <c r="E145" s="172" t="s">
        <v>158</v>
      </c>
      <c r="F145" s="173" t="s">
        <v>159</v>
      </c>
      <c r="G145" s="174" t="s">
        <v>160</v>
      </c>
      <c r="H145" s="175">
        <v>10</v>
      </c>
      <c r="I145" s="176"/>
      <c r="J145" s="177">
        <f t="shared" si="0"/>
        <v>0</v>
      </c>
      <c r="K145" s="178"/>
      <c r="L145" s="35"/>
      <c r="M145" s="179" t="s">
        <v>1</v>
      </c>
      <c r="N145" s="180" t="s">
        <v>38</v>
      </c>
      <c r="O145" s="67"/>
      <c r="P145" s="181">
        <f t="shared" si="1"/>
        <v>0</v>
      </c>
      <c r="Q145" s="181">
        <v>0</v>
      </c>
      <c r="R145" s="181">
        <f t="shared" si="2"/>
        <v>0</v>
      </c>
      <c r="S145" s="181">
        <v>0</v>
      </c>
      <c r="T145" s="182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83" t="s">
        <v>117</v>
      </c>
      <c r="AT145" s="183" t="s">
        <v>114</v>
      </c>
      <c r="AU145" s="183" t="s">
        <v>80</v>
      </c>
      <c r="AY145" s="13" t="s">
        <v>113</v>
      </c>
      <c r="BE145" s="184">
        <f t="shared" si="4"/>
        <v>0</v>
      </c>
      <c r="BF145" s="184">
        <f t="shared" si="5"/>
        <v>0</v>
      </c>
      <c r="BG145" s="184">
        <f t="shared" si="6"/>
        <v>0</v>
      </c>
      <c r="BH145" s="184">
        <f t="shared" si="7"/>
        <v>0</v>
      </c>
      <c r="BI145" s="184">
        <f t="shared" si="8"/>
        <v>0</v>
      </c>
      <c r="BJ145" s="13" t="s">
        <v>80</v>
      </c>
      <c r="BK145" s="184">
        <f t="shared" si="9"/>
        <v>0</v>
      </c>
      <c r="BL145" s="13" t="s">
        <v>117</v>
      </c>
      <c r="BM145" s="183" t="s">
        <v>161</v>
      </c>
    </row>
    <row r="146" spans="1:65" s="2" customFormat="1" ht="66.75" customHeight="1">
      <c r="A146" s="30"/>
      <c r="B146" s="31"/>
      <c r="C146" s="171" t="s">
        <v>73</v>
      </c>
      <c r="D146" s="171" t="s">
        <v>114</v>
      </c>
      <c r="E146" s="172" t="s">
        <v>162</v>
      </c>
      <c r="F146" s="173" t="s">
        <v>163</v>
      </c>
      <c r="G146" s="174" t="s">
        <v>160</v>
      </c>
      <c r="H146" s="175">
        <v>10</v>
      </c>
      <c r="I146" s="176"/>
      <c r="J146" s="177">
        <f t="shared" si="0"/>
        <v>0</v>
      </c>
      <c r="K146" s="178"/>
      <c r="L146" s="35"/>
      <c r="M146" s="179" t="s">
        <v>1</v>
      </c>
      <c r="N146" s="180" t="s">
        <v>38</v>
      </c>
      <c r="O146" s="67"/>
      <c r="P146" s="181">
        <f t="shared" si="1"/>
        <v>0</v>
      </c>
      <c r="Q146" s="181">
        <v>0</v>
      </c>
      <c r="R146" s="181">
        <f t="shared" si="2"/>
        <v>0</v>
      </c>
      <c r="S146" s="181">
        <v>0</v>
      </c>
      <c r="T146" s="182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83" t="s">
        <v>117</v>
      </c>
      <c r="AT146" s="183" t="s">
        <v>114</v>
      </c>
      <c r="AU146" s="183" t="s">
        <v>80</v>
      </c>
      <c r="AY146" s="13" t="s">
        <v>113</v>
      </c>
      <c r="BE146" s="184">
        <f t="shared" si="4"/>
        <v>0</v>
      </c>
      <c r="BF146" s="184">
        <f t="shared" si="5"/>
        <v>0</v>
      </c>
      <c r="BG146" s="184">
        <f t="shared" si="6"/>
        <v>0</v>
      </c>
      <c r="BH146" s="184">
        <f t="shared" si="7"/>
        <v>0</v>
      </c>
      <c r="BI146" s="184">
        <f t="shared" si="8"/>
        <v>0</v>
      </c>
      <c r="BJ146" s="13" t="s">
        <v>80</v>
      </c>
      <c r="BK146" s="184">
        <f t="shared" si="9"/>
        <v>0</v>
      </c>
      <c r="BL146" s="13" t="s">
        <v>117</v>
      </c>
      <c r="BM146" s="183" t="s">
        <v>164</v>
      </c>
    </row>
    <row r="147" spans="1:65" s="2" customFormat="1" ht="33" customHeight="1">
      <c r="A147" s="30"/>
      <c r="B147" s="31"/>
      <c r="C147" s="171" t="s">
        <v>73</v>
      </c>
      <c r="D147" s="171" t="s">
        <v>114</v>
      </c>
      <c r="E147" s="172" t="s">
        <v>165</v>
      </c>
      <c r="F147" s="173" t="s">
        <v>166</v>
      </c>
      <c r="G147" s="174" t="s">
        <v>160</v>
      </c>
      <c r="H147" s="175">
        <v>14</v>
      </c>
      <c r="I147" s="176"/>
      <c r="J147" s="177">
        <f t="shared" si="0"/>
        <v>0</v>
      </c>
      <c r="K147" s="178"/>
      <c r="L147" s="35"/>
      <c r="M147" s="179" t="s">
        <v>1</v>
      </c>
      <c r="N147" s="180" t="s">
        <v>38</v>
      </c>
      <c r="O147" s="67"/>
      <c r="P147" s="181">
        <f t="shared" si="1"/>
        <v>0</v>
      </c>
      <c r="Q147" s="181">
        <v>0</v>
      </c>
      <c r="R147" s="181">
        <f t="shared" si="2"/>
        <v>0</v>
      </c>
      <c r="S147" s="181">
        <v>0</v>
      </c>
      <c r="T147" s="182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83" t="s">
        <v>117</v>
      </c>
      <c r="AT147" s="183" t="s">
        <v>114</v>
      </c>
      <c r="AU147" s="183" t="s">
        <v>80</v>
      </c>
      <c r="AY147" s="13" t="s">
        <v>113</v>
      </c>
      <c r="BE147" s="184">
        <f t="shared" si="4"/>
        <v>0</v>
      </c>
      <c r="BF147" s="184">
        <f t="shared" si="5"/>
        <v>0</v>
      </c>
      <c r="BG147" s="184">
        <f t="shared" si="6"/>
        <v>0</v>
      </c>
      <c r="BH147" s="184">
        <f t="shared" si="7"/>
        <v>0</v>
      </c>
      <c r="BI147" s="184">
        <f t="shared" si="8"/>
        <v>0</v>
      </c>
      <c r="BJ147" s="13" t="s">
        <v>80</v>
      </c>
      <c r="BK147" s="184">
        <f t="shared" si="9"/>
        <v>0</v>
      </c>
      <c r="BL147" s="13" t="s">
        <v>117</v>
      </c>
      <c r="BM147" s="183" t="s">
        <v>167</v>
      </c>
    </row>
    <row r="148" spans="1:65" s="2" customFormat="1" ht="37.9" customHeight="1">
      <c r="A148" s="30"/>
      <c r="B148" s="31"/>
      <c r="C148" s="171" t="s">
        <v>73</v>
      </c>
      <c r="D148" s="171" t="s">
        <v>114</v>
      </c>
      <c r="E148" s="172" t="s">
        <v>168</v>
      </c>
      <c r="F148" s="173" t="s">
        <v>169</v>
      </c>
      <c r="G148" s="174" t="s">
        <v>160</v>
      </c>
      <c r="H148" s="175">
        <v>8</v>
      </c>
      <c r="I148" s="176"/>
      <c r="J148" s="177">
        <f t="shared" si="0"/>
        <v>0</v>
      </c>
      <c r="K148" s="178"/>
      <c r="L148" s="35"/>
      <c r="M148" s="179" t="s">
        <v>1</v>
      </c>
      <c r="N148" s="180" t="s">
        <v>38</v>
      </c>
      <c r="O148" s="67"/>
      <c r="P148" s="181">
        <f t="shared" si="1"/>
        <v>0</v>
      </c>
      <c r="Q148" s="181">
        <v>0</v>
      </c>
      <c r="R148" s="181">
        <f t="shared" si="2"/>
        <v>0</v>
      </c>
      <c r="S148" s="181">
        <v>0</v>
      </c>
      <c r="T148" s="182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83" t="s">
        <v>117</v>
      </c>
      <c r="AT148" s="183" t="s">
        <v>114</v>
      </c>
      <c r="AU148" s="183" t="s">
        <v>80</v>
      </c>
      <c r="AY148" s="13" t="s">
        <v>113</v>
      </c>
      <c r="BE148" s="184">
        <f t="shared" si="4"/>
        <v>0</v>
      </c>
      <c r="BF148" s="184">
        <f t="shared" si="5"/>
        <v>0</v>
      </c>
      <c r="BG148" s="184">
        <f t="shared" si="6"/>
        <v>0</v>
      </c>
      <c r="BH148" s="184">
        <f t="shared" si="7"/>
        <v>0</v>
      </c>
      <c r="BI148" s="184">
        <f t="shared" si="8"/>
        <v>0</v>
      </c>
      <c r="BJ148" s="13" t="s">
        <v>80</v>
      </c>
      <c r="BK148" s="184">
        <f t="shared" si="9"/>
        <v>0</v>
      </c>
      <c r="BL148" s="13" t="s">
        <v>117</v>
      </c>
      <c r="BM148" s="183" t="s">
        <v>170</v>
      </c>
    </row>
    <row r="149" spans="1:65" s="2" customFormat="1" ht="62.65" customHeight="1">
      <c r="A149" s="30"/>
      <c r="B149" s="31"/>
      <c r="C149" s="171" t="s">
        <v>73</v>
      </c>
      <c r="D149" s="171" t="s">
        <v>114</v>
      </c>
      <c r="E149" s="172" t="s">
        <v>171</v>
      </c>
      <c r="F149" s="173" t="s">
        <v>172</v>
      </c>
      <c r="G149" s="174" t="s">
        <v>160</v>
      </c>
      <c r="H149" s="175">
        <v>3</v>
      </c>
      <c r="I149" s="176"/>
      <c r="J149" s="177">
        <f t="shared" si="0"/>
        <v>0</v>
      </c>
      <c r="K149" s="178"/>
      <c r="L149" s="35"/>
      <c r="M149" s="179" t="s">
        <v>1</v>
      </c>
      <c r="N149" s="180" t="s">
        <v>38</v>
      </c>
      <c r="O149" s="67"/>
      <c r="P149" s="181">
        <f t="shared" si="1"/>
        <v>0</v>
      </c>
      <c r="Q149" s="181">
        <v>0</v>
      </c>
      <c r="R149" s="181">
        <f t="shared" si="2"/>
        <v>0</v>
      </c>
      <c r="S149" s="181">
        <v>0</v>
      </c>
      <c r="T149" s="182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83" t="s">
        <v>117</v>
      </c>
      <c r="AT149" s="183" t="s">
        <v>114</v>
      </c>
      <c r="AU149" s="183" t="s">
        <v>80</v>
      </c>
      <c r="AY149" s="13" t="s">
        <v>113</v>
      </c>
      <c r="BE149" s="184">
        <f t="shared" si="4"/>
        <v>0</v>
      </c>
      <c r="BF149" s="184">
        <f t="shared" si="5"/>
        <v>0</v>
      </c>
      <c r="BG149" s="184">
        <f t="shared" si="6"/>
        <v>0</v>
      </c>
      <c r="BH149" s="184">
        <f t="shared" si="7"/>
        <v>0</v>
      </c>
      <c r="BI149" s="184">
        <f t="shared" si="8"/>
        <v>0</v>
      </c>
      <c r="BJ149" s="13" t="s">
        <v>80</v>
      </c>
      <c r="BK149" s="184">
        <f t="shared" si="9"/>
        <v>0</v>
      </c>
      <c r="BL149" s="13" t="s">
        <v>117</v>
      </c>
      <c r="BM149" s="183" t="s">
        <v>173</v>
      </c>
    </row>
    <row r="150" spans="1:65" s="2" customFormat="1" ht="37.9" customHeight="1">
      <c r="A150" s="30"/>
      <c r="B150" s="31"/>
      <c r="C150" s="171" t="s">
        <v>73</v>
      </c>
      <c r="D150" s="171" t="s">
        <v>114</v>
      </c>
      <c r="E150" s="172" t="s">
        <v>174</v>
      </c>
      <c r="F150" s="173" t="s">
        <v>175</v>
      </c>
      <c r="G150" s="174" t="s">
        <v>116</v>
      </c>
      <c r="H150" s="175">
        <v>1</v>
      </c>
      <c r="I150" s="176"/>
      <c r="J150" s="177">
        <f t="shared" si="0"/>
        <v>0</v>
      </c>
      <c r="K150" s="178"/>
      <c r="L150" s="35"/>
      <c r="M150" s="179" t="s">
        <v>1</v>
      </c>
      <c r="N150" s="180" t="s">
        <v>38</v>
      </c>
      <c r="O150" s="67"/>
      <c r="P150" s="181">
        <f t="shared" si="1"/>
        <v>0</v>
      </c>
      <c r="Q150" s="181">
        <v>0</v>
      </c>
      <c r="R150" s="181">
        <f t="shared" si="2"/>
        <v>0</v>
      </c>
      <c r="S150" s="181">
        <v>0</v>
      </c>
      <c r="T150" s="182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83" t="s">
        <v>117</v>
      </c>
      <c r="AT150" s="183" t="s">
        <v>114</v>
      </c>
      <c r="AU150" s="183" t="s">
        <v>80</v>
      </c>
      <c r="AY150" s="13" t="s">
        <v>113</v>
      </c>
      <c r="BE150" s="184">
        <f t="shared" si="4"/>
        <v>0</v>
      </c>
      <c r="BF150" s="184">
        <f t="shared" si="5"/>
        <v>0</v>
      </c>
      <c r="BG150" s="184">
        <f t="shared" si="6"/>
        <v>0</v>
      </c>
      <c r="BH150" s="184">
        <f t="shared" si="7"/>
        <v>0</v>
      </c>
      <c r="BI150" s="184">
        <f t="shared" si="8"/>
        <v>0</v>
      </c>
      <c r="BJ150" s="13" t="s">
        <v>80</v>
      </c>
      <c r="BK150" s="184">
        <f t="shared" si="9"/>
        <v>0</v>
      </c>
      <c r="BL150" s="13" t="s">
        <v>117</v>
      </c>
      <c r="BM150" s="183" t="s">
        <v>176</v>
      </c>
    </row>
    <row r="151" spans="1:65" s="2" customFormat="1" ht="162" customHeight="1">
      <c r="A151" s="30"/>
      <c r="B151" s="31"/>
      <c r="C151" s="171" t="s">
        <v>73</v>
      </c>
      <c r="D151" s="171" t="s">
        <v>114</v>
      </c>
      <c r="E151" s="172" t="s">
        <v>177</v>
      </c>
      <c r="F151" s="173" t="s">
        <v>259</v>
      </c>
      <c r="G151" s="174" t="s">
        <v>116</v>
      </c>
      <c r="H151" s="175">
        <v>1</v>
      </c>
      <c r="I151" s="176"/>
      <c r="J151" s="177">
        <f t="shared" si="0"/>
        <v>0</v>
      </c>
      <c r="K151" s="178"/>
      <c r="L151" s="35"/>
      <c r="M151" s="179" t="s">
        <v>1</v>
      </c>
      <c r="N151" s="180" t="s">
        <v>38</v>
      </c>
      <c r="O151" s="67"/>
      <c r="P151" s="181">
        <f t="shared" si="1"/>
        <v>0</v>
      </c>
      <c r="Q151" s="181">
        <v>0</v>
      </c>
      <c r="R151" s="181">
        <f t="shared" si="2"/>
        <v>0</v>
      </c>
      <c r="S151" s="181">
        <v>0</v>
      </c>
      <c r="T151" s="182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83" t="s">
        <v>117</v>
      </c>
      <c r="AT151" s="183" t="s">
        <v>114</v>
      </c>
      <c r="AU151" s="183" t="s">
        <v>80</v>
      </c>
      <c r="AY151" s="13" t="s">
        <v>113</v>
      </c>
      <c r="BE151" s="184">
        <f t="shared" si="4"/>
        <v>0</v>
      </c>
      <c r="BF151" s="184">
        <f t="shared" si="5"/>
        <v>0</v>
      </c>
      <c r="BG151" s="184">
        <f t="shared" si="6"/>
        <v>0</v>
      </c>
      <c r="BH151" s="184">
        <f t="shared" si="7"/>
        <v>0</v>
      </c>
      <c r="BI151" s="184">
        <f t="shared" si="8"/>
        <v>0</v>
      </c>
      <c r="BJ151" s="13" t="s">
        <v>80</v>
      </c>
      <c r="BK151" s="184">
        <f t="shared" si="9"/>
        <v>0</v>
      </c>
      <c r="BL151" s="13" t="s">
        <v>117</v>
      </c>
      <c r="BM151" s="183" t="s">
        <v>178</v>
      </c>
    </row>
    <row r="152" spans="1:65" s="2" customFormat="1" ht="72" customHeight="1">
      <c r="A152" s="193"/>
      <c r="B152" s="31"/>
      <c r="C152" s="171" t="s">
        <v>73</v>
      </c>
      <c r="D152" s="171" t="s">
        <v>114</v>
      </c>
      <c r="E152" s="172" t="s">
        <v>179</v>
      </c>
      <c r="F152" s="173" t="s">
        <v>268</v>
      </c>
      <c r="G152" s="174" t="s">
        <v>116</v>
      </c>
      <c r="H152" s="175">
        <v>1</v>
      </c>
      <c r="I152" s="176"/>
      <c r="J152" s="177">
        <f t="shared" ref="J152" si="10">ROUND(I152*H152,2)</f>
        <v>0</v>
      </c>
      <c r="K152" s="178"/>
      <c r="L152" s="35"/>
      <c r="M152" s="179" t="s">
        <v>1</v>
      </c>
      <c r="N152" s="180" t="s">
        <v>38</v>
      </c>
      <c r="O152" s="67"/>
      <c r="P152" s="181">
        <f t="shared" ref="P152" si="11">O152*H152</f>
        <v>0</v>
      </c>
      <c r="Q152" s="181">
        <v>0</v>
      </c>
      <c r="R152" s="181">
        <f t="shared" ref="R152" si="12">Q152*H152</f>
        <v>0</v>
      </c>
      <c r="S152" s="181">
        <v>0</v>
      </c>
      <c r="T152" s="182">
        <f t="shared" ref="T152" si="13">S152*H152</f>
        <v>0</v>
      </c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R152" s="183" t="s">
        <v>117</v>
      </c>
      <c r="AT152" s="183" t="s">
        <v>114</v>
      </c>
      <c r="AU152" s="183" t="s">
        <v>80</v>
      </c>
      <c r="AY152" s="13" t="s">
        <v>113</v>
      </c>
      <c r="BE152" s="184">
        <f t="shared" ref="BE152" si="14">IF(N152="základní",J152,0)</f>
        <v>0</v>
      </c>
      <c r="BF152" s="184">
        <f t="shared" ref="BF152" si="15">IF(N152="snížená",J152,0)</f>
        <v>0</v>
      </c>
      <c r="BG152" s="184">
        <f t="shared" ref="BG152" si="16">IF(N152="zákl. přenesená",J152,0)</f>
        <v>0</v>
      </c>
      <c r="BH152" s="184">
        <f t="shared" ref="BH152" si="17">IF(N152="sníž. přenesená",J152,0)</f>
        <v>0</v>
      </c>
      <c r="BI152" s="184">
        <f t="shared" ref="BI152" si="18">IF(N152="nulová",J152,0)</f>
        <v>0</v>
      </c>
      <c r="BJ152" s="13" t="s">
        <v>80</v>
      </c>
      <c r="BK152" s="184">
        <f t="shared" ref="BK152" si="19">ROUND(I152*H152,2)</f>
        <v>0</v>
      </c>
      <c r="BL152" s="13" t="s">
        <v>117</v>
      </c>
      <c r="BM152" s="183" t="s">
        <v>180</v>
      </c>
    </row>
    <row r="153" spans="1:65" s="2" customFormat="1" ht="27" customHeight="1">
      <c r="A153" s="190"/>
      <c r="B153" s="31"/>
      <c r="C153" s="171">
        <v>0</v>
      </c>
      <c r="D153" s="171" t="s">
        <v>114</v>
      </c>
      <c r="E153" s="172" t="s">
        <v>183</v>
      </c>
      <c r="F153" s="192" t="s">
        <v>267</v>
      </c>
      <c r="G153" s="174" t="s">
        <v>116</v>
      </c>
      <c r="H153" s="175">
        <v>1</v>
      </c>
      <c r="I153" s="176"/>
      <c r="J153" s="177">
        <f>ROUND(I153*H153,2)</f>
        <v>0</v>
      </c>
      <c r="K153" s="178"/>
      <c r="L153" s="35"/>
      <c r="M153" s="179"/>
      <c r="N153" s="180"/>
      <c r="O153" s="67"/>
      <c r="P153" s="181">
        <f>O153*H153</f>
        <v>0</v>
      </c>
      <c r="Q153" s="181"/>
      <c r="R153" s="181"/>
      <c r="S153" s="181"/>
      <c r="T153" s="182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R153" s="183"/>
      <c r="AT153" s="183"/>
      <c r="AU153" s="183"/>
      <c r="AY153" s="13"/>
      <c r="BE153" s="184"/>
      <c r="BF153" s="184"/>
      <c r="BG153" s="184"/>
      <c r="BH153" s="184"/>
      <c r="BI153" s="184"/>
      <c r="BJ153" s="13"/>
      <c r="BK153" s="184">
        <f>ROUND(I153*H153,2)</f>
        <v>0</v>
      </c>
      <c r="BL153" s="13"/>
      <c r="BM153" s="183"/>
    </row>
    <row r="154" spans="1:65" s="2" customFormat="1" ht="72" customHeight="1">
      <c r="A154" s="30"/>
      <c r="B154" s="31"/>
      <c r="C154" s="171" t="s">
        <v>73</v>
      </c>
      <c r="D154" s="171" t="s">
        <v>114</v>
      </c>
      <c r="E154" s="172" t="s">
        <v>185</v>
      </c>
      <c r="F154" s="173" t="s">
        <v>272</v>
      </c>
      <c r="G154" s="174" t="s">
        <v>116</v>
      </c>
      <c r="H154" s="175">
        <v>1</v>
      </c>
      <c r="I154" s="176"/>
      <c r="J154" s="177">
        <f t="shared" si="0"/>
        <v>0</v>
      </c>
      <c r="K154" s="178"/>
      <c r="L154" s="35"/>
      <c r="M154" s="179" t="s">
        <v>1</v>
      </c>
      <c r="N154" s="180" t="s">
        <v>38</v>
      </c>
      <c r="O154" s="67"/>
      <c r="P154" s="181">
        <f t="shared" si="1"/>
        <v>0</v>
      </c>
      <c r="Q154" s="181">
        <v>0</v>
      </c>
      <c r="R154" s="181">
        <f t="shared" si="2"/>
        <v>0</v>
      </c>
      <c r="S154" s="181">
        <v>0</v>
      </c>
      <c r="T154" s="182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83" t="s">
        <v>117</v>
      </c>
      <c r="AT154" s="183" t="s">
        <v>114</v>
      </c>
      <c r="AU154" s="183" t="s">
        <v>80</v>
      </c>
      <c r="AY154" s="13" t="s">
        <v>113</v>
      </c>
      <c r="BE154" s="184">
        <f t="shared" si="4"/>
        <v>0</v>
      </c>
      <c r="BF154" s="184">
        <f t="shared" si="5"/>
        <v>0</v>
      </c>
      <c r="BG154" s="184">
        <f t="shared" si="6"/>
        <v>0</v>
      </c>
      <c r="BH154" s="184">
        <f t="shared" si="7"/>
        <v>0</v>
      </c>
      <c r="BI154" s="184">
        <f t="shared" si="8"/>
        <v>0</v>
      </c>
      <c r="BJ154" s="13" t="s">
        <v>80</v>
      </c>
      <c r="BK154" s="184">
        <f t="shared" si="9"/>
        <v>0</v>
      </c>
      <c r="BL154" s="13" t="s">
        <v>117</v>
      </c>
      <c r="BM154" s="183" t="s">
        <v>180</v>
      </c>
    </row>
    <row r="155" spans="1:65" s="11" customFormat="1" ht="25.9" customHeight="1">
      <c r="B155" s="157"/>
      <c r="C155" s="158"/>
      <c r="D155" s="159" t="s">
        <v>72</v>
      </c>
      <c r="E155" s="160" t="s">
        <v>181</v>
      </c>
      <c r="F155" s="160" t="s">
        <v>182</v>
      </c>
      <c r="G155" s="158"/>
      <c r="H155" s="158"/>
      <c r="I155" s="161"/>
      <c r="J155" s="162">
        <f>BK155</f>
        <v>0</v>
      </c>
      <c r="K155" s="158"/>
      <c r="L155" s="163"/>
      <c r="M155" s="164"/>
      <c r="N155" s="165"/>
      <c r="O155" s="165"/>
      <c r="P155" s="166">
        <f>SUM(P156:P160)</f>
        <v>0</v>
      </c>
      <c r="Q155" s="165"/>
      <c r="R155" s="166">
        <f>SUM(R156:R160)</f>
        <v>0</v>
      </c>
      <c r="S155" s="165"/>
      <c r="T155" s="167">
        <f>SUM(T156:T160)</f>
        <v>0</v>
      </c>
      <c r="AR155" s="168" t="s">
        <v>80</v>
      </c>
      <c r="AT155" s="169" t="s">
        <v>72</v>
      </c>
      <c r="AU155" s="169" t="s">
        <v>73</v>
      </c>
      <c r="AY155" s="168" t="s">
        <v>113</v>
      </c>
      <c r="BK155" s="170">
        <f>SUM(BK156:BK160)</f>
        <v>0</v>
      </c>
    </row>
    <row r="156" spans="1:65" s="2" customFormat="1" ht="89.25" customHeight="1">
      <c r="A156" s="30"/>
      <c r="B156" s="31"/>
      <c r="C156" s="171" t="s">
        <v>73</v>
      </c>
      <c r="D156" s="171" t="s">
        <v>114</v>
      </c>
      <c r="E156" s="172" t="s">
        <v>187</v>
      </c>
      <c r="F156" s="173" t="s">
        <v>260</v>
      </c>
      <c r="G156" s="174" t="s">
        <v>116</v>
      </c>
      <c r="H156" s="175">
        <v>1</v>
      </c>
      <c r="I156" s="176"/>
      <c r="J156" s="177">
        <f>ROUND(I156*H156,2)</f>
        <v>0</v>
      </c>
      <c r="K156" s="178"/>
      <c r="L156" s="35"/>
      <c r="M156" s="179" t="s">
        <v>1</v>
      </c>
      <c r="N156" s="180" t="s">
        <v>38</v>
      </c>
      <c r="O156" s="67"/>
      <c r="P156" s="181">
        <f>O156*H156</f>
        <v>0</v>
      </c>
      <c r="Q156" s="181">
        <v>0</v>
      </c>
      <c r="R156" s="181">
        <f>Q156*H156</f>
        <v>0</v>
      </c>
      <c r="S156" s="181">
        <v>0</v>
      </c>
      <c r="T156" s="182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83" t="s">
        <v>117</v>
      </c>
      <c r="AT156" s="183" t="s">
        <v>114</v>
      </c>
      <c r="AU156" s="183" t="s">
        <v>80</v>
      </c>
      <c r="AY156" s="13" t="s">
        <v>113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3" t="s">
        <v>80</v>
      </c>
      <c r="BK156" s="184">
        <f>ROUND(I156*H156,2)</f>
        <v>0</v>
      </c>
      <c r="BL156" s="13" t="s">
        <v>117</v>
      </c>
      <c r="BM156" s="183" t="s">
        <v>184</v>
      </c>
    </row>
    <row r="157" spans="1:65" s="2" customFormat="1" ht="36" customHeight="1">
      <c r="A157" s="30"/>
      <c r="B157" s="31"/>
      <c r="C157" s="171" t="s">
        <v>73</v>
      </c>
      <c r="D157" s="171" t="s">
        <v>114</v>
      </c>
      <c r="E157" s="172" t="s">
        <v>190</v>
      </c>
      <c r="F157" s="173" t="s">
        <v>264</v>
      </c>
      <c r="G157" s="174" t="s">
        <v>116</v>
      </c>
      <c r="H157" s="175">
        <v>1</v>
      </c>
      <c r="I157" s="176"/>
      <c r="J157" s="177">
        <f>ROUND(I157*H157,2)</f>
        <v>0</v>
      </c>
      <c r="K157" s="178"/>
      <c r="L157" s="35"/>
      <c r="M157" s="179" t="s">
        <v>1</v>
      </c>
      <c r="N157" s="180" t="s">
        <v>38</v>
      </c>
      <c r="O157" s="67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83" t="s">
        <v>117</v>
      </c>
      <c r="AT157" s="183" t="s">
        <v>114</v>
      </c>
      <c r="AU157" s="183" t="s">
        <v>80</v>
      </c>
      <c r="AY157" s="13" t="s">
        <v>113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3" t="s">
        <v>80</v>
      </c>
      <c r="BK157" s="184">
        <f>ROUND(I157*H157,2)</f>
        <v>0</v>
      </c>
      <c r="BL157" s="13" t="s">
        <v>117</v>
      </c>
      <c r="BM157" s="183" t="s">
        <v>186</v>
      </c>
    </row>
    <row r="158" spans="1:65" s="2" customFormat="1" ht="16.5" customHeight="1">
      <c r="A158" s="30"/>
      <c r="B158" s="31"/>
      <c r="C158" s="171" t="s">
        <v>73</v>
      </c>
      <c r="D158" s="171" t="s">
        <v>114</v>
      </c>
      <c r="E158" s="172" t="s">
        <v>195</v>
      </c>
      <c r="F158" s="173" t="s">
        <v>188</v>
      </c>
      <c r="G158" s="174" t="s">
        <v>116</v>
      </c>
      <c r="H158" s="175">
        <v>1</v>
      </c>
      <c r="I158" s="176"/>
      <c r="J158" s="177">
        <f>ROUND(I158*H158,2)</f>
        <v>0</v>
      </c>
      <c r="K158" s="178"/>
      <c r="L158" s="35"/>
      <c r="M158" s="179" t="s">
        <v>1</v>
      </c>
      <c r="N158" s="180" t="s">
        <v>38</v>
      </c>
      <c r="O158" s="67"/>
      <c r="P158" s="181">
        <f>O158*H158</f>
        <v>0</v>
      </c>
      <c r="Q158" s="181">
        <v>0</v>
      </c>
      <c r="R158" s="181">
        <f>Q158*H158</f>
        <v>0</v>
      </c>
      <c r="S158" s="181">
        <v>0</v>
      </c>
      <c r="T158" s="182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83" t="s">
        <v>117</v>
      </c>
      <c r="AT158" s="183" t="s">
        <v>114</v>
      </c>
      <c r="AU158" s="183" t="s">
        <v>80</v>
      </c>
      <c r="AY158" s="13" t="s">
        <v>113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3" t="s">
        <v>80</v>
      </c>
      <c r="BK158" s="184">
        <f>ROUND(I158*H158,2)</f>
        <v>0</v>
      </c>
      <c r="BL158" s="13" t="s">
        <v>117</v>
      </c>
      <c r="BM158" s="183" t="s">
        <v>189</v>
      </c>
    </row>
    <row r="159" spans="1:65" s="2" customFormat="1" ht="21.75" customHeight="1">
      <c r="A159" s="194"/>
      <c r="B159" s="31"/>
      <c r="C159" s="171" t="s">
        <v>73</v>
      </c>
      <c r="D159" s="171" t="s">
        <v>114</v>
      </c>
      <c r="E159" s="172" t="s">
        <v>198</v>
      </c>
      <c r="F159" s="173" t="s">
        <v>191</v>
      </c>
      <c r="G159" s="174" t="s">
        <v>116</v>
      </c>
      <c r="H159" s="175">
        <v>1</v>
      </c>
      <c r="I159" s="176"/>
      <c r="J159" s="177">
        <f>ROUND(I159*H159,2)</f>
        <v>0</v>
      </c>
      <c r="K159" s="178"/>
      <c r="L159" s="35"/>
      <c r="M159" s="179" t="s">
        <v>1</v>
      </c>
      <c r="N159" s="180" t="s">
        <v>38</v>
      </c>
      <c r="O159" s="67"/>
      <c r="P159" s="181">
        <f>O159*H159</f>
        <v>0</v>
      </c>
      <c r="Q159" s="181">
        <v>0</v>
      </c>
      <c r="R159" s="181">
        <f>Q159*H159</f>
        <v>0</v>
      </c>
      <c r="S159" s="181">
        <v>0</v>
      </c>
      <c r="T159" s="182">
        <f>S159*H159</f>
        <v>0</v>
      </c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R159" s="183" t="s">
        <v>117</v>
      </c>
      <c r="AT159" s="183" t="s">
        <v>114</v>
      </c>
      <c r="AU159" s="183" t="s">
        <v>80</v>
      </c>
      <c r="AY159" s="13" t="s">
        <v>113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3" t="s">
        <v>80</v>
      </c>
      <c r="BK159" s="184">
        <f>ROUND(I159*H159,2)</f>
        <v>0</v>
      </c>
      <c r="BL159" s="13" t="s">
        <v>117</v>
      </c>
      <c r="BM159" s="183" t="s">
        <v>192</v>
      </c>
    </row>
    <row r="160" spans="1:65" s="2" customFormat="1" ht="24.75" customHeight="1">
      <c r="A160" s="30"/>
      <c r="B160" s="31"/>
      <c r="C160" s="171" t="s">
        <v>73</v>
      </c>
      <c r="D160" s="171" t="s">
        <v>114</v>
      </c>
      <c r="E160" s="172" t="s">
        <v>203</v>
      </c>
      <c r="F160" s="173" t="s">
        <v>276</v>
      </c>
      <c r="G160" s="174" t="s">
        <v>116</v>
      </c>
      <c r="H160" s="175">
        <v>1</v>
      </c>
      <c r="I160" s="176"/>
      <c r="J160" s="177">
        <f>ROUND(I160*H160,2)</f>
        <v>0</v>
      </c>
      <c r="K160" s="178"/>
      <c r="L160" s="35"/>
      <c r="M160" s="179" t="s">
        <v>1</v>
      </c>
      <c r="N160" s="180" t="s">
        <v>38</v>
      </c>
      <c r="O160" s="67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83" t="s">
        <v>117</v>
      </c>
      <c r="AT160" s="183" t="s">
        <v>114</v>
      </c>
      <c r="AU160" s="183" t="s">
        <v>80</v>
      </c>
      <c r="AY160" s="13" t="s">
        <v>113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3" t="s">
        <v>80</v>
      </c>
      <c r="BK160" s="184">
        <f>ROUND(I160*H160,2)</f>
        <v>0</v>
      </c>
      <c r="BL160" s="13" t="s">
        <v>117</v>
      </c>
      <c r="BM160" s="183" t="s">
        <v>192</v>
      </c>
    </row>
    <row r="161" spans="1:65" s="11" customFormat="1" ht="25.9" customHeight="1">
      <c r="B161" s="157"/>
      <c r="C161" s="158"/>
      <c r="D161" s="159" t="s">
        <v>72</v>
      </c>
      <c r="E161" s="160" t="s">
        <v>193</v>
      </c>
      <c r="F161" s="160" t="s">
        <v>194</v>
      </c>
      <c r="G161" s="158"/>
      <c r="H161" s="158"/>
      <c r="I161" s="161"/>
      <c r="J161" s="162">
        <f>BK161</f>
        <v>0</v>
      </c>
      <c r="K161" s="158"/>
      <c r="L161" s="163"/>
      <c r="M161" s="164"/>
      <c r="N161" s="165"/>
      <c r="O161" s="165"/>
      <c r="P161" s="166">
        <f>SUM(P162:P163)</f>
        <v>0</v>
      </c>
      <c r="Q161" s="165"/>
      <c r="R161" s="166">
        <f>SUM(R162:R163)</f>
        <v>0</v>
      </c>
      <c r="S161" s="165"/>
      <c r="T161" s="167">
        <f>SUM(T162:T163)</f>
        <v>0</v>
      </c>
      <c r="AR161" s="168" t="s">
        <v>80</v>
      </c>
      <c r="AT161" s="169" t="s">
        <v>72</v>
      </c>
      <c r="AU161" s="169" t="s">
        <v>73</v>
      </c>
      <c r="AY161" s="168" t="s">
        <v>113</v>
      </c>
      <c r="BK161" s="170">
        <f>SUM(BK162:BK163)</f>
        <v>0</v>
      </c>
    </row>
    <row r="162" spans="1:65" s="2" customFormat="1" ht="16.5" customHeight="1">
      <c r="A162" s="30"/>
      <c r="B162" s="31"/>
      <c r="C162" s="171" t="s">
        <v>73</v>
      </c>
      <c r="D162" s="171" t="s">
        <v>114</v>
      </c>
      <c r="E162" s="172" t="s">
        <v>207</v>
      </c>
      <c r="F162" s="173" t="s">
        <v>196</v>
      </c>
      <c r="G162" s="174" t="s">
        <v>116</v>
      </c>
      <c r="H162" s="175">
        <v>1</v>
      </c>
      <c r="I162" s="176"/>
      <c r="J162" s="177">
        <f>ROUND(I162*H162,2)</f>
        <v>0</v>
      </c>
      <c r="K162" s="178"/>
      <c r="L162" s="35"/>
      <c r="M162" s="179" t="s">
        <v>1</v>
      </c>
      <c r="N162" s="180" t="s">
        <v>38</v>
      </c>
      <c r="O162" s="67"/>
      <c r="P162" s="181">
        <f>O162*H162</f>
        <v>0</v>
      </c>
      <c r="Q162" s="181">
        <v>0</v>
      </c>
      <c r="R162" s="181">
        <f>Q162*H162</f>
        <v>0</v>
      </c>
      <c r="S162" s="181">
        <v>0</v>
      </c>
      <c r="T162" s="182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83" t="s">
        <v>117</v>
      </c>
      <c r="AT162" s="183" t="s">
        <v>114</v>
      </c>
      <c r="AU162" s="183" t="s">
        <v>80</v>
      </c>
      <c r="AY162" s="13" t="s">
        <v>113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3" t="s">
        <v>80</v>
      </c>
      <c r="BK162" s="184">
        <f>ROUND(I162*H162,2)</f>
        <v>0</v>
      </c>
      <c r="BL162" s="13" t="s">
        <v>117</v>
      </c>
      <c r="BM162" s="183" t="s">
        <v>197</v>
      </c>
    </row>
    <row r="163" spans="1:65" s="2" customFormat="1" ht="24.2" customHeight="1">
      <c r="A163" s="30"/>
      <c r="B163" s="31"/>
      <c r="C163" s="171" t="s">
        <v>73</v>
      </c>
      <c r="D163" s="171" t="s">
        <v>114</v>
      </c>
      <c r="E163" s="172" t="s">
        <v>211</v>
      </c>
      <c r="F163" s="173" t="s">
        <v>199</v>
      </c>
      <c r="G163" s="174" t="s">
        <v>116</v>
      </c>
      <c r="H163" s="175">
        <v>1</v>
      </c>
      <c r="I163" s="176"/>
      <c r="J163" s="177">
        <f>ROUND(I163*H163,2)</f>
        <v>0</v>
      </c>
      <c r="K163" s="178"/>
      <c r="L163" s="35"/>
      <c r="M163" s="179" t="s">
        <v>1</v>
      </c>
      <c r="N163" s="180" t="s">
        <v>38</v>
      </c>
      <c r="O163" s="67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83" t="s">
        <v>117</v>
      </c>
      <c r="AT163" s="183" t="s">
        <v>114</v>
      </c>
      <c r="AU163" s="183" t="s">
        <v>80</v>
      </c>
      <c r="AY163" s="13" t="s">
        <v>113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3" t="s">
        <v>80</v>
      </c>
      <c r="BK163" s="184">
        <f>ROUND(I163*H163,2)</f>
        <v>0</v>
      </c>
      <c r="BL163" s="13" t="s">
        <v>117</v>
      </c>
      <c r="BM163" s="183" t="s">
        <v>200</v>
      </c>
    </row>
    <row r="164" spans="1:65" s="11" customFormat="1" ht="25.9" customHeight="1">
      <c r="B164" s="157"/>
      <c r="C164" s="158"/>
      <c r="D164" s="159" t="s">
        <v>72</v>
      </c>
      <c r="E164" s="160" t="s">
        <v>201</v>
      </c>
      <c r="F164" s="160" t="s">
        <v>202</v>
      </c>
      <c r="G164" s="158"/>
      <c r="H164" s="158"/>
      <c r="I164" s="161"/>
      <c r="J164" s="162">
        <f>BK164</f>
        <v>0</v>
      </c>
      <c r="K164" s="158"/>
      <c r="L164" s="163"/>
      <c r="M164" s="164"/>
      <c r="N164" s="165"/>
      <c r="O164" s="165"/>
      <c r="P164" s="166">
        <f>SUM(P165:P173)</f>
        <v>0</v>
      </c>
      <c r="Q164" s="165"/>
      <c r="R164" s="166">
        <f>SUM(R165:R173)</f>
        <v>0</v>
      </c>
      <c r="S164" s="165"/>
      <c r="T164" s="167">
        <f>SUM(T165:T173)</f>
        <v>0</v>
      </c>
      <c r="AR164" s="168" t="s">
        <v>80</v>
      </c>
      <c r="AT164" s="169" t="s">
        <v>72</v>
      </c>
      <c r="AU164" s="169" t="s">
        <v>73</v>
      </c>
      <c r="AY164" s="168" t="s">
        <v>113</v>
      </c>
      <c r="BK164" s="170">
        <f>SUM(BK165:BK173)</f>
        <v>0</v>
      </c>
    </row>
    <row r="165" spans="1:65" s="2" customFormat="1" ht="24.2" customHeight="1">
      <c r="A165" s="30"/>
      <c r="B165" s="31"/>
      <c r="C165" s="171" t="s">
        <v>73</v>
      </c>
      <c r="D165" s="171" t="s">
        <v>114</v>
      </c>
      <c r="E165" s="172" t="s">
        <v>214</v>
      </c>
      <c r="F165" s="173" t="s">
        <v>204</v>
      </c>
      <c r="G165" s="174" t="s">
        <v>205</v>
      </c>
      <c r="H165" s="175">
        <v>19.8</v>
      </c>
      <c r="I165" s="176"/>
      <c r="J165" s="177">
        <f t="shared" ref="J165:J173" si="20">ROUND(I165*H165,2)</f>
        <v>0</v>
      </c>
      <c r="K165" s="178"/>
      <c r="L165" s="35"/>
      <c r="M165" s="179" t="s">
        <v>1</v>
      </c>
      <c r="N165" s="180" t="s">
        <v>38</v>
      </c>
      <c r="O165" s="67"/>
      <c r="P165" s="181">
        <f t="shared" ref="P165:P173" si="21">O165*H165</f>
        <v>0</v>
      </c>
      <c r="Q165" s="181">
        <v>0</v>
      </c>
      <c r="R165" s="181">
        <f t="shared" ref="R165:R173" si="22">Q165*H165</f>
        <v>0</v>
      </c>
      <c r="S165" s="181">
        <v>0</v>
      </c>
      <c r="T165" s="182">
        <f t="shared" ref="T165:T173" si="23"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83" t="s">
        <v>117</v>
      </c>
      <c r="AT165" s="183" t="s">
        <v>114</v>
      </c>
      <c r="AU165" s="183" t="s">
        <v>80</v>
      </c>
      <c r="AY165" s="13" t="s">
        <v>113</v>
      </c>
      <c r="BE165" s="184">
        <f t="shared" ref="BE165:BE173" si="24">IF(N165="základní",J165,0)</f>
        <v>0</v>
      </c>
      <c r="BF165" s="184">
        <f t="shared" ref="BF165:BF173" si="25">IF(N165="snížená",J165,0)</f>
        <v>0</v>
      </c>
      <c r="BG165" s="184">
        <f t="shared" ref="BG165:BG173" si="26">IF(N165="zákl. přenesená",J165,0)</f>
        <v>0</v>
      </c>
      <c r="BH165" s="184">
        <f t="shared" ref="BH165:BH173" si="27">IF(N165="sníž. přenesená",J165,0)</f>
        <v>0</v>
      </c>
      <c r="BI165" s="184">
        <f t="shared" ref="BI165:BI173" si="28">IF(N165="nulová",J165,0)</f>
        <v>0</v>
      </c>
      <c r="BJ165" s="13" t="s">
        <v>80</v>
      </c>
      <c r="BK165" s="184">
        <f t="shared" ref="BK165:BK173" si="29">ROUND(I165*H165,2)</f>
        <v>0</v>
      </c>
      <c r="BL165" s="13" t="s">
        <v>117</v>
      </c>
      <c r="BM165" s="183" t="s">
        <v>206</v>
      </c>
    </row>
    <row r="166" spans="1:65" s="2" customFormat="1" ht="33" customHeight="1">
      <c r="A166" s="30"/>
      <c r="B166" s="31"/>
      <c r="C166" s="171" t="s">
        <v>73</v>
      </c>
      <c r="D166" s="171" t="s">
        <v>114</v>
      </c>
      <c r="E166" s="172" t="s">
        <v>217</v>
      </c>
      <c r="F166" s="173" t="s">
        <v>208</v>
      </c>
      <c r="G166" s="174" t="s">
        <v>209</v>
      </c>
      <c r="H166" s="175">
        <v>2.5</v>
      </c>
      <c r="I166" s="176"/>
      <c r="J166" s="177">
        <f t="shared" si="20"/>
        <v>0</v>
      </c>
      <c r="K166" s="178"/>
      <c r="L166" s="35"/>
      <c r="M166" s="179" t="s">
        <v>1</v>
      </c>
      <c r="N166" s="180" t="s">
        <v>38</v>
      </c>
      <c r="O166" s="67"/>
      <c r="P166" s="181">
        <f t="shared" si="21"/>
        <v>0</v>
      </c>
      <c r="Q166" s="181">
        <v>0</v>
      </c>
      <c r="R166" s="181">
        <f t="shared" si="22"/>
        <v>0</v>
      </c>
      <c r="S166" s="181">
        <v>0</v>
      </c>
      <c r="T166" s="182">
        <f t="shared" si="2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83" t="s">
        <v>117</v>
      </c>
      <c r="AT166" s="183" t="s">
        <v>114</v>
      </c>
      <c r="AU166" s="183" t="s">
        <v>80</v>
      </c>
      <c r="AY166" s="13" t="s">
        <v>113</v>
      </c>
      <c r="BE166" s="184">
        <f t="shared" si="24"/>
        <v>0</v>
      </c>
      <c r="BF166" s="184">
        <f t="shared" si="25"/>
        <v>0</v>
      </c>
      <c r="BG166" s="184">
        <f t="shared" si="26"/>
        <v>0</v>
      </c>
      <c r="BH166" s="184">
        <f t="shared" si="27"/>
        <v>0</v>
      </c>
      <c r="BI166" s="184">
        <f t="shared" si="28"/>
        <v>0</v>
      </c>
      <c r="BJ166" s="13" t="s">
        <v>80</v>
      </c>
      <c r="BK166" s="184">
        <f t="shared" si="29"/>
        <v>0</v>
      </c>
      <c r="BL166" s="13" t="s">
        <v>117</v>
      </c>
      <c r="BM166" s="183" t="s">
        <v>210</v>
      </c>
    </row>
    <row r="167" spans="1:65" s="2" customFormat="1" ht="24.2" customHeight="1">
      <c r="A167" s="30"/>
      <c r="B167" s="31"/>
      <c r="C167" s="171" t="s">
        <v>73</v>
      </c>
      <c r="D167" s="171" t="s">
        <v>114</v>
      </c>
      <c r="E167" s="172" t="s">
        <v>220</v>
      </c>
      <c r="F167" s="173" t="s">
        <v>212</v>
      </c>
      <c r="G167" s="174" t="s">
        <v>205</v>
      </c>
      <c r="H167" s="175">
        <v>19.7</v>
      </c>
      <c r="I167" s="176"/>
      <c r="J167" s="177">
        <f t="shared" si="20"/>
        <v>0</v>
      </c>
      <c r="K167" s="178"/>
      <c r="L167" s="35"/>
      <c r="M167" s="179" t="s">
        <v>1</v>
      </c>
      <c r="N167" s="180" t="s">
        <v>38</v>
      </c>
      <c r="O167" s="67"/>
      <c r="P167" s="181">
        <f t="shared" si="21"/>
        <v>0</v>
      </c>
      <c r="Q167" s="181">
        <v>0</v>
      </c>
      <c r="R167" s="181">
        <f t="shared" si="22"/>
        <v>0</v>
      </c>
      <c r="S167" s="181">
        <v>0</v>
      </c>
      <c r="T167" s="182">
        <f t="shared" si="2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83" t="s">
        <v>117</v>
      </c>
      <c r="AT167" s="183" t="s">
        <v>114</v>
      </c>
      <c r="AU167" s="183" t="s">
        <v>80</v>
      </c>
      <c r="AY167" s="13" t="s">
        <v>113</v>
      </c>
      <c r="BE167" s="184">
        <f t="shared" si="24"/>
        <v>0</v>
      </c>
      <c r="BF167" s="184">
        <f t="shared" si="25"/>
        <v>0</v>
      </c>
      <c r="BG167" s="184">
        <f t="shared" si="26"/>
        <v>0</v>
      </c>
      <c r="BH167" s="184">
        <f t="shared" si="27"/>
        <v>0</v>
      </c>
      <c r="BI167" s="184">
        <f t="shared" si="28"/>
        <v>0</v>
      </c>
      <c r="BJ167" s="13" t="s">
        <v>80</v>
      </c>
      <c r="BK167" s="184">
        <f t="shared" si="29"/>
        <v>0</v>
      </c>
      <c r="BL167" s="13" t="s">
        <v>117</v>
      </c>
      <c r="BM167" s="183" t="s">
        <v>213</v>
      </c>
    </row>
    <row r="168" spans="1:65" s="2" customFormat="1" ht="24.2" customHeight="1">
      <c r="A168" s="30"/>
      <c r="B168" s="31"/>
      <c r="C168" s="171" t="s">
        <v>73</v>
      </c>
      <c r="D168" s="171" t="s">
        <v>114</v>
      </c>
      <c r="E168" s="172" t="s">
        <v>223</v>
      </c>
      <c r="F168" s="173" t="s">
        <v>215</v>
      </c>
      <c r="G168" s="174" t="s">
        <v>205</v>
      </c>
      <c r="H168" s="175">
        <v>98.5</v>
      </c>
      <c r="I168" s="176"/>
      <c r="J168" s="177">
        <f t="shared" si="20"/>
        <v>0</v>
      </c>
      <c r="K168" s="178"/>
      <c r="L168" s="35"/>
      <c r="M168" s="179" t="s">
        <v>1</v>
      </c>
      <c r="N168" s="180" t="s">
        <v>38</v>
      </c>
      <c r="O168" s="67"/>
      <c r="P168" s="181">
        <f t="shared" si="21"/>
        <v>0</v>
      </c>
      <c r="Q168" s="181">
        <v>0</v>
      </c>
      <c r="R168" s="181">
        <f t="shared" si="22"/>
        <v>0</v>
      </c>
      <c r="S168" s="181">
        <v>0</v>
      </c>
      <c r="T168" s="182">
        <f t="shared" si="2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83" t="s">
        <v>117</v>
      </c>
      <c r="AT168" s="183" t="s">
        <v>114</v>
      </c>
      <c r="AU168" s="183" t="s">
        <v>80</v>
      </c>
      <c r="AY168" s="13" t="s">
        <v>113</v>
      </c>
      <c r="BE168" s="184">
        <f t="shared" si="24"/>
        <v>0</v>
      </c>
      <c r="BF168" s="184">
        <f t="shared" si="25"/>
        <v>0</v>
      </c>
      <c r="BG168" s="184">
        <f t="shared" si="26"/>
        <v>0</v>
      </c>
      <c r="BH168" s="184">
        <f t="shared" si="27"/>
        <v>0</v>
      </c>
      <c r="BI168" s="184">
        <f t="shared" si="28"/>
        <v>0</v>
      </c>
      <c r="BJ168" s="13" t="s">
        <v>80</v>
      </c>
      <c r="BK168" s="184">
        <f t="shared" si="29"/>
        <v>0</v>
      </c>
      <c r="BL168" s="13" t="s">
        <v>117</v>
      </c>
      <c r="BM168" s="183" t="s">
        <v>216</v>
      </c>
    </row>
    <row r="169" spans="1:65" s="2" customFormat="1" ht="16.5" customHeight="1">
      <c r="A169" s="30"/>
      <c r="B169" s="31"/>
      <c r="C169" s="171" t="s">
        <v>73</v>
      </c>
      <c r="D169" s="171" t="s">
        <v>114</v>
      </c>
      <c r="E169" s="172" t="s">
        <v>226</v>
      </c>
      <c r="F169" s="173" t="s">
        <v>218</v>
      </c>
      <c r="G169" s="174" t="s">
        <v>205</v>
      </c>
      <c r="H169" s="175">
        <v>98.5</v>
      </c>
      <c r="I169" s="176"/>
      <c r="J169" s="177">
        <f t="shared" si="20"/>
        <v>0</v>
      </c>
      <c r="K169" s="178"/>
      <c r="L169" s="35"/>
      <c r="M169" s="179" t="s">
        <v>1</v>
      </c>
      <c r="N169" s="180" t="s">
        <v>38</v>
      </c>
      <c r="O169" s="67"/>
      <c r="P169" s="181">
        <f t="shared" si="21"/>
        <v>0</v>
      </c>
      <c r="Q169" s="181">
        <v>0</v>
      </c>
      <c r="R169" s="181">
        <f t="shared" si="22"/>
        <v>0</v>
      </c>
      <c r="S169" s="181">
        <v>0</v>
      </c>
      <c r="T169" s="182">
        <f t="shared" si="2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83" t="s">
        <v>117</v>
      </c>
      <c r="AT169" s="183" t="s">
        <v>114</v>
      </c>
      <c r="AU169" s="183" t="s">
        <v>80</v>
      </c>
      <c r="AY169" s="13" t="s">
        <v>113</v>
      </c>
      <c r="BE169" s="184">
        <f t="shared" si="24"/>
        <v>0</v>
      </c>
      <c r="BF169" s="184">
        <f t="shared" si="25"/>
        <v>0</v>
      </c>
      <c r="BG169" s="184">
        <f t="shared" si="26"/>
        <v>0</v>
      </c>
      <c r="BH169" s="184">
        <f t="shared" si="27"/>
        <v>0</v>
      </c>
      <c r="BI169" s="184">
        <f t="shared" si="28"/>
        <v>0</v>
      </c>
      <c r="BJ169" s="13" t="s">
        <v>80</v>
      </c>
      <c r="BK169" s="184">
        <f t="shared" si="29"/>
        <v>0</v>
      </c>
      <c r="BL169" s="13" t="s">
        <v>117</v>
      </c>
      <c r="BM169" s="183" t="s">
        <v>219</v>
      </c>
    </row>
    <row r="170" spans="1:65" s="2" customFormat="1" ht="16.5" customHeight="1">
      <c r="A170" s="30"/>
      <c r="B170" s="31"/>
      <c r="C170" s="171" t="s">
        <v>73</v>
      </c>
      <c r="D170" s="171" t="s">
        <v>114</v>
      </c>
      <c r="E170" s="172" t="s">
        <v>229</v>
      </c>
      <c r="F170" s="173" t="s">
        <v>221</v>
      </c>
      <c r="G170" s="174" t="s">
        <v>205</v>
      </c>
      <c r="H170" s="175">
        <v>98.5</v>
      </c>
      <c r="I170" s="176"/>
      <c r="J170" s="177">
        <f t="shared" si="20"/>
        <v>0</v>
      </c>
      <c r="K170" s="178"/>
      <c r="L170" s="35"/>
      <c r="M170" s="179" t="s">
        <v>1</v>
      </c>
      <c r="N170" s="180" t="s">
        <v>38</v>
      </c>
      <c r="O170" s="67"/>
      <c r="P170" s="181">
        <f t="shared" si="21"/>
        <v>0</v>
      </c>
      <c r="Q170" s="181">
        <v>0</v>
      </c>
      <c r="R170" s="181">
        <f t="shared" si="22"/>
        <v>0</v>
      </c>
      <c r="S170" s="181">
        <v>0</v>
      </c>
      <c r="T170" s="182">
        <f t="shared" si="2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83" t="s">
        <v>117</v>
      </c>
      <c r="AT170" s="183" t="s">
        <v>114</v>
      </c>
      <c r="AU170" s="183" t="s">
        <v>80</v>
      </c>
      <c r="AY170" s="13" t="s">
        <v>113</v>
      </c>
      <c r="BE170" s="184">
        <f t="shared" si="24"/>
        <v>0</v>
      </c>
      <c r="BF170" s="184">
        <f t="shared" si="25"/>
        <v>0</v>
      </c>
      <c r="BG170" s="184">
        <f t="shared" si="26"/>
        <v>0</v>
      </c>
      <c r="BH170" s="184">
        <f t="shared" si="27"/>
        <v>0</v>
      </c>
      <c r="BI170" s="184">
        <f t="shared" si="28"/>
        <v>0</v>
      </c>
      <c r="BJ170" s="13" t="s">
        <v>80</v>
      </c>
      <c r="BK170" s="184">
        <f t="shared" si="29"/>
        <v>0</v>
      </c>
      <c r="BL170" s="13" t="s">
        <v>117</v>
      </c>
      <c r="BM170" s="183" t="s">
        <v>222</v>
      </c>
    </row>
    <row r="171" spans="1:65" s="2" customFormat="1" ht="21.75" customHeight="1">
      <c r="A171" s="30"/>
      <c r="B171" s="31"/>
      <c r="C171" s="171" t="s">
        <v>73</v>
      </c>
      <c r="D171" s="171" t="s">
        <v>114</v>
      </c>
      <c r="E171" s="172" t="s">
        <v>234</v>
      </c>
      <c r="F171" s="173" t="s">
        <v>224</v>
      </c>
      <c r="G171" s="174" t="s">
        <v>160</v>
      </c>
      <c r="H171" s="175">
        <v>31.5</v>
      </c>
      <c r="I171" s="176"/>
      <c r="J171" s="177">
        <f t="shared" si="20"/>
        <v>0</v>
      </c>
      <c r="K171" s="178"/>
      <c r="L171" s="35"/>
      <c r="M171" s="179" t="s">
        <v>1</v>
      </c>
      <c r="N171" s="180" t="s">
        <v>38</v>
      </c>
      <c r="O171" s="67"/>
      <c r="P171" s="181">
        <f t="shared" si="21"/>
        <v>0</v>
      </c>
      <c r="Q171" s="181">
        <v>0</v>
      </c>
      <c r="R171" s="181">
        <f t="shared" si="22"/>
        <v>0</v>
      </c>
      <c r="S171" s="181">
        <v>0</v>
      </c>
      <c r="T171" s="182">
        <f t="shared" si="2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83" t="s">
        <v>117</v>
      </c>
      <c r="AT171" s="183" t="s">
        <v>114</v>
      </c>
      <c r="AU171" s="183" t="s">
        <v>80</v>
      </c>
      <c r="AY171" s="13" t="s">
        <v>113</v>
      </c>
      <c r="BE171" s="184">
        <f t="shared" si="24"/>
        <v>0</v>
      </c>
      <c r="BF171" s="184">
        <f t="shared" si="25"/>
        <v>0</v>
      </c>
      <c r="BG171" s="184">
        <f t="shared" si="26"/>
        <v>0</v>
      </c>
      <c r="BH171" s="184">
        <f t="shared" si="27"/>
        <v>0</v>
      </c>
      <c r="BI171" s="184">
        <f t="shared" si="28"/>
        <v>0</v>
      </c>
      <c r="BJ171" s="13" t="s">
        <v>80</v>
      </c>
      <c r="BK171" s="184">
        <f t="shared" si="29"/>
        <v>0</v>
      </c>
      <c r="BL171" s="13" t="s">
        <v>117</v>
      </c>
      <c r="BM171" s="183" t="s">
        <v>225</v>
      </c>
    </row>
    <row r="172" spans="1:65" s="2" customFormat="1" ht="16.5" customHeight="1">
      <c r="A172" s="30"/>
      <c r="B172" s="31"/>
      <c r="C172" s="171" t="s">
        <v>73</v>
      </c>
      <c r="D172" s="171" t="s">
        <v>114</v>
      </c>
      <c r="E172" s="172" t="s">
        <v>236</v>
      </c>
      <c r="F172" s="173" t="s">
        <v>227</v>
      </c>
      <c r="G172" s="174" t="s">
        <v>116</v>
      </c>
      <c r="H172" s="175">
        <v>3</v>
      </c>
      <c r="I172" s="176"/>
      <c r="J172" s="177">
        <f t="shared" si="20"/>
        <v>0</v>
      </c>
      <c r="K172" s="178"/>
      <c r="L172" s="35"/>
      <c r="M172" s="179" t="s">
        <v>1</v>
      </c>
      <c r="N172" s="180" t="s">
        <v>38</v>
      </c>
      <c r="O172" s="67"/>
      <c r="P172" s="181">
        <f t="shared" si="21"/>
        <v>0</v>
      </c>
      <c r="Q172" s="181">
        <v>0</v>
      </c>
      <c r="R172" s="181">
        <f t="shared" si="22"/>
        <v>0</v>
      </c>
      <c r="S172" s="181">
        <v>0</v>
      </c>
      <c r="T172" s="182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83" t="s">
        <v>117</v>
      </c>
      <c r="AT172" s="183" t="s">
        <v>114</v>
      </c>
      <c r="AU172" s="183" t="s">
        <v>80</v>
      </c>
      <c r="AY172" s="13" t="s">
        <v>113</v>
      </c>
      <c r="BE172" s="184">
        <f t="shared" si="24"/>
        <v>0</v>
      </c>
      <c r="BF172" s="184">
        <f t="shared" si="25"/>
        <v>0</v>
      </c>
      <c r="BG172" s="184">
        <f t="shared" si="26"/>
        <v>0</v>
      </c>
      <c r="BH172" s="184">
        <f t="shared" si="27"/>
        <v>0</v>
      </c>
      <c r="BI172" s="184">
        <f t="shared" si="28"/>
        <v>0</v>
      </c>
      <c r="BJ172" s="13" t="s">
        <v>80</v>
      </c>
      <c r="BK172" s="184">
        <f t="shared" si="29"/>
        <v>0</v>
      </c>
      <c r="BL172" s="13" t="s">
        <v>117</v>
      </c>
      <c r="BM172" s="183" t="s">
        <v>228</v>
      </c>
    </row>
    <row r="173" spans="1:65" s="2" customFormat="1" ht="16.5" customHeight="1">
      <c r="A173" s="30"/>
      <c r="B173" s="31"/>
      <c r="C173" s="171" t="s">
        <v>73</v>
      </c>
      <c r="D173" s="171" t="s">
        <v>114</v>
      </c>
      <c r="E173" s="172" t="s">
        <v>239</v>
      </c>
      <c r="F173" s="173" t="s">
        <v>230</v>
      </c>
      <c r="G173" s="174" t="s">
        <v>116</v>
      </c>
      <c r="H173" s="175">
        <v>1</v>
      </c>
      <c r="I173" s="176"/>
      <c r="J173" s="177">
        <f t="shared" si="20"/>
        <v>0</v>
      </c>
      <c r="K173" s="178"/>
      <c r="L173" s="35"/>
      <c r="M173" s="179" t="s">
        <v>1</v>
      </c>
      <c r="N173" s="180" t="s">
        <v>38</v>
      </c>
      <c r="O173" s="67"/>
      <c r="P173" s="181">
        <f t="shared" si="21"/>
        <v>0</v>
      </c>
      <c r="Q173" s="181">
        <v>0</v>
      </c>
      <c r="R173" s="181">
        <f t="shared" si="22"/>
        <v>0</v>
      </c>
      <c r="S173" s="181">
        <v>0</v>
      </c>
      <c r="T173" s="182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83" t="s">
        <v>117</v>
      </c>
      <c r="AT173" s="183" t="s">
        <v>114</v>
      </c>
      <c r="AU173" s="183" t="s">
        <v>80</v>
      </c>
      <c r="AY173" s="13" t="s">
        <v>113</v>
      </c>
      <c r="BE173" s="184">
        <f t="shared" si="24"/>
        <v>0</v>
      </c>
      <c r="BF173" s="184">
        <f t="shared" si="25"/>
        <v>0</v>
      </c>
      <c r="BG173" s="184">
        <f t="shared" si="26"/>
        <v>0</v>
      </c>
      <c r="BH173" s="184">
        <f t="shared" si="27"/>
        <v>0</v>
      </c>
      <c r="BI173" s="184">
        <f t="shared" si="28"/>
        <v>0</v>
      </c>
      <c r="BJ173" s="13" t="s">
        <v>80</v>
      </c>
      <c r="BK173" s="184">
        <f t="shared" si="29"/>
        <v>0</v>
      </c>
      <c r="BL173" s="13" t="s">
        <v>117</v>
      </c>
      <c r="BM173" s="183" t="s">
        <v>231</v>
      </c>
    </row>
    <row r="174" spans="1:65" s="11" customFormat="1" ht="25.9" customHeight="1">
      <c r="B174" s="157"/>
      <c r="C174" s="158"/>
      <c r="D174" s="159" t="s">
        <v>72</v>
      </c>
      <c r="E174" s="160" t="s">
        <v>232</v>
      </c>
      <c r="F174" s="160" t="s">
        <v>233</v>
      </c>
      <c r="G174" s="158"/>
      <c r="H174" s="158"/>
      <c r="I174" s="161"/>
      <c r="J174" s="162">
        <f>BK174</f>
        <v>0</v>
      </c>
      <c r="K174" s="158"/>
      <c r="L174" s="163"/>
      <c r="M174" s="164"/>
      <c r="N174" s="165"/>
      <c r="O174" s="165"/>
      <c r="P174" s="166">
        <f>SUM(P175:P181)</f>
        <v>0</v>
      </c>
      <c r="Q174" s="165"/>
      <c r="R174" s="166">
        <f>SUM(R175:R181)</f>
        <v>0</v>
      </c>
      <c r="S174" s="165"/>
      <c r="T174" s="167">
        <f>SUM(T175:T181)</f>
        <v>0</v>
      </c>
      <c r="AR174" s="168" t="s">
        <v>80</v>
      </c>
      <c r="AT174" s="169" t="s">
        <v>72</v>
      </c>
      <c r="AU174" s="169" t="s">
        <v>73</v>
      </c>
      <c r="AY174" s="168" t="s">
        <v>113</v>
      </c>
      <c r="BK174" s="170">
        <f>SUM(BK175:BK181)</f>
        <v>0</v>
      </c>
    </row>
    <row r="175" spans="1:65" s="2" customFormat="1" ht="64.5" customHeight="1">
      <c r="A175" s="30"/>
      <c r="B175" s="31"/>
      <c r="C175" s="171" t="s">
        <v>73</v>
      </c>
      <c r="D175" s="171" t="s">
        <v>114</v>
      </c>
      <c r="E175" s="172" t="s">
        <v>242</v>
      </c>
      <c r="F175" s="173" t="s">
        <v>261</v>
      </c>
      <c r="G175" s="174" t="s">
        <v>205</v>
      </c>
      <c r="H175" s="175">
        <v>40.5</v>
      </c>
      <c r="I175" s="176"/>
      <c r="J175" s="177">
        <f t="shared" ref="J175:J181" si="30">ROUND(I175*H175,2)</f>
        <v>0</v>
      </c>
      <c r="K175" s="178"/>
      <c r="L175" s="35"/>
      <c r="M175" s="179" t="s">
        <v>1</v>
      </c>
      <c r="N175" s="180" t="s">
        <v>38</v>
      </c>
      <c r="O175" s="67"/>
      <c r="P175" s="181">
        <f t="shared" ref="P175:P181" si="31">O175*H175</f>
        <v>0</v>
      </c>
      <c r="Q175" s="181">
        <v>0</v>
      </c>
      <c r="R175" s="181">
        <f t="shared" ref="R175:R181" si="32">Q175*H175</f>
        <v>0</v>
      </c>
      <c r="S175" s="181">
        <v>0</v>
      </c>
      <c r="T175" s="182">
        <f t="shared" ref="T175:T181" si="33"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83" t="s">
        <v>117</v>
      </c>
      <c r="AT175" s="183" t="s">
        <v>114</v>
      </c>
      <c r="AU175" s="183" t="s">
        <v>80</v>
      </c>
      <c r="AY175" s="13" t="s">
        <v>113</v>
      </c>
      <c r="BE175" s="184">
        <f t="shared" ref="BE175:BE181" si="34">IF(N175="základní",J175,0)</f>
        <v>0</v>
      </c>
      <c r="BF175" s="184">
        <f t="shared" ref="BF175:BF181" si="35">IF(N175="snížená",J175,0)</f>
        <v>0</v>
      </c>
      <c r="BG175" s="184">
        <f t="shared" ref="BG175:BG181" si="36">IF(N175="zákl. přenesená",J175,0)</f>
        <v>0</v>
      </c>
      <c r="BH175" s="184">
        <f t="shared" ref="BH175:BH181" si="37">IF(N175="sníž. přenesená",J175,0)</f>
        <v>0</v>
      </c>
      <c r="BI175" s="184">
        <f t="shared" ref="BI175:BI181" si="38">IF(N175="nulová",J175,0)</f>
        <v>0</v>
      </c>
      <c r="BJ175" s="13" t="s">
        <v>80</v>
      </c>
      <c r="BK175" s="184">
        <f t="shared" ref="BK175:BK181" si="39">ROUND(I175*H175,2)</f>
        <v>0</v>
      </c>
      <c r="BL175" s="13" t="s">
        <v>117</v>
      </c>
      <c r="BM175" s="183" t="s">
        <v>235</v>
      </c>
    </row>
    <row r="176" spans="1:65" s="2" customFormat="1" ht="16.5" customHeight="1">
      <c r="A176" s="30"/>
      <c r="B176" s="31"/>
      <c r="C176" s="171" t="s">
        <v>73</v>
      </c>
      <c r="D176" s="171" t="s">
        <v>114</v>
      </c>
      <c r="E176" s="172" t="s">
        <v>245</v>
      </c>
      <c r="F176" s="173" t="s">
        <v>237</v>
      </c>
      <c r="G176" s="174" t="s">
        <v>205</v>
      </c>
      <c r="H176" s="175">
        <v>46.1</v>
      </c>
      <c r="I176" s="176"/>
      <c r="J176" s="177">
        <f t="shared" si="30"/>
        <v>0</v>
      </c>
      <c r="K176" s="178"/>
      <c r="L176" s="35"/>
      <c r="M176" s="179" t="s">
        <v>1</v>
      </c>
      <c r="N176" s="180" t="s">
        <v>38</v>
      </c>
      <c r="O176" s="67"/>
      <c r="P176" s="181">
        <f t="shared" si="31"/>
        <v>0</v>
      </c>
      <c r="Q176" s="181">
        <v>0</v>
      </c>
      <c r="R176" s="181">
        <f t="shared" si="32"/>
        <v>0</v>
      </c>
      <c r="S176" s="181">
        <v>0</v>
      </c>
      <c r="T176" s="182">
        <f t="shared" si="3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83" t="s">
        <v>117</v>
      </c>
      <c r="AT176" s="183" t="s">
        <v>114</v>
      </c>
      <c r="AU176" s="183" t="s">
        <v>80</v>
      </c>
      <c r="AY176" s="13" t="s">
        <v>113</v>
      </c>
      <c r="BE176" s="184">
        <f t="shared" si="34"/>
        <v>0</v>
      </c>
      <c r="BF176" s="184">
        <f t="shared" si="35"/>
        <v>0</v>
      </c>
      <c r="BG176" s="184">
        <f t="shared" si="36"/>
        <v>0</v>
      </c>
      <c r="BH176" s="184">
        <f t="shared" si="37"/>
        <v>0</v>
      </c>
      <c r="BI176" s="184">
        <f t="shared" si="38"/>
        <v>0</v>
      </c>
      <c r="BJ176" s="13" t="s">
        <v>80</v>
      </c>
      <c r="BK176" s="184">
        <f t="shared" si="39"/>
        <v>0</v>
      </c>
      <c r="BL176" s="13" t="s">
        <v>117</v>
      </c>
      <c r="BM176" s="183" t="s">
        <v>238</v>
      </c>
    </row>
    <row r="177" spans="1:65" s="2" customFormat="1" ht="24.2" customHeight="1">
      <c r="A177" s="30"/>
      <c r="B177" s="31"/>
      <c r="C177" s="171" t="s">
        <v>73</v>
      </c>
      <c r="D177" s="171" t="s">
        <v>114</v>
      </c>
      <c r="E177" s="172" t="s">
        <v>248</v>
      </c>
      <c r="F177" s="173" t="s">
        <v>240</v>
      </c>
      <c r="G177" s="174" t="s">
        <v>205</v>
      </c>
      <c r="H177" s="175">
        <v>5.7</v>
      </c>
      <c r="I177" s="176"/>
      <c r="J177" s="177">
        <f t="shared" si="30"/>
        <v>0</v>
      </c>
      <c r="K177" s="178"/>
      <c r="L177" s="35"/>
      <c r="M177" s="179" t="s">
        <v>1</v>
      </c>
      <c r="N177" s="180" t="s">
        <v>38</v>
      </c>
      <c r="O177" s="67"/>
      <c r="P177" s="181">
        <f t="shared" si="31"/>
        <v>0</v>
      </c>
      <c r="Q177" s="181">
        <v>0</v>
      </c>
      <c r="R177" s="181">
        <f t="shared" si="32"/>
        <v>0</v>
      </c>
      <c r="S177" s="181">
        <v>0</v>
      </c>
      <c r="T177" s="182">
        <f t="shared" si="3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83" t="s">
        <v>117</v>
      </c>
      <c r="AT177" s="183" t="s">
        <v>114</v>
      </c>
      <c r="AU177" s="183" t="s">
        <v>80</v>
      </c>
      <c r="AY177" s="13" t="s">
        <v>113</v>
      </c>
      <c r="BE177" s="184">
        <f t="shared" si="34"/>
        <v>0</v>
      </c>
      <c r="BF177" s="184">
        <f t="shared" si="35"/>
        <v>0</v>
      </c>
      <c r="BG177" s="184">
        <f t="shared" si="36"/>
        <v>0</v>
      </c>
      <c r="BH177" s="184">
        <f t="shared" si="37"/>
        <v>0</v>
      </c>
      <c r="BI177" s="184">
        <f t="shared" si="38"/>
        <v>0</v>
      </c>
      <c r="BJ177" s="13" t="s">
        <v>80</v>
      </c>
      <c r="BK177" s="184">
        <f t="shared" si="39"/>
        <v>0</v>
      </c>
      <c r="BL177" s="13" t="s">
        <v>117</v>
      </c>
      <c r="BM177" s="183" t="s">
        <v>241</v>
      </c>
    </row>
    <row r="178" spans="1:65" s="2" customFormat="1" ht="24.2" customHeight="1">
      <c r="A178" s="30"/>
      <c r="B178" s="31"/>
      <c r="C178" s="171" t="s">
        <v>73</v>
      </c>
      <c r="D178" s="171" t="s">
        <v>114</v>
      </c>
      <c r="E178" s="172" t="s">
        <v>251</v>
      </c>
      <c r="F178" s="173" t="s">
        <v>243</v>
      </c>
      <c r="G178" s="174" t="s">
        <v>205</v>
      </c>
      <c r="H178" s="175">
        <v>40.5</v>
      </c>
      <c r="I178" s="176"/>
      <c r="J178" s="177">
        <f t="shared" si="30"/>
        <v>0</v>
      </c>
      <c r="K178" s="178"/>
      <c r="L178" s="35"/>
      <c r="M178" s="179" t="s">
        <v>1</v>
      </c>
      <c r="N178" s="180" t="s">
        <v>38</v>
      </c>
      <c r="O178" s="67"/>
      <c r="P178" s="181">
        <f t="shared" si="31"/>
        <v>0</v>
      </c>
      <c r="Q178" s="181">
        <v>0</v>
      </c>
      <c r="R178" s="181">
        <f t="shared" si="32"/>
        <v>0</v>
      </c>
      <c r="S178" s="181">
        <v>0</v>
      </c>
      <c r="T178" s="182">
        <f t="shared" si="3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83" t="s">
        <v>117</v>
      </c>
      <c r="AT178" s="183" t="s">
        <v>114</v>
      </c>
      <c r="AU178" s="183" t="s">
        <v>80</v>
      </c>
      <c r="AY178" s="13" t="s">
        <v>113</v>
      </c>
      <c r="BE178" s="184">
        <f t="shared" si="34"/>
        <v>0</v>
      </c>
      <c r="BF178" s="184">
        <f t="shared" si="35"/>
        <v>0</v>
      </c>
      <c r="BG178" s="184">
        <f t="shared" si="36"/>
        <v>0</v>
      </c>
      <c r="BH178" s="184">
        <f t="shared" si="37"/>
        <v>0</v>
      </c>
      <c r="BI178" s="184">
        <f t="shared" si="38"/>
        <v>0</v>
      </c>
      <c r="BJ178" s="13" t="s">
        <v>80</v>
      </c>
      <c r="BK178" s="184">
        <f t="shared" si="39"/>
        <v>0</v>
      </c>
      <c r="BL178" s="13" t="s">
        <v>117</v>
      </c>
      <c r="BM178" s="183" t="s">
        <v>244</v>
      </c>
    </row>
    <row r="179" spans="1:65" s="2" customFormat="1" ht="24.2" customHeight="1">
      <c r="A179" s="30"/>
      <c r="B179" s="31"/>
      <c r="C179" s="171" t="s">
        <v>73</v>
      </c>
      <c r="D179" s="171" t="s">
        <v>114</v>
      </c>
      <c r="E179" s="172" t="s">
        <v>273</v>
      </c>
      <c r="F179" s="173" t="s">
        <v>246</v>
      </c>
      <c r="G179" s="174" t="s">
        <v>205</v>
      </c>
      <c r="H179" s="175">
        <v>15.7</v>
      </c>
      <c r="I179" s="176"/>
      <c r="J179" s="177">
        <f t="shared" si="30"/>
        <v>0</v>
      </c>
      <c r="K179" s="178"/>
      <c r="L179" s="35"/>
      <c r="M179" s="179" t="s">
        <v>1</v>
      </c>
      <c r="N179" s="180" t="s">
        <v>38</v>
      </c>
      <c r="O179" s="67"/>
      <c r="P179" s="181">
        <f t="shared" si="31"/>
        <v>0</v>
      </c>
      <c r="Q179" s="181">
        <v>0</v>
      </c>
      <c r="R179" s="181">
        <f t="shared" si="32"/>
        <v>0</v>
      </c>
      <c r="S179" s="181">
        <v>0</v>
      </c>
      <c r="T179" s="182">
        <f t="shared" si="3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83" t="s">
        <v>117</v>
      </c>
      <c r="AT179" s="183" t="s">
        <v>114</v>
      </c>
      <c r="AU179" s="183" t="s">
        <v>80</v>
      </c>
      <c r="AY179" s="13" t="s">
        <v>113</v>
      </c>
      <c r="BE179" s="184">
        <f t="shared" si="34"/>
        <v>0</v>
      </c>
      <c r="BF179" s="184">
        <f t="shared" si="35"/>
        <v>0</v>
      </c>
      <c r="BG179" s="184">
        <f t="shared" si="36"/>
        <v>0</v>
      </c>
      <c r="BH179" s="184">
        <f t="shared" si="37"/>
        <v>0</v>
      </c>
      <c r="BI179" s="184">
        <f t="shared" si="38"/>
        <v>0</v>
      </c>
      <c r="BJ179" s="13" t="s">
        <v>80</v>
      </c>
      <c r="BK179" s="184">
        <f t="shared" si="39"/>
        <v>0</v>
      </c>
      <c r="BL179" s="13" t="s">
        <v>117</v>
      </c>
      <c r="BM179" s="183" t="s">
        <v>247</v>
      </c>
    </row>
    <row r="180" spans="1:65" s="2" customFormat="1" ht="16.5" customHeight="1">
      <c r="A180" s="30"/>
      <c r="B180" s="31"/>
      <c r="C180" s="171" t="s">
        <v>73</v>
      </c>
      <c r="D180" s="171" t="s">
        <v>114</v>
      </c>
      <c r="E180" s="172" t="s">
        <v>274</v>
      </c>
      <c r="F180" s="173" t="s">
        <v>249</v>
      </c>
      <c r="G180" s="174" t="s">
        <v>205</v>
      </c>
      <c r="H180" s="175">
        <v>24.9</v>
      </c>
      <c r="I180" s="176"/>
      <c r="J180" s="177">
        <f t="shared" si="30"/>
        <v>0</v>
      </c>
      <c r="K180" s="178"/>
      <c r="L180" s="35"/>
      <c r="M180" s="179" t="s">
        <v>1</v>
      </c>
      <c r="N180" s="180" t="s">
        <v>38</v>
      </c>
      <c r="O180" s="67"/>
      <c r="P180" s="181">
        <f t="shared" si="31"/>
        <v>0</v>
      </c>
      <c r="Q180" s="181">
        <v>0</v>
      </c>
      <c r="R180" s="181">
        <f t="shared" si="32"/>
        <v>0</v>
      </c>
      <c r="S180" s="181">
        <v>0</v>
      </c>
      <c r="T180" s="182">
        <f t="shared" si="3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83" t="s">
        <v>117</v>
      </c>
      <c r="AT180" s="183" t="s">
        <v>114</v>
      </c>
      <c r="AU180" s="183" t="s">
        <v>80</v>
      </c>
      <c r="AY180" s="13" t="s">
        <v>113</v>
      </c>
      <c r="BE180" s="184">
        <f t="shared" si="34"/>
        <v>0</v>
      </c>
      <c r="BF180" s="184">
        <f t="shared" si="35"/>
        <v>0</v>
      </c>
      <c r="BG180" s="184">
        <f t="shared" si="36"/>
        <v>0</v>
      </c>
      <c r="BH180" s="184">
        <f t="shared" si="37"/>
        <v>0</v>
      </c>
      <c r="BI180" s="184">
        <f t="shared" si="38"/>
        <v>0</v>
      </c>
      <c r="BJ180" s="13" t="s">
        <v>80</v>
      </c>
      <c r="BK180" s="184">
        <f t="shared" si="39"/>
        <v>0</v>
      </c>
      <c r="BL180" s="13" t="s">
        <v>117</v>
      </c>
      <c r="BM180" s="183" t="s">
        <v>250</v>
      </c>
    </row>
    <row r="181" spans="1:65" s="2" customFormat="1" ht="16.5" customHeight="1">
      <c r="A181" s="30"/>
      <c r="B181" s="31"/>
      <c r="C181" s="171" t="s">
        <v>73</v>
      </c>
      <c r="D181" s="171" t="s">
        <v>114</v>
      </c>
      <c r="E181" s="172" t="s">
        <v>277</v>
      </c>
      <c r="F181" s="173" t="s">
        <v>252</v>
      </c>
      <c r="G181" s="174" t="s">
        <v>160</v>
      </c>
      <c r="H181" s="175">
        <v>38</v>
      </c>
      <c r="I181" s="176"/>
      <c r="J181" s="177">
        <f t="shared" si="30"/>
        <v>0</v>
      </c>
      <c r="K181" s="178"/>
      <c r="L181" s="35"/>
      <c r="M181" s="185" t="s">
        <v>1</v>
      </c>
      <c r="N181" s="186" t="s">
        <v>38</v>
      </c>
      <c r="O181" s="187"/>
      <c r="P181" s="188">
        <f t="shared" si="31"/>
        <v>0</v>
      </c>
      <c r="Q181" s="188">
        <v>0</v>
      </c>
      <c r="R181" s="188">
        <f t="shared" si="32"/>
        <v>0</v>
      </c>
      <c r="S181" s="188">
        <v>0</v>
      </c>
      <c r="T181" s="189">
        <f t="shared" si="3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83" t="s">
        <v>117</v>
      </c>
      <c r="AT181" s="183" t="s">
        <v>114</v>
      </c>
      <c r="AU181" s="183" t="s">
        <v>80</v>
      </c>
      <c r="AY181" s="13" t="s">
        <v>113</v>
      </c>
      <c r="BE181" s="184">
        <f t="shared" si="34"/>
        <v>0</v>
      </c>
      <c r="BF181" s="184">
        <f t="shared" si="35"/>
        <v>0</v>
      </c>
      <c r="BG181" s="184">
        <f t="shared" si="36"/>
        <v>0</v>
      </c>
      <c r="BH181" s="184">
        <f t="shared" si="37"/>
        <v>0</v>
      </c>
      <c r="BI181" s="184">
        <f t="shared" si="38"/>
        <v>0</v>
      </c>
      <c r="BJ181" s="13" t="s">
        <v>80</v>
      </c>
      <c r="BK181" s="184">
        <f t="shared" si="39"/>
        <v>0</v>
      </c>
      <c r="BL181" s="13" t="s">
        <v>117</v>
      </c>
      <c r="BM181" s="183" t="s">
        <v>253</v>
      </c>
    </row>
    <row r="182" spans="1:65" s="2" customFormat="1" ht="6.95" customHeight="1">
      <c r="A182" s="30"/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35"/>
      <c r="M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</row>
  </sheetData>
  <sheetProtection algorithmName="SHA-512" hashValue="LYqvJ09UkU/XhXTyUeIXGYiS4RdUYrfFneXkSz/lKOpARuHTtYzI2NSABK/Q/bbFgdIE0nTtNMBBawcR1KzFXw==" saltValue="mcEP7lwXEzKRx9sKvlhPmg==" spinCount="100000" sheet="1" formatColumns="0" formatRows="0" autoFilter="0"/>
  <autoFilter ref="C122:K18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001 - VN1</vt:lpstr>
      <vt:lpstr>'001 - VN1'!Názvy_tisku</vt:lpstr>
      <vt:lpstr>'Rekapitulace stavby'!Názvy_tisku</vt:lpstr>
      <vt:lpstr>'001 - VN1'!Oblast_tisku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NB-ORSULA\Kros</dc:creator>
  <cp:lastModifiedBy>Oršula, Jan</cp:lastModifiedBy>
  <dcterms:created xsi:type="dcterms:W3CDTF">2026-01-26T11:11:48Z</dcterms:created>
  <dcterms:modified xsi:type="dcterms:W3CDTF">2026-03-05T07:07:38Z</dcterms:modified>
</cp:coreProperties>
</file>