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190"/>
  </bookViews>
  <sheets>
    <sheet name="Rekapitulace stavby" sheetId="1" r:id="rId1"/>
    <sheet name="01 - Zabezpečení LAN" sheetId="2" r:id="rId2"/>
    <sheet name="02 - Koncová zařízení" sheetId="3" r:id="rId3"/>
  </sheets>
  <definedNames>
    <definedName name="_xlnm._FilterDatabase" localSheetId="1" hidden="1">'01 - Zabezpečení LAN'!$C$115:$K$123</definedName>
    <definedName name="_xlnm._FilterDatabase" localSheetId="2" hidden="1">'02 - Koncová zařízení'!$C$115:$K$117</definedName>
    <definedName name="_xlnm.Print_Titles" localSheetId="1">'01 - Zabezpečení LAN'!$115:$115</definedName>
    <definedName name="_xlnm.Print_Titles" localSheetId="2">'02 - Koncová zařízení'!$115:$115</definedName>
    <definedName name="_xlnm.Print_Titles" localSheetId="0">'Rekapitulace stavby'!$92:$92</definedName>
    <definedName name="_xlnm.Print_Area" localSheetId="1">'01 - Zabezpečení LAN'!$C$4:$J$76,'01 - Zabezpečení LAN'!$C$82:$J$97,'01 - Zabezpečení LAN'!$C$103:$K$123</definedName>
    <definedName name="_xlnm.Print_Area" localSheetId="2">'02 - Koncová zařízení'!$C$4:$J$76,'02 - Koncová zařízení'!$C$82:$J$97,'02 - Koncová zařízení'!$C$103:$K$117</definedName>
    <definedName name="_xlnm.Print_Area" localSheetId="0">'Rekapitulace stavby'!$D$4:$AO$76,'Rekapitulace stavby'!$C$82:$AQ$97</definedName>
  </definedNames>
  <calcPr calcId="14562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17" i="3"/>
  <c r="BH117" i="3"/>
  <c r="BG117" i="3"/>
  <c r="BF117" i="3"/>
  <c r="T117" i="3"/>
  <c r="T116" i="3" s="1"/>
  <c r="R117" i="3"/>
  <c r="R116" i="3" s="1"/>
  <c r="P117" i="3"/>
  <c r="P116" i="3" s="1"/>
  <c r="AU96" i="1" s="1"/>
  <c r="F110" i="3"/>
  <c r="E108" i="3"/>
  <c r="F89" i="3"/>
  <c r="E87" i="3"/>
  <c r="J24" i="3"/>
  <c r="E24" i="3"/>
  <c r="J92" i="3" s="1"/>
  <c r="J23" i="3"/>
  <c r="J21" i="3"/>
  <c r="E21" i="3"/>
  <c r="J112" i="3" s="1"/>
  <c r="J20" i="3"/>
  <c r="J18" i="3"/>
  <c r="E18" i="3"/>
  <c r="F113" i="3" s="1"/>
  <c r="J17" i="3"/>
  <c r="J15" i="3"/>
  <c r="E15" i="3"/>
  <c r="F91" i="3" s="1"/>
  <c r="J14" i="3"/>
  <c r="J12" i="3"/>
  <c r="J89" i="3"/>
  <c r="E7" i="3"/>
  <c r="E85" i="3"/>
  <c r="J37" i="2"/>
  <c r="J36" i="2"/>
  <c r="AY95" i="1" s="1"/>
  <c r="J35" i="2"/>
  <c r="AX95" i="1" s="1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J34" i="2" s="1"/>
  <c r="T118" i="2"/>
  <c r="R118" i="2"/>
  <c r="P118" i="2"/>
  <c r="BI117" i="2"/>
  <c r="F37" i="2" s="1"/>
  <c r="BH117" i="2"/>
  <c r="BG117" i="2"/>
  <c r="BF117" i="2"/>
  <c r="T117" i="2"/>
  <c r="R117" i="2"/>
  <c r="P117" i="2"/>
  <c r="F110" i="2"/>
  <c r="E108" i="2"/>
  <c r="F89" i="2"/>
  <c r="E87" i="2"/>
  <c r="J24" i="2"/>
  <c r="E24" i="2"/>
  <c r="J113" i="2" s="1"/>
  <c r="J23" i="2"/>
  <c r="J21" i="2"/>
  <c r="E21" i="2"/>
  <c r="J112" i="2" s="1"/>
  <c r="J20" i="2"/>
  <c r="J18" i="2"/>
  <c r="E18" i="2"/>
  <c r="F92" i="2" s="1"/>
  <c r="J17" i="2"/>
  <c r="J15" i="2"/>
  <c r="E15" i="2"/>
  <c r="F112" i="2" s="1"/>
  <c r="J14" i="2"/>
  <c r="J12" i="2"/>
  <c r="J89" i="2"/>
  <c r="E7" i="2"/>
  <c r="E106" i="2"/>
  <c r="L90" i="1"/>
  <c r="AM90" i="1"/>
  <c r="AM89" i="1"/>
  <c r="L89" i="1"/>
  <c r="AM87" i="1"/>
  <c r="L87" i="1"/>
  <c r="L85" i="1"/>
  <c r="L84" i="1"/>
  <c r="AS94" i="1"/>
  <c r="J123" i="2"/>
  <c r="J120" i="2"/>
  <c r="BK122" i="2"/>
  <c r="J119" i="2"/>
  <c r="BK121" i="2"/>
  <c r="BK119" i="2"/>
  <c r="J117" i="2"/>
  <c r="J117" i="3"/>
  <c r="BK117" i="3"/>
  <c r="F37" i="3"/>
  <c r="BD96" i="1"/>
  <c r="BK123" i="2"/>
  <c r="J121" i="2"/>
  <c r="J122" i="2"/>
  <c r="BK118" i="2"/>
  <c r="F36" i="3"/>
  <c r="BC96" i="1"/>
  <c r="BK117" i="2"/>
  <c r="BK120" i="2"/>
  <c r="J118" i="2"/>
  <c r="F35" i="3"/>
  <c r="BB96" i="1" s="1"/>
  <c r="J34" i="3"/>
  <c r="AW96" i="1" s="1"/>
  <c r="P116" i="2" l="1"/>
  <c r="AU95" i="1"/>
  <c r="BK116" i="2"/>
  <c r="J116" i="2"/>
  <c r="J96" i="2" s="1"/>
  <c r="R116" i="2"/>
  <c r="T116" i="2"/>
  <c r="BK116" i="3"/>
  <c r="J116" i="3" s="1"/>
  <c r="J96" i="3" s="1"/>
  <c r="F92" i="3"/>
  <c r="E106" i="3"/>
  <c r="J110" i="3"/>
  <c r="J113" i="3"/>
  <c r="J91" i="3"/>
  <c r="F112" i="3"/>
  <c r="BE117" i="3"/>
  <c r="E85" i="2"/>
  <c r="F91" i="2"/>
  <c r="J91" i="2"/>
  <c r="J92" i="2"/>
  <c r="J110" i="2"/>
  <c r="F113" i="2"/>
  <c r="BE117" i="2"/>
  <c r="BE118" i="2"/>
  <c r="BE122" i="2"/>
  <c r="BE123" i="2"/>
  <c r="BE119" i="2"/>
  <c r="BE120" i="2"/>
  <c r="BE121" i="2"/>
  <c r="AW95" i="1"/>
  <c r="BD95" i="1"/>
  <c r="BD94" i="1" s="1"/>
  <c r="W33" i="1" s="1"/>
  <c r="AU94" i="1"/>
  <c r="F36" i="2"/>
  <c r="BC95" i="1"/>
  <c r="BC94" i="1"/>
  <c r="AY94" i="1" s="1"/>
  <c r="F34" i="2"/>
  <c r="BA95" i="1" s="1"/>
  <c r="F34" i="3"/>
  <c r="BA96" i="1"/>
  <c r="F33" i="3"/>
  <c r="AZ96" i="1"/>
  <c r="F35" i="2"/>
  <c r="BB95" i="1"/>
  <c r="BB94" i="1" s="1"/>
  <c r="W31" i="1" s="1"/>
  <c r="J30" i="2" l="1"/>
  <c r="AG95" i="1"/>
  <c r="J30" i="3"/>
  <c r="AG96" i="1"/>
  <c r="AG94" i="1" s="1"/>
  <c r="F33" i="2"/>
  <c r="AZ95" i="1"/>
  <c r="AZ94" i="1"/>
  <c r="W29" i="1" s="1"/>
  <c r="BA94" i="1"/>
  <c r="W30" i="1"/>
  <c r="J33" i="3"/>
  <c r="AV96" i="1" s="1"/>
  <c r="AT96" i="1" s="1"/>
  <c r="J33" i="2"/>
  <c r="AV95" i="1" s="1"/>
  <c r="AT95" i="1" s="1"/>
  <c r="AN95" i="1" s="1"/>
  <c r="AX94" i="1"/>
  <c r="W32" i="1"/>
  <c r="AN96" i="1" l="1"/>
  <c r="J39" i="3"/>
  <c r="J39" i="2"/>
  <c r="AK26" i="1"/>
  <c r="AW94" i="1"/>
  <c r="AK30" i="1"/>
  <c r="AV94" i="1"/>
  <c r="AK29" i="1"/>
  <c r="AK35" i="1" l="1"/>
  <c r="AT94" i="1"/>
  <c r="AN94" i="1" l="1"/>
</calcChain>
</file>

<file path=xl/sharedStrings.xml><?xml version="1.0" encoding="utf-8"?>
<sst xmlns="http://schemas.openxmlformats.org/spreadsheetml/2006/main" count="463" uniqueCount="138">
  <si>
    <t>Export Komplet</t>
  </si>
  <si>
    <t/>
  </si>
  <si>
    <t>2.0</t>
  </si>
  <si>
    <t>ZAMOK</t>
  </si>
  <si>
    <t>False</t>
  </si>
  <si>
    <t>{d2b2ebd9-0e1e-4bfb-9db9-bf5388d7eec0}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</si>
  <si>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</si>
  <si>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</si>
  <si>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</si>
  <si>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</si>
  <si>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</si>
  <si>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</si>
  <si>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</si>
  <si>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</si>
  <si>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DDM_SERVER_KONC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</si>
  <si>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</si>
  <si>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</si>
  <si>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DDM Sokolov - zabezpečení LAN + koncová zařízení</t>
  </si>
  <si>
    <t>KSO:</t>
  </si>
  <si>
    <t>CC-CZ:</t>
  </si>
  <si>
    <t>Místo:</t>
  </si>
  <si>
    <t xml:space="preserve"> </t>
  </si>
  <si>
    <t>Datum:</t>
  </si>
  <si>
    <t>10. 10. 2024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</si>
  <si>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</si>
  <si>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</si>
  <si>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</si>
  <si>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</si>
  <si>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</si>
  <si>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</si>
  <si>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</si>
  <si>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</si>
  <si>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</si>
  <si>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</si>
  <si>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</si>
  <si>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</si>
  <si>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</si>
  <si>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</si>
  <si>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</si>
  <si>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</si>
  <si>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</si>
  <si>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</si>
  <si>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</si>
  <si>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</si>
  <si>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</si>
  <si>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</si>
  <si>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</si>
  <si>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</si>
  <si>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</si>
  <si>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</si>
  <si>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</si>
  <si>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</si>
  <si>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</si>
  <si>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</si>
  <si>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</si>
  <si>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</si>
  <si>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</si>
  <si>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</si>
  <si>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</si>
  <si>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</si>
  <si>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</si>
  <si>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</si>
  <si>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</si>
  <si>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</si>
  <si>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</si>
  <si>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</si>
  <si>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</si>
  <si>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</si>
  <si>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</si>
  <si>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</si>
  <si>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</si>
  <si>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</si>
  <si>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</si>
  <si>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</si>
  <si>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</si>
  <si>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</si>
  <si>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</si>
  <si>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</si>
  <si>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</si>
  <si>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Zabezpečení LAN</t>
  </si>
  <si>
    <t>ING</t>
  </si>
  <si>
    <t>1</t>
  </si>
  <si>
    <t>{a74e3409-4a2f-4f6a-9306-45d53b521d8f}</t>
  </si>
  <si>
    <t>2</t>
  </si>
  <si>
    <t>02</t>
  </si>
  <si>
    <t>Koncová zařízení</t>
  </si>
  <si>
    <t>{5a9b29df-0d88-4153-8a7d-874300a8f269}</t>
  </si>
  <si>
    <t>KRYCÍ LIST SOUPISU PRACÍ</t>
  </si>
  <si>
    <t>Objekt:</t>
  </si>
  <si>
    <t>01 - Zabezpečení LAN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</si>
  <si>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</si>
  <si>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</si>
  <si>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</si>
  <si>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</si>
  <si>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</si>
  <si>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</si>
  <si>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</si>
  <si>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</si>
  <si>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</si>
  <si>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</si>
  <si>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</si>
  <si>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</si>
  <si>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</si>
  <si>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</si>
  <si>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</si>
  <si>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</si>
  <si>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</si>
  <si>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</si>
  <si>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</si>
  <si>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D001</t>
  </si>
  <si>
    <t>Perimetrový firewall - dodání včetně instalace</t>
  </si>
  <si>
    <t>ks</t>
  </si>
  <si>
    <t>8</t>
  </si>
  <si>
    <t>ROZPOCET</t>
  </si>
  <si>
    <t>4</t>
  </si>
  <si>
    <t>D002</t>
  </si>
  <si>
    <t>Server- dodání včetně instalace</t>
  </si>
  <si>
    <t>3</t>
  </si>
  <si>
    <t>D003</t>
  </si>
  <si>
    <t>UPS pro server - dodání včetně instalace</t>
  </si>
  <si>
    <t>6</t>
  </si>
  <si>
    <t>D004</t>
  </si>
  <si>
    <t>Zálohovací zařízení - dodání včetně instalace</t>
  </si>
  <si>
    <t>5</t>
  </si>
  <si>
    <t>D005</t>
  </si>
  <si>
    <t>UPS pro zálohovací zařízení - dodání včetně instalace</t>
  </si>
  <si>
    <t>1795372116</t>
  </si>
  <si>
    <t>D006</t>
  </si>
  <si>
    <t>SW licence serverových operačních systémů - dodání včetně instalace</t>
  </si>
  <si>
    <t>2012907054</t>
  </si>
  <si>
    <t>7</t>
  </si>
  <si>
    <t>D007</t>
  </si>
  <si>
    <t>Klientské licence pro server - dodání včetně instalace</t>
  </si>
  <si>
    <t>-165703744</t>
  </si>
  <si>
    <t>02 - Koncová zařízení</t>
  </si>
  <si>
    <t>E001</t>
  </si>
  <si>
    <t>Počítače</t>
  </si>
  <si>
    <t>1445978995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</si>
</sst>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</xf>
    <xf numFmtId="49" fontId="28" fillId="0" borderId="22" xfId="0" applyNumberFormat="1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7" fontId="28" fillId="0" borderId="22" xfId="0" applyNumberFormat="1" applyFont="1" applyBorder="1" applyAlignment="1" applyProtection="1">
      <alignment vertical="center"/>
    </xf>
    <xf numFmtId="4" fontId="28" fillId="2" borderId="22" xfId="0" applyNumberFormat="1" applyFont="1" applyFill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</xf>
    <xf numFmtId="0" fontId="29" fillId="0" borderId="3" xfId="0" applyFont="1" applyBorder="1" applyAlignment="1">
      <alignment vertical="center"/>
    </xf>
    <xf numFmtId="0" fontId="28" fillId="2" borderId="14" xfId="0" applyFont="1" applyFill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2" borderId="19" xfId="0" applyFont="1" applyFill="1" applyBorder="1" applyAlignment="1" applyProtection="1">
      <alignment horizontal="left" vertical="center"/>
      <protection locked="0"/>
    </xf>
    <xf numFmtId="0" fontId="28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1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N13" sqref="AN1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s="1" customFormat="1" ht="36.950000000000003" customHeight="1"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1" t="s">
        <v>6</v>
      </c>
      <c r="BT2" s="11" t="s">
        <v>7</v>
      </c>
    </row>
    <row r="3" spans="1:74" s="1" customFormat="1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pans="1:74" s="1" customFormat="1" ht="24.95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pans="1:74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04" t="s">
        <v>14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16"/>
      <c r="AQ5" s="16"/>
      <c r="AR5" s="14"/>
      <c r="BE5" s="201" t="s">
        <v>15</v>
      </c>
      <c r="BS5" s="11" t="s">
        <v>6</v>
      </c>
    </row>
    <row r="6" spans="1:74" s="1" customFormat="1" ht="36.950000000000003" customHeight="1">
      <c r="B6" s="15"/>
      <c r="C6" s="16"/>
      <c r="D6" s="22" t="s">
        <v>16</v>
      </c>
      <c r="E6" s="16"/>
      <c r="F6" s="16"/>
      <c r="G6" s="16"/>
      <c r="H6" s="16"/>
      <c r="I6" s="16"/>
      <c r="J6" s="16"/>
      <c r="K6" s="206" t="s">
        <v>17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16"/>
      <c r="AQ6" s="16"/>
      <c r="AR6" s="14"/>
      <c r="BE6" s="202"/>
      <c r="BS6" s="11" t="s">
        <v>6</v>
      </c>
    </row>
    <row r="7" spans="1:74" s="1" customFormat="1" ht="12" customHeight="1">
      <c r="B7" s="15"/>
      <c r="C7" s="16"/>
      <c r="D7" s="23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3" t="s">
        <v>19</v>
      </c>
      <c r="AL7" s="16"/>
      <c r="AM7" s="16"/>
      <c r="AN7" s="21" t="s">
        <v>1</v>
      </c>
      <c r="AO7" s="16"/>
      <c r="AP7" s="16"/>
      <c r="AQ7" s="16"/>
      <c r="AR7" s="14"/>
      <c r="BE7" s="202"/>
      <c r="BS7" s="11" t="s">
        <v>6</v>
      </c>
    </row>
    <row r="8" spans="1:74" s="1" customFormat="1" ht="12" customHeight="1">
      <c r="B8" s="15"/>
      <c r="C8" s="16"/>
      <c r="D8" s="23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3" t="s">
        <v>22</v>
      </c>
      <c r="AL8" s="16"/>
      <c r="AM8" s="16"/>
      <c r="AN8" s="24" t="s">
        <v>23</v>
      </c>
      <c r="AO8" s="16"/>
      <c r="AP8" s="16"/>
      <c r="AQ8" s="16"/>
      <c r="AR8" s="14"/>
      <c r="BE8" s="202"/>
      <c r="BS8" s="11" t="s">
        <v>6</v>
      </c>
    </row>
    <row r="9" spans="1:74" s="1" customFormat="1" ht="14.45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02"/>
      <c r="BS9" s="11" t="s">
        <v>6</v>
      </c>
    </row>
    <row r="10" spans="1:74" s="1" customFormat="1" ht="12" customHeight="1">
      <c r="B10" s="15"/>
      <c r="C10" s="16"/>
      <c r="D10" s="23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202"/>
      <c r="BS10" s="11" t="s">
        <v>6</v>
      </c>
    </row>
    <row r="11" spans="1:74" s="1" customFormat="1" ht="18.399999999999999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3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202"/>
      <c r="BS11" s="11" t="s">
        <v>6</v>
      </c>
    </row>
    <row r="12" spans="1:74" s="1" customFormat="1" ht="6.95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02"/>
      <c r="BS12" s="11" t="s">
        <v>6</v>
      </c>
    </row>
    <row r="13" spans="1:74" s="1" customFormat="1" ht="12" customHeight="1">
      <c r="B13" s="15"/>
      <c r="C13" s="16"/>
      <c r="D13" s="23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3" t="s">
        <v>25</v>
      </c>
      <c r="AL13" s="16"/>
      <c r="AM13" s="16"/>
      <c r="AN13" s="171" t="s">
        <v>28</v>
      </c>
      <c r="AO13" s="16"/>
      <c r="AP13" s="16"/>
      <c r="AQ13" s="16"/>
      <c r="AR13" s="14"/>
      <c r="BE13" s="202"/>
      <c r="BS13" s="11" t="s">
        <v>6</v>
      </c>
    </row>
    <row r="14" spans="1:74" ht="12.75">
      <c r="B14" s="15"/>
      <c r="C14" s="16"/>
      <c r="D14" s="16"/>
      <c r="E14" s="207" t="s">
        <v>28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3" t="s">
        <v>26</v>
      </c>
      <c r="AL14" s="16"/>
      <c r="AM14" s="16"/>
      <c r="AN14" s="25" t="s">
        <v>28</v>
      </c>
      <c r="AO14" s="16"/>
      <c r="AP14" s="16"/>
      <c r="AQ14" s="16"/>
      <c r="AR14" s="14"/>
      <c r="BE14" s="202"/>
      <c r="BS14" s="11" t="s">
        <v>6</v>
      </c>
    </row>
    <row r="15" spans="1:74" s="1" customFormat="1" ht="6.95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02"/>
      <c r="BS15" s="11" t="s">
        <v>4</v>
      </c>
    </row>
    <row r="16" spans="1:74" s="1" customFormat="1" ht="12" customHeight="1">
      <c r="B16" s="15"/>
      <c r="C16" s="16"/>
      <c r="D16" s="23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02"/>
      <c r="BS16" s="11" t="s">
        <v>4</v>
      </c>
    </row>
    <row r="17" spans="1:71" s="1" customFormat="1" ht="18.399999999999999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202"/>
      <c r="BS17" s="11" t="s">
        <v>30</v>
      </c>
    </row>
    <row r="18" spans="1:71" s="1" customFormat="1" ht="6.95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02"/>
      <c r="BS18" s="11" t="s">
        <v>6</v>
      </c>
    </row>
    <row r="19" spans="1:71" s="1" customFormat="1" ht="12" customHeight="1">
      <c r="B19" s="15"/>
      <c r="C19" s="16"/>
      <c r="D19" s="23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02"/>
      <c r="BS19" s="11" t="s">
        <v>6</v>
      </c>
    </row>
    <row r="20" spans="1:71" s="1" customFormat="1" ht="18.399999999999999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202"/>
      <c r="BS20" s="11" t="s">
        <v>4</v>
      </c>
    </row>
    <row r="21" spans="1:71" s="1" customFormat="1" ht="6.95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02"/>
    </row>
    <row r="22" spans="1:71" s="1" customFormat="1" ht="12" customHeight="1">
      <c r="B22" s="15"/>
      <c r="C22" s="16"/>
      <c r="D22" s="23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02"/>
    </row>
    <row r="23" spans="1:71" s="1" customFormat="1" ht="16.5" customHeight="1">
      <c r="B23" s="15"/>
      <c r="C23" s="16"/>
      <c r="D23" s="16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16"/>
      <c r="AP23" s="16"/>
      <c r="AQ23" s="16"/>
      <c r="AR23" s="14"/>
      <c r="BE23" s="202"/>
    </row>
    <row r="24" spans="1:71" s="1" customFormat="1" ht="6.95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02"/>
    </row>
    <row r="25" spans="1:71" s="1" customFormat="1" ht="6.95" customHeight="1">
      <c r="B25" s="15"/>
      <c r="C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6"/>
      <c r="AQ25" s="16"/>
      <c r="AR25" s="14"/>
      <c r="BE25" s="202"/>
    </row>
    <row r="26" spans="1:71" s="2" customFormat="1" ht="25.9" customHeight="1">
      <c r="A26" s="28"/>
      <c r="B26" s="29"/>
      <c r="C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0">
        <f>ROUND(AG94,2)</f>
        <v>0</v>
      </c>
      <c r="AL26" s="211"/>
      <c r="AM26" s="211"/>
      <c r="AN26" s="211"/>
      <c r="AO26" s="211"/>
      <c r="AP26" s="30"/>
      <c r="AQ26" s="30"/>
      <c r="AR26" s="33"/>
      <c r="BE26" s="202"/>
    </row>
    <row r="27" spans="1:71" s="2" customFormat="1" ht="6.95" customHeight="1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202"/>
    </row>
    <row r="28" spans="1:71" s="2" customFormat="1" ht="12.75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212" t="s">
        <v>34</v>
      </c>
      <c r="M28" s="212"/>
      <c r="N28" s="212"/>
      <c r="O28" s="212"/>
      <c r="P28" s="212"/>
      <c r="Q28" s="30"/>
      <c r="R28" s="30"/>
      <c r="S28" s="30"/>
      <c r="T28" s="30"/>
      <c r="U28" s="30"/>
      <c r="V28" s="30"/>
      <c r="W28" s="212" t="s">
        <v>35</v>
      </c>
      <c r="X28" s="212"/>
      <c r="Y28" s="212"/>
      <c r="Z28" s="212"/>
      <c r="AA28" s="212"/>
      <c r="AB28" s="212"/>
      <c r="AC28" s="212"/>
      <c r="AD28" s="212"/>
      <c r="AE28" s="212"/>
      <c r="AF28" s="30"/>
      <c r="AG28" s="30"/>
      <c r="AH28" s="30"/>
      <c r="AI28" s="30"/>
      <c r="AJ28" s="30"/>
      <c r="AK28" s="212" t="s">
        <v>36</v>
      </c>
      <c r="AL28" s="212"/>
      <c r="AM28" s="212"/>
      <c r="AN28" s="212"/>
      <c r="AO28" s="212"/>
      <c r="AP28" s="30"/>
      <c r="AQ28" s="30"/>
      <c r="AR28" s="33"/>
      <c r="BE28" s="202"/>
    </row>
    <row r="29" spans="1:71" s="3" customFormat="1" ht="14.45" customHeight="1">
      <c r="B29" s="34"/>
      <c r="C29" s="35"/>
      <c r="D29" s="23" t="s">
        <v>37</v>
      </c>
      <c r="E29" s="35"/>
      <c r="F29" s="23" t="s">
        <v>38</v>
      </c>
      <c r="G29" s="35"/>
      <c r="H29" s="35"/>
      <c r="I29" s="35"/>
      <c r="J29" s="35"/>
      <c r="K29" s="35"/>
      <c r="L29" s="196">
        <v>0.21</v>
      </c>
      <c r="M29" s="195"/>
      <c r="N29" s="195"/>
      <c r="O29" s="195"/>
      <c r="P29" s="195"/>
      <c r="Q29" s="35"/>
      <c r="R29" s="35"/>
      <c r="S29" s="35"/>
      <c r="T29" s="35"/>
      <c r="U29" s="35"/>
      <c r="V29" s="3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5"/>
      <c r="AG29" s="35"/>
      <c r="AH29" s="35"/>
      <c r="AI29" s="35"/>
      <c r="AJ29" s="35"/>
      <c r="AK29" s="194">
        <f>ROUND(AV94, 2)</f>
        <v>0</v>
      </c>
      <c r="AL29" s="195"/>
      <c r="AM29" s="195"/>
      <c r="AN29" s="195"/>
      <c r="AO29" s="195"/>
      <c r="AP29" s="35"/>
      <c r="AQ29" s="35"/>
      <c r="AR29" s="36"/>
      <c r="BE29" s="203"/>
    </row>
    <row r="30" spans="1:71" s="3" customFormat="1" ht="14.45" customHeight="1">
      <c r="B30" s="34"/>
      <c r="C30" s="35"/>
      <c r="D30" s="35"/>
      <c r="E30" s="35"/>
      <c r="F30" s="23" t="s">
        <v>39</v>
      </c>
      <c r="G30" s="35"/>
      <c r="H30" s="35"/>
      <c r="I30" s="35"/>
      <c r="J30" s="35"/>
      <c r="K30" s="35"/>
      <c r="L30" s="196">
        <v>0.12</v>
      </c>
      <c r="M30" s="195"/>
      <c r="N30" s="195"/>
      <c r="O30" s="195"/>
      <c r="P30" s="195"/>
      <c r="Q30" s="35"/>
      <c r="R30" s="35"/>
      <c r="S30" s="35"/>
      <c r="T30" s="35"/>
      <c r="U30" s="35"/>
      <c r="V30" s="3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F30" s="35"/>
      <c r="AG30" s="35"/>
      <c r="AH30" s="35"/>
      <c r="AI30" s="35"/>
      <c r="AJ30" s="35"/>
      <c r="AK30" s="194">
        <f>ROUND(AW94, 2)</f>
        <v>0</v>
      </c>
      <c r="AL30" s="195"/>
      <c r="AM30" s="195"/>
      <c r="AN30" s="195"/>
      <c r="AO30" s="195"/>
      <c r="AP30" s="35"/>
      <c r="AQ30" s="35"/>
      <c r="AR30" s="36"/>
      <c r="BE30" s="203"/>
    </row>
    <row r="31" spans="1:71" s="3" customFormat="1" ht="14.45" hidden="1" customHeight="1">
      <c r="B31" s="34"/>
      <c r="C31" s="35"/>
      <c r="D31" s="35"/>
      <c r="E31" s="35"/>
      <c r="F31" s="23" t="s">
        <v>40</v>
      </c>
      <c r="G31" s="35"/>
      <c r="H31" s="35"/>
      <c r="I31" s="35"/>
      <c r="J31" s="35"/>
      <c r="K31" s="35"/>
      <c r="L31" s="196">
        <v>0.21</v>
      </c>
      <c r="M31" s="195"/>
      <c r="N31" s="195"/>
      <c r="O31" s="195"/>
      <c r="P31" s="195"/>
      <c r="Q31" s="35"/>
      <c r="R31" s="35"/>
      <c r="S31" s="35"/>
      <c r="T31" s="35"/>
      <c r="U31" s="35"/>
      <c r="V31" s="3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F31" s="35"/>
      <c r="AG31" s="35"/>
      <c r="AH31" s="35"/>
      <c r="AI31" s="35"/>
      <c r="AJ31" s="35"/>
      <c r="AK31" s="194">
        <v>0</v>
      </c>
      <c r="AL31" s="195"/>
      <c r="AM31" s="195"/>
      <c r="AN31" s="195"/>
      <c r="AO31" s="195"/>
      <c r="AP31" s="35"/>
      <c r="AQ31" s="35"/>
      <c r="AR31" s="36"/>
      <c r="BE31" s="203"/>
    </row>
    <row r="32" spans="1:71" s="3" customFormat="1" ht="14.45" hidden="1" customHeight="1">
      <c r="B32" s="34"/>
      <c r="C32" s="35"/>
      <c r="D32" s="35"/>
      <c r="E32" s="35"/>
      <c r="F32" s="23" t="s">
        <v>41</v>
      </c>
      <c r="G32" s="35"/>
      <c r="H32" s="35"/>
      <c r="I32" s="35"/>
      <c r="J32" s="35"/>
      <c r="K32" s="35"/>
      <c r="L32" s="196">
        <v>0.12</v>
      </c>
      <c r="M32" s="195"/>
      <c r="N32" s="195"/>
      <c r="O32" s="195"/>
      <c r="P32" s="195"/>
      <c r="Q32" s="35"/>
      <c r="R32" s="35"/>
      <c r="S32" s="35"/>
      <c r="T32" s="35"/>
      <c r="U32" s="35"/>
      <c r="V32" s="3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F32" s="35"/>
      <c r="AG32" s="35"/>
      <c r="AH32" s="35"/>
      <c r="AI32" s="35"/>
      <c r="AJ32" s="35"/>
      <c r="AK32" s="194">
        <v>0</v>
      </c>
      <c r="AL32" s="195"/>
      <c r="AM32" s="195"/>
      <c r="AN32" s="195"/>
      <c r="AO32" s="195"/>
      <c r="AP32" s="35"/>
      <c r="AQ32" s="35"/>
      <c r="AR32" s="36"/>
      <c r="BE32" s="203"/>
    </row>
    <row r="33" spans="1:57" s="3" customFormat="1" ht="14.45" hidden="1" customHeight="1">
      <c r="B33" s="34"/>
      <c r="C33" s="35"/>
      <c r="D33" s="35"/>
      <c r="E33" s="35"/>
      <c r="F33" s="23" t="s">
        <v>42</v>
      </c>
      <c r="G33" s="35"/>
      <c r="H33" s="35"/>
      <c r="I33" s="35"/>
      <c r="J33" s="35"/>
      <c r="K33" s="35"/>
      <c r="L33" s="196">
        <v>0</v>
      </c>
      <c r="M33" s="195"/>
      <c r="N33" s="195"/>
      <c r="O33" s="195"/>
      <c r="P33" s="195"/>
      <c r="Q33" s="35"/>
      <c r="R33" s="35"/>
      <c r="S33" s="35"/>
      <c r="T33" s="35"/>
      <c r="U33" s="35"/>
      <c r="V33" s="3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5"/>
      <c r="AG33" s="35"/>
      <c r="AH33" s="35"/>
      <c r="AI33" s="35"/>
      <c r="AJ33" s="35"/>
      <c r="AK33" s="194">
        <v>0</v>
      </c>
      <c r="AL33" s="195"/>
      <c r="AM33" s="195"/>
      <c r="AN33" s="195"/>
      <c r="AO33" s="195"/>
      <c r="AP33" s="35"/>
      <c r="AQ33" s="35"/>
      <c r="AR33" s="36"/>
      <c r="BE33" s="203"/>
    </row>
    <row r="34" spans="1:57" s="2" customFormat="1" ht="6.95" customHeight="1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202"/>
    </row>
    <row r="35" spans="1:57" s="2" customFormat="1" ht="25.9" customHeight="1">
      <c r="A35" s="28"/>
      <c r="B35" s="29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197" t="s">
        <v>45</v>
      </c>
      <c r="Y35" s="198"/>
      <c r="Z35" s="198"/>
      <c r="AA35" s="198"/>
      <c r="AB35" s="198"/>
      <c r="AC35" s="39"/>
      <c r="AD35" s="39"/>
      <c r="AE35" s="39"/>
      <c r="AF35" s="39"/>
      <c r="AG35" s="39"/>
      <c r="AH35" s="39"/>
      <c r="AI35" s="39"/>
      <c r="AJ35" s="39"/>
      <c r="AK35" s="199">
        <f>SUM(AK26:AK33)</f>
        <v>0</v>
      </c>
      <c r="AL35" s="198"/>
      <c r="AM35" s="198"/>
      <c r="AN35" s="198"/>
      <c r="AO35" s="200"/>
      <c r="AP35" s="37"/>
      <c r="AQ35" s="37"/>
      <c r="AR35" s="33"/>
      <c r="BE35" s="28"/>
    </row>
    <row r="36" spans="1:57" s="2" customFormat="1" ht="6.95" customHeight="1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  <c r="BE36" s="28"/>
    </row>
    <row r="37" spans="1:57" s="2" customFormat="1" ht="14.45" customHeight="1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3"/>
      <c r="BE37" s="28"/>
    </row>
    <row r="38" spans="1:57" s="1" customFormat="1" ht="14.45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pans="1:57" s="1" customFormat="1" ht="14.45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pans="1:57" s="1" customFormat="1" ht="14.45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pans="1:57" s="1" customFormat="1" ht="14.45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pans="1:57" s="1" customFormat="1" ht="14.45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pans="1:57" s="1" customFormat="1" ht="14.45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pans="1:57" s="1" customFormat="1" ht="14.45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pans="1:57" s="1" customFormat="1" ht="14.45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pans="1:57" s="1" customFormat="1" ht="14.45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pans="1:57" s="1" customFormat="1" ht="14.45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pans="1:57" s="1" customFormat="1" ht="14.45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pans="1:57" s="2" customFormat="1" ht="14.45" customHeight="1">
      <c r="B49" s="41"/>
      <c r="C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P49" s="42"/>
      <c r="AQ49" s="42"/>
      <c r="AR49" s="45"/>
    </row>
    <row r="50" spans="1:57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 spans="1:57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 spans="1:57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 spans="1:57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 spans="1:57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 spans="1:57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 spans="1:57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 spans="1: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 spans="1:57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 spans="1:57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pans="1:57" s="2" customFormat="1" ht="12.75">
      <c r="A60" s="28"/>
      <c r="B60" s="29"/>
      <c r="C60" s="30"/>
      <c r="D60" s="46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6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6" t="s">
        <v>48</v>
      </c>
      <c r="AI60" s="32"/>
      <c r="AJ60" s="32"/>
      <c r="AK60" s="32"/>
      <c r="AL60" s="32"/>
      <c r="AM60" s="46" t="s">
        <v>49</v>
      </c>
      <c r="AN60" s="32"/>
      <c r="AO60" s="32"/>
      <c r="AP60" s="30"/>
      <c r="AQ60" s="30"/>
      <c r="AR60" s="33"/>
      <c r="BE60" s="28"/>
    </row>
    <row r="61" spans="1:57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 spans="1:57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 spans="1:57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pans="1:57" s="2" customFormat="1" ht="12.75">
      <c r="A64" s="28"/>
      <c r="B64" s="29"/>
      <c r="C64" s="30"/>
      <c r="D64" s="43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3" t="s">
        <v>51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3"/>
      <c r="BE64" s="28"/>
    </row>
    <row r="65" spans="1:57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 spans="1:57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 spans="1:5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 spans="1:57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 spans="1:57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 spans="1:57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 spans="1:57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 spans="1:57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 spans="1:57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 spans="1:57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pans="1:57" s="2" customFormat="1" ht="12.75">
      <c r="A75" s="28"/>
      <c r="B75" s="29"/>
      <c r="C75" s="30"/>
      <c r="D75" s="46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6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6" t="s">
        <v>48</v>
      </c>
      <c r="AI75" s="32"/>
      <c r="AJ75" s="32"/>
      <c r="AK75" s="32"/>
      <c r="AL75" s="32"/>
      <c r="AM75" s="46" t="s">
        <v>49</v>
      </c>
      <c r="AN75" s="32"/>
      <c r="AO75" s="32"/>
      <c r="AP75" s="30"/>
      <c r="AQ75" s="30"/>
      <c r="AR75" s="33"/>
      <c r="BE75" s="28"/>
    </row>
    <row r="76" spans="1:57" s="2" customFormat="1">
      <c r="A76" s="28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3"/>
      <c r="BE76" s="28"/>
    </row>
    <row r="77" spans="1:57" s="2" customFormat="1" ht="6.95" customHeight="1">
      <c r="A77" s="2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3"/>
      <c r="BE77" s="28"/>
    </row>
    <row r="81" spans="1:91" s="2" customFormat="1" ht="6.95" customHeight="1">
      <c r="A81" s="28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3"/>
      <c r="BE81" s="28"/>
    </row>
    <row r="82" spans="1:91" s="2" customFormat="1" ht="24.95" customHeight="1">
      <c r="A82" s="28"/>
      <c r="B82" s="29"/>
      <c r="C82" s="17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3"/>
      <c r="BE82" s="28"/>
    </row>
    <row r="83" spans="1:9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3"/>
      <c r="BE83" s="28"/>
    </row>
    <row r="84" spans="1:91" s="4" customFormat="1" ht="12" customHeight="1">
      <c r="B84" s="52"/>
      <c r="C84" s="23" t="s">
        <v>13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DDM_SERVER_KONC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1" s="5" customFormat="1" ht="36.950000000000003" customHeight="1">
      <c r="B85" s="55"/>
      <c r="C85" s="56" t="s">
        <v>16</v>
      </c>
      <c r="D85" s="57"/>
      <c r="E85" s="57"/>
      <c r="F85" s="57"/>
      <c r="G85" s="57"/>
      <c r="H85" s="57"/>
      <c r="I85" s="57"/>
      <c r="J85" s="57"/>
      <c r="K85" s="57"/>
      <c r="L85" s="183" t="str">
        <f>K6</f>
        <v>DDM Sokolov - zabezpečení LAN + koncová zařízení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57"/>
      <c r="AQ85" s="57"/>
      <c r="AR85" s="58"/>
    </row>
    <row r="86" spans="1:91" s="2" customFormat="1" ht="6.95" customHeight="1">
      <c r="A86" s="28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3"/>
      <c r="BE86" s="28"/>
    </row>
    <row r="87" spans="1:91" s="2" customFormat="1" ht="12" customHeight="1">
      <c r="A87" s="28"/>
      <c r="B87" s="29"/>
      <c r="C87" s="23" t="s">
        <v>20</v>
      </c>
      <c r="D87" s="30"/>
      <c r="E87" s="30"/>
      <c r="F87" s="30"/>
      <c r="G87" s="30"/>
      <c r="H87" s="30"/>
      <c r="I87" s="30"/>
      <c r="J87" s="30"/>
      <c r="K87" s="30"/>
      <c r="L87" s="59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3" t="s">
        <v>22</v>
      </c>
      <c r="AJ87" s="30"/>
      <c r="AK87" s="30"/>
      <c r="AL87" s="30"/>
      <c r="AM87" s="185" t="str">
        <f>IF(AN8= "","",AN8)</f>
        <v>10. 10. 2024</v>
      </c>
      <c r="AN87" s="185"/>
      <c r="AO87" s="30"/>
      <c r="AP87" s="30"/>
      <c r="AQ87" s="30"/>
      <c r="AR87" s="33"/>
      <c r="BE87" s="28"/>
    </row>
    <row r="88" spans="1:91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3"/>
      <c r="BE88" s="28"/>
    </row>
    <row r="89" spans="1:91" s="2" customFormat="1" ht="15.2" customHeight="1">
      <c r="A89" s="28"/>
      <c r="B89" s="29"/>
      <c r="C89" s="23" t="s">
        <v>24</v>
      </c>
      <c r="D89" s="30"/>
      <c r="E89" s="30"/>
      <c r="F89" s="30"/>
      <c r="G89" s="30"/>
      <c r="H89" s="30"/>
      <c r="I89" s="30"/>
      <c r="J89" s="30"/>
      <c r="K89" s="30"/>
      <c r="L89" s="53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3" t="s">
        <v>29</v>
      </c>
      <c r="AJ89" s="30"/>
      <c r="AK89" s="30"/>
      <c r="AL89" s="30"/>
      <c r="AM89" s="186" t="str">
        <f>IF(E17="","",E17)</f>
        <v xml:space="preserve"> </v>
      </c>
      <c r="AN89" s="187"/>
      <c r="AO89" s="187"/>
      <c r="AP89" s="187"/>
      <c r="AQ89" s="30"/>
      <c r="AR89" s="33"/>
      <c r="AS89" s="188" t="s">
        <v>53</v>
      </c>
      <c r="AT89" s="189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28"/>
    </row>
    <row r="90" spans="1:91" s="2" customFormat="1" ht="15.2" customHeight="1">
      <c r="A90" s="28"/>
      <c r="B90" s="29"/>
      <c r="C90" s="23" t="s">
        <v>27</v>
      </c>
      <c r="D90" s="30"/>
      <c r="E90" s="30"/>
      <c r="F90" s="30"/>
      <c r="G90" s="30"/>
      <c r="H90" s="30"/>
      <c r="I90" s="30"/>
      <c r="J90" s="30"/>
      <c r="K90" s="30"/>
      <c r="L90" s="53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3" t="s">
        <v>31</v>
      </c>
      <c r="AJ90" s="30"/>
      <c r="AK90" s="30"/>
      <c r="AL90" s="30"/>
      <c r="AM90" s="186" t="str">
        <f>IF(E20="","",E20)</f>
        <v xml:space="preserve"> </v>
      </c>
      <c r="AN90" s="187"/>
      <c r="AO90" s="187"/>
      <c r="AP90" s="187"/>
      <c r="AQ90" s="30"/>
      <c r="AR90" s="33"/>
      <c r="AS90" s="190"/>
      <c r="AT90" s="191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28"/>
    </row>
    <row r="91" spans="1:91" s="2" customFormat="1" ht="10.9" customHeight="1">
      <c r="A91" s="28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3"/>
      <c r="AS91" s="192"/>
      <c r="AT91" s="193"/>
      <c r="AU91" s="65"/>
      <c r="AV91" s="65"/>
      <c r="AW91" s="65"/>
      <c r="AX91" s="65"/>
      <c r="AY91" s="65"/>
      <c r="AZ91" s="65"/>
      <c r="BA91" s="65"/>
      <c r="BB91" s="65"/>
      <c r="BC91" s="65"/>
      <c r="BD91" s="66"/>
      <c r="BE91" s="28"/>
    </row>
    <row r="92" spans="1:91" s="2" customFormat="1" ht="29.25" customHeight="1">
      <c r="A92" s="28"/>
      <c r="B92" s="29"/>
      <c r="C92" s="178" t="s">
        <v>54</v>
      </c>
      <c r="D92" s="179"/>
      <c r="E92" s="179"/>
      <c r="F92" s="179"/>
      <c r="G92" s="179"/>
      <c r="H92" s="67"/>
      <c r="I92" s="180" t="s">
        <v>55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1" t="s">
        <v>56</v>
      </c>
      <c r="AH92" s="179"/>
      <c r="AI92" s="179"/>
      <c r="AJ92" s="179"/>
      <c r="AK92" s="179"/>
      <c r="AL92" s="179"/>
      <c r="AM92" s="179"/>
      <c r="AN92" s="180" t="s">
        <v>57</v>
      </c>
      <c r="AO92" s="179"/>
      <c r="AP92" s="182"/>
      <c r="AQ92" s="68" t="s">
        <v>58</v>
      </c>
      <c r="AR92" s="33"/>
      <c r="AS92" s="69" t="s">
        <v>59</v>
      </c>
      <c r="AT92" s="70" t="s">
        <v>60</v>
      </c>
      <c r="AU92" s="70" t="s">
        <v>61</v>
      </c>
      <c r="AV92" s="70" t="s">
        <v>62</v>
      </c>
      <c r="AW92" s="70" t="s">
        <v>63</v>
      </c>
      <c r="AX92" s="70" t="s">
        <v>64</v>
      </c>
      <c r="AY92" s="70" t="s">
        <v>65</v>
      </c>
      <c r="AZ92" s="70" t="s">
        <v>66</v>
      </c>
      <c r="BA92" s="70" t="s">
        <v>67</v>
      </c>
      <c r="BB92" s="70" t="s">
        <v>68</v>
      </c>
      <c r="BC92" s="70" t="s">
        <v>69</v>
      </c>
      <c r="BD92" s="71" t="s">
        <v>70</v>
      </c>
      <c r="BE92" s="28"/>
    </row>
    <row r="93" spans="1:91" s="2" customFormat="1" ht="10.9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3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  <c r="BE93" s="28"/>
    </row>
    <row r="94" spans="1:91" s="6" customFormat="1" ht="32.450000000000003" customHeight="1">
      <c r="B94" s="75"/>
      <c r="C94" s="76" t="s">
        <v>71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176">
        <f>ROUND(SUM(AG95:AG96),2)</f>
        <v>0</v>
      </c>
      <c r="AH94" s="176"/>
      <c r="AI94" s="176"/>
      <c r="AJ94" s="176"/>
      <c r="AK94" s="176"/>
      <c r="AL94" s="176"/>
      <c r="AM94" s="176"/>
      <c r="AN94" s="177">
        <f>SUM(AG94,AT94)</f>
        <v>0</v>
      </c>
      <c r="AO94" s="177"/>
      <c r="AP94" s="177"/>
      <c r="AQ94" s="79" t="s">
        <v>1</v>
      </c>
      <c r="AR94" s="80"/>
      <c r="AS94" s="81">
        <f>ROUND(SUM(AS95:AS96),2)</f>
        <v>0</v>
      </c>
      <c r="AT94" s="82">
        <f>ROUND(SUM(AV94:AW94),2)</f>
        <v>0</v>
      </c>
      <c r="AU94" s="83">
        <f>ROUND(SUM(AU95:AU96),5)</f>
        <v>0</v>
      </c>
      <c r="AV94" s="82">
        <f>ROUND(AZ94*L29,2)</f>
        <v>0</v>
      </c>
      <c r="AW94" s="82">
        <f>ROUND(BA94*L30,2)</f>
        <v>0</v>
      </c>
      <c r="AX94" s="82">
        <f>ROUND(BB94*L29,2)</f>
        <v>0</v>
      </c>
      <c r="AY94" s="82">
        <f>ROUND(BC94*L30,2)</f>
        <v>0</v>
      </c>
      <c r="AZ94" s="82">
        <f>ROUND(SUM(AZ95:AZ96),2)</f>
        <v>0</v>
      </c>
      <c r="BA94" s="82">
        <f>ROUND(SUM(BA95:BA96),2)</f>
        <v>0</v>
      </c>
      <c r="BB94" s="82">
        <f>ROUND(SUM(BB95:BB96),2)</f>
        <v>0</v>
      </c>
      <c r="BC94" s="82">
        <f>ROUND(SUM(BC95:BC96),2)</f>
        <v>0</v>
      </c>
      <c r="BD94" s="84">
        <f>ROUND(SUM(BD95:BD96),2)</f>
        <v>0</v>
      </c>
      <c r="BS94" s="85" t="s">
        <v>72</v>
      </c>
      <c r="BT94" s="85" t="s">
        <v>73</v>
      </c>
      <c r="BU94" s="86" t="s">
        <v>74</v>
      </c>
      <c r="BV94" s="85" t="s">
        <v>75</v>
      </c>
      <c r="BW94" s="85" t="s">
        <v>5</v>
      </c>
      <c r="BX94" s="85" t="s">
        <v>76</v>
      </c>
      <c r="CL94" s="85" t="s">
        <v>1</v>
      </c>
    </row>
    <row r="95" spans="1:91" s="7" customFormat="1" ht="16.5" customHeight="1">
      <c r="A95" s="87" t="s">
        <v>77</v>
      </c>
      <c r="B95" s="88"/>
      <c r="C95" s="89"/>
      <c r="D95" s="175" t="s">
        <v>78</v>
      </c>
      <c r="E95" s="175"/>
      <c r="F95" s="175"/>
      <c r="G95" s="175"/>
      <c r="H95" s="175"/>
      <c r="I95" s="90"/>
      <c r="J95" s="175" t="s">
        <v>79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'01 - Zabezpečení LAN'!J30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91" t="s">
        <v>80</v>
      </c>
      <c r="AR95" s="92"/>
      <c r="AS95" s="93">
        <v>0</v>
      </c>
      <c r="AT95" s="94">
        <f>ROUND(SUM(AV95:AW95),2)</f>
        <v>0</v>
      </c>
      <c r="AU95" s="95">
        <f>'01 - Zabezpečení LAN'!P116</f>
        <v>0</v>
      </c>
      <c r="AV95" s="94">
        <f>'01 - Zabezpečení LAN'!J33</f>
        <v>0</v>
      </c>
      <c r="AW95" s="94">
        <f>'01 - Zabezpečení LAN'!J34</f>
        <v>0</v>
      </c>
      <c r="AX95" s="94">
        <f>'01 - Zabezpečení LAN'!J35</f>
        <v>0</v>
      </c>
      <c r="AY95" s="94">
        <f>'01 - Zabezpečení LAN'!J36</f>
        <v>0</v>
      </c>
      <c r="AZ95" s="94">
        <f>'01 - Zabezpečení LAN'!F33</f>
        <v>0</v>
      </c>
      <c r="BA95" s="94">
        <f>'01 - Zabezpečení LAN'!F34</f>
        <v>0</v>
      </c>
      <c r="BB95" s="94">
        <f>'01 - Zabezpečení LAN'!F35</f>
        <v>0</v>
      </c>
      <c r="BC95" s="94">
        <f>'01 - Zabezpečení LAN'!F36</f>
        <v>0</v>
      </c>
      <c r="BD95" s="96">
        <f>'01 - Zabezpečení LAN'!F37</f>
        <v>0</v>
      </c>
      <c r="BT95" s="97" t="s">
        <v>81</v>
      </c>
      <c r="BV95" s="97" t="s">
        <v>75</v>
      </c>
      <c r="BW95" s="97" t="s">
        <v>82</v>
      </c>
      <c r="BX95" s="97" t="s">
        <v>5</v>
      </c>
      <c r="CL95" s="97" t="s">
        <v>1</v>
      </c>
      <c r="CM95" s="97" t="s">
        <v>83</v>
      </c>
    </row>
    <row r="96" spans="1:91" s="7" customFormat="1" ht="16.5" customHeight="1">
      <c r="A96" s="87" t="s">
        <v>77</v>
      </c>
      <c r="B96" s="88"/>
      <c r="C96" s="89"/>
      <c r="D96" s="175" t="s">
        <v>84</v>
      </c>
      <c r="E96" s="175"/>
      <c r="F96" s="175"/>
      <c r="G96" s="175"/>
      <c r="H96" s="175"/>
      <c r="I96" s="90"/>
      <c r="J96" s="175" t="s">
        <v>85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3">
        <f>'02 - Koncová zařízení'!J30</f>
        <v>0</v>
      </c>
      <c r="AH96" s="174"/>
      <c r="AI96" s="174"/>
      <c r="AJ96" s="174"/>
      <c r="AK96" s="174"/>
      <c r="AL96" s="174"/>
      <c r="AM96" s="174"/>
      <c r="AN96" s="173">
        <f>SUM(AG96,AT96)</f>
        <v>0</v>
      </c>
      <c r="AO96" s="174"/>
      <c r="AP96" s="174"/>
      <c r="AQ96" s="91" t="s">
        <v>80</v>
      </c>
      <c r="AR96" s="92"/>
      <c r="AS96" s="98">
        <v>0</v>
      </c>
      <c r="AT96" s="99">
        <f>ROUND(SUM(AV96:AW96),2)</f>
        <v>0</v>
      </c>
      <c r="AU96" s="100">
        <f>'02 - Koncová zařízení'!P116</f>
        <v>0</v>
      </c>
      <c r="AV96" s="99">
        <f>'02 - Koncová zařízení'!J33</f>
        <v>0</v>
      </c>
      <c r="AW96" s="99">
        <f>'02 - Koncová zařízení'!J34</f>
        <v>0</v>
      </c>
      <c r="AX96" s="99">
        <f>'02 - Koncová zařízení'!J35</f>
        <v>0</v>
      </c>
      <c r="AY96" s="99">
        <f>'02 - Koncová zařízení'!J36</f>
        <v>0</v>
      </c>
      <c r="AZ96" s="99">
        <f>'02 - Koncová zařízení'!F33</f>
        <v>0</v>
      </c>
      <c r="BA96" s="99">
        <f>'02 - Koncová zařízení'!F34</f>
        <v>0</v>
      </c>
      <c r="BB96" s="99">
        <f>'02 - Koncová zařízení'!F35</f>
        <v>0</v>
      </c>
      <c r="BC96" s="99">
        <f>'02 - Koncová zařízení'!F36</f>
        <v>0</v>
      </c>
      <c r="BD96" s="101">
        <f>'02 - Koncová zařízení'!F37</f>
        <v>0</v>
      </c>
      <c r="BT96" s="97" t="s">
        <v>81</v>
      </c>
      <c r="BV96" s="97" t="s">
        <v>75</v>
      </c>
      <c r="BW96" s="97" t="s">
        <v>86</v>
      </c>
      <c r="BX96" s="97" t="s">
        <v>5</v>
      </c>
      <c r="CL96" s="97" t="s">
        <v>1</v>
      </c>
      <c r="CM96" s="97" t="s">
        <v>83</v>
      </c>
    </row>
    <row r="97" spans="1:57" s="2" customFormat="1" ht="30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3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s="2" customFormat="1" ht="6.95" customHeight="1">
      <c r="A98" s="28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33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</sheetData>
  <sheetProtection algorithmName="SHA-512" hashValue="gFbwrgBBeL05FxFXsqaLK8jt5gp5sBMTAyh5JKuIg0p8dFFxCujk+qVRR7eMTN0vA3wWicVK6GQe8ZAru/foAQ==" saltValue="tppd1E2Rdrg2iVlp8xdSqNMhjM0+uiuf3FZmXUYVveHF+V7uLTiJwoaVJ/W/NLXLOtktGw9GyETIg1kfocgnPQ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1 - Zabezpečení LAN'!C2" display="/"/>
    <hyperlink ref="A96" location="'02 - Koncová zařízení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1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4"/>
      <c r="AT3" s="11" t="s">
        <v>83</v>
      </c>
    </row>
    <row r="4" spans="1:46" s="1" customFormat="1" ht="24.95" customHeight="1">
      <c r="B4" s="14"/>
      <c r="D4" s="104" t="s">
        <v>87</v>
      </c>
      <c r="L4" s="14"/>
      <c r="M4" s="105" t="s">
        <v>10</v>
      </c>
      <c r="AT4" s="11" t="s">
        <v>4</v>
      </c>
    </row>
    <row r="5" spans="1:46" s="1" customFormat="1" ht="6.95" customHeight="1">
      <c r="B5" s="14"/>
      <c r="L5" s="14"/>
    </row>
    <row r="6" spans="1:46" s="1" customFormat="1" ht="12" customHeight="1">
      <c r="B6" s="14"/>
      <c r="D6" s="106" t="s">
        <v>16</v>
      </c>
      <c r="L6" s="14"/>
    </row>
    <row r="7" spans="1:46" s="1" customFormat="1" ht="16.5" customHeight="1">
      <c r="B7" s="14"/>
      <c r="E7" s="216" t="str">
        <f>'Rekapitulace stavby'!K6</f>
        <v>DDM Sokolov - zabezpečení LAN + koncová zařízení</v>
      </c>
      <c r="F7" s="217"/>
      <c r="G7" s="217"/>
      <c r="H7" s="217"/>
      <c r="L7" s="14"/>
    </row>
    <row r="8" spans="1:46" s="2" customFormat="1" ht="12" customHeight="1">
      <c r="A8" s="28"/>
      <c r="B8" s="33"/>
      <c r="C8" s="28"/>
      <c r="D8" s="106" t="s">
        <v>88</v>
      </c>
      <c r="E8" s="28"/>
      <c r="F8" s="28"/>
      <c r="G8" s="28"/>
      <c r="H8" s="28"/>
      <c r="I8" s="28"/>
      <c r="J8" s="28"/>
      <c r="K8" s="28"/>
      <c r="L8" s="45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33"/>
      <c r="C9" s="28"/>
      <c r="D9" s="28"/>
      <c r="E9" s="218" t="s">
        <v>89</v>
      </c>
      <c r="F9" s="219"/>
      <c r="G9" s="219"/>
      <c r="H9" s="219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33"/>
      <c r="C11" s="28"/>
      <c r="D11" s="106" t="s">
        <v>18</v>
      </c>
      <c r="E11" s="28"/>
      <c r="F11" s="107" t="s">
        <v>1</v>
      </c>
      <c r="G11" s="28"/>
      <c r="H11" s="28"/>
      <c r="I11" s="106" t="s">
        <v>19</v>
      </c>
      <c r="J11" s="107" t="s">
        <v>1</v>
      </c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06" t="s">
        <v>20</v>
      </c>
      <c r="E12" s="28"/>
      <c r="F12" s="107" t="s">
        <v>21</v>
      </c>
      <c r="G12" s="28"/>
      <c r="H12" s="28"/>
      <c r="I12" s="106" t="s">
        <v>22</v>
      </c>
      <c r="J12" s="108" t="str">
        <f>'Rekapitulace stavby'!AN8</f>
        <v>10. 10. 2024</v>
      </c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33"/>
      <c r="C13" s="28"/>
      <c r="D13" s="28"/>
      <c r="E13" s="28"/>
      <c r="F13" s="28"/>
      <c r="G13" s="28"/>
      <c r="H13" s="28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06" t="s">
        <v>24</v>
      </c>
      <c r="E14" s="28"/>
      <c r="F14" s="28"/>
      <c r="G14" s="28"/>
      <c r="H14" s="28"/>
      <c r="I14" s="106" t="s">
        <v>25</v>
      </c>
      <c r="J14" s="107" t="str">
        <f>IF('Rekapitulace stavby'!AN10="","",'Rekapitulace stavby'!AN10)</f>
        <v/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33"/>
      <c r="C15" s="28"/>
      <c r="D15" s="28"/>
      <c r="E15" s="107" t="str">
        <f>IF('Rekapitulace stavby'!E11="","",'Rekapitulace stavby'!E11)</f>
        <v xml:space="preserve"> </v>
      </c>
      <c r="F15" s="28"/>
      <c r="G15" s="28"/>
      <c r="H15" s="28"/>
      <c r="I15" s="106" t="s">
        <v>26</v>
      </c>
      <c r="J15" s="107" t="str">
        <f>IF('Rekapitulace stavby'!AN11="","",'Rekapitulace stavby'!AN11)</f>
        <v/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33"/>
      <c r="C16" s="28"/>
      <c r="D16" s="28"/>
      <c r="E16" s="28"/>
      <c r="F16" s="28"/>
      <c r="G16" s="28"/>
      <c r="H16" s="28"/>
      <c r="I16" s="28"/>
      <c r="J16" s="28"/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33"/>
      <c r="C17" s="28"/>
      <c r="D17" s="106" t="s">
        <v>27</v>
      </c>
      <c r="E17" s="28"/>
      <c r="F17" s="28"/>
      <c r="G17" s="28"/>
      <c r="H17" s="28"/>
      <c r="I17" s="106" t="s">
        <v>25</v>
      </c>
      <c r="J17" s="24" t="str">
        <f>'Rekapitulace stavby'!AN13</f>
        <v>Vyplň údaj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33"/>
      <c r="C18" s="28"/>
      <c r="D18" s="28"/>
      <c r="E18" s="220" t="str">
        <f>'Rekapitulace stavby'!E14</f>
        <v>Vyplň údaj</v>
      </c>
      <c r="F18" s="221"/>
      <c r="G18" s="221"/>
      <c r="H18" s="221"/>
      <c r="I18" s="106" t="s">
        <v>26</v>
      </c>
      <c r="J18" s="24" t="str">
        <f>'Rekapitulace stavby'!AN14</f>
        <v>Vyplň údaj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33"/>
      <c r="C19" s="28"/>
      <c r="D19" s="28"/>
      <c r="E19" s="28"/>
      <c r="F19" s="28"/>
      <c r="G19" s="28"/>
      <c r="H19" s="28"/>
      <c r="I19" s="28"/>
      <c r="J19" s="28"/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33"/>
      <c r="C20" s="28"/>
      <c r="D20" s="106" t="s">
        <v>29</v>
      </c>
      <c r="E20" s="28"/>
      <c r="F20" s="28"/>
      <c r="G20" s="28"/>
      <c r="H20" s="28"/>
      <c r="I20" s="106" t="s">
        <v>25</v>
      </c>
      <c r="J20" s="107" t="str">
        <f>IF('Rekapitulace stavby'!AN16="","",'Rekapitulace stavby'!AN16)</f>
        <v/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33"/>
      <c r="C21" s="28"/>
      <c r="D21" s="28"/>
      <c r="E21" s="107" t="str">
        <f>IF('Rekapitulace stavby'!E17="","",'Rekapitulace stavby'!E17)</f>
        <v xml:space="preserve"> </v>
      </c>
      <c r="F21" s="28"/>
      <c r="G21" s="28"/>
      <c r="H21" s="28"/>
      <c r="I21" s="106" t="s">
        <v>26</v>
      </c>
      <c r="J21" s="107" t="str">
        <f>IF('Rekapitulace stavby'!AN17="","",'Rekapitulace stavby'!AN17)</f>
        <v/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33"/>
      <c r="C22" s="28"/>
      <c r="D22" s="28"/>
      <c r="E22" s="28"/>
      <c r="F22" s="28"/>
      <c r="G22" s="28"/>
      <c r="H22" s="28"/>
      <c r="I22" s="28"/>
      <c r="J22" s="28"/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33"/>
      <c r="C23" s="28"/>
      <c r="D23" s="106" t="s">
        <v>31</v>
      </c>
      <c r="E23" s="28"/>
      <c r="F23" s="28"/>
      <c r="G23" s="28"/>
      <c r="H23" s="28"/>
      <c r="I23" s="106" t="s">
        <v>25</v>
      </c>
      <c r="J23" s="107" t="str">
        <f>IF('Rekapitulace stavby'!AN19="","",'Rekapitulace stavby'!AN19)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33"/>
      <c r="C24" s="28"/>
      <c r="D24" s="28"/>
      <c r="E24" s="107" t="str">
        <f>IF('Rekapitulace stavby'!E20="","",'Rekapitulace stavby'!E20)</f>
        <v xml:space="preserve"> </v>
      </c>
      <c r="F24" s="28"/>
      <c r="G24" s="28"/>
      <c r="H24" s="28"/>
      <c r="I24" s="106" t="s">
        <v>26</v>
      </c>
      <c r="J24" s="107" t="str">
        <f>IF('Rekapitulace stavby'!AN20="","",'Rekapitulace stavby'!AN20)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33"/>
      <c r="C25" s="28"/>
      <c r="D25" s="28"/>
      <c r="E25" s="28"/>
      <c r="F25" s="28"/>
      <c r="G25" s="28"/>
      <c r="H25" s="28"/>
      <c r="I25" s="28"/>
      <c r="J25" s="28"/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33"/>
      <c r="C26" s="28"/>
      <c r="D26" s="106" t="s">
        <v>32</v>
      </c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109"/>
      <c r="B27" s="110"/>
      <c r="C27" s="109"/>
      <c r="D27" s="109"/>
      <c r="E27" s="222" t="s">
        <v>1</v>
      </c>
      <c r="F27" s="222"/>
      <c r="G27" s="222"/>
      <c r="H27" s="22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28"/>
      <c r="B28" s="33"/>
      <c r="C28" s="28"/>
      <c r="D28" s="28"/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112"/>
      <c r="E29" s="112"/>
      <c r="F29" s="112"/>
      <c r="G29" s="112"/>
      <c r="H29" s="112"/>
      <c r="I29" s="112"/>
      <c r="J29" s="112"/>
      <c r="K29" s="112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33"/>
      <c r="C30" s="28"/>
      <c r="D30" s="113" t="s">
        <v>33</v>
      </c>
      <c r="E30" s="28"/>
      <c r="F30" s="28"/>
      <c r="G30" s="28"/>
      <c r="H30" s="28"/>
      <c r="I30" s="28"/>
      <c r="J30" s="114">
        <f>ROUND(J116, 2)</f>
        <v>0</v>
      </c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2"/>
      <c r="E31" s="112"/>
      <c r="F31" s="112"/>
      <c r="G31" s="112"/>
      <c r="H31" s="112"/>
      <c r="I31" s="112"/>
      <c r="J31" s="112"/>
      <c r="K31" s="112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33"/>
      <c r="C32" s="28"/>
      <c r="D32" s="28"/>
      <c r="E32" s="28"/>
      <c r="F32" s="115" t="s">
        <v>35</v>
      </c>
      <c r="G32" s="28"/>
      <c r="H32" s="28"/>
      <c r="I32" s="115" t="s">
        <v>34</v>
      </c>
      <c r="J32" s="115" t="s">
        <v>36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33"/>
      <c r="C33" s="28"/>
      <c r="D33" s="116" t="s">
        <v>37</v>
      </c>
      <c r="E33" s="106" t="s">
        <v>38</v>
      </c>
      <c r="F33" s="117">
        <f>ROUND((SUM(BE116:BE123)),  2)</f>
        <v>0</v>
      </c>
      <c r="G33" s="28"/>
      <c r="H33" s="28"/>
      <c r="I33" s="118">
        <v>0.21</v>
      </c>
      <c r="J33" s="117">
        <f>ROUND(((SUM(BE116:BE123))*I33),  2)</f>
        <v>0</v>
      </c>
      <c r="K33" s="2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106" t="s">
        <v>39</v>
      </c>
      <c r="F34" s="117">
        <f>ROUND((SUM(BF116:BF123)),  2)</f>
        <v>0</v>
      </c>
      <c r="G34" s="28"/>
      <c r="H34" s="28"/>
      <c r="I34" s="118">
        <v>0.12</v>
      </c>
      <c r="J34" s="117">
        <f>ROUND(((SUM(BF116:BF123))*I34),  2)</f>
        <v>0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33"/>
      <c r="C35" s="28"/>
      <c r="D35" s="28"/>
      <c r="E35" s="106" t="s">
        <v>40</v>
      </c>
      <c r="F35" s="117">
        <f>ROUND((SUM(BG116:BG123)),  2)</f>
        <v>0</v>
      </c>
      <c r="G35" s="28"/>
      <c r="H35" s="28"/>
      <c r="I35" s="118">
        <v>0.21</v>
      </c>
      <c r="J35" s="117">
        <f>0</f>
        <v>0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33"/>
      <c r="C36" s="28"/>
      <c r="D36" s="28"/>
      <c r="E36" s="106" t="s">
        <v>41</v>
      </c>
      <c r="F36" s="117">
        <f>ROUND((SUM(BH116:BH123)),  2)</f>
        <v>0</v>
      </c>
      <c r="G36" s="28"/>
      <c r="H36" s="28"/>
      <c r="I36" s="118">
        <v>0.12</v>
      </c>
      <c r="J36" s="117">
        <f>0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06" t="s">
        <v>42</v>
      </c>
      <c r="F37" s="117">
        <f>ROUND((SUM(BI116:BI123)),  2)</f>
        <v>0</v>
      </c>
      <c r="G37" s="28"/>
      <c r="H37" s="28"/>
      <c r="I37" s="118">
        <v>0</v>
      </c>
      <c r="J37" s="117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33"/>
      <c r="C38" s="28"/>
      <c r="D38" s="28"/>
      <c r="E38" s="28"/>
      <c r="F38" s="28"/>
      <c r="G38" s="28"/>
      <c r="H38" s="28"/>
      <c r="I38" s="28"/>
      <c r="J38" s="28"/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33"/>
      <c r="C39" s="119"/>
      <c r="D39" s="120" t="s">
        <v>43</v>
      </c>
      <c r="E39" s="121"/>
      <c r="F39" s="121"/>
      <c r="G39" s="122" t="s">
        <v>44</v>
      </c>
      <c r="H39" s="123" t="s">
        <v>45</v>
      </c>
      <c r="I39" s="121"/>
      <c r="J39" s="124">
        <f>SUM(J30:J37)</f>
        <v>0</v>
      </c>
      <c r="K39" s="125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4"/>
      <c r="L41" s="14"/>
    </row>
    <row r="42" spans="1:31" s="1" customFormat="1" ht="14.45" customHeight="1">
      <c r="B42" s="14"/>
      <c r="L42" s="14"/>
    </row>
    <row r="43" spans="1:31" s="1" customFormat="1" ht="14.45" customHeight="1">
      <c r="B43" s="14"/>
      <c r="L43" s="14"/>
    </row>
    <row r="44" spans="1:31" s="1" customFormat="1" ht="14.45" customHeight="1">
      <c r="B44" s="14"/>
      <c r="L44" s="14"/>
    </row>
    <row r="45" spans="1:31" s="1" customFormat="1" ht="14.45" customHeight="1">
      <c r="B45" s="14"/>
      <c r="L45" s="14"/>
    </row>
    <row r="46" spans="1:31" s="1" customFormat="1" ht="14.45" customHeight="1">
      <c r="B46" s="14"/>
      <c r="L46" s="14"/>
    </row>
    <row r="47" spans="1:31" s="1" customFormat="1" ht="14.45" customHeight="1">
      <c r="B47" s="14"/>
      <c r="L47" s="14"/>
    </row>
    <row r="48" spans="1:31" s="1" customFormat="1" ht="14.45" customHeight="1">
      <c r="B48" s="14"/>
      <c r="L48" s="14"/>
    </row>
    <row r="49" spans="1:31" s="1" customFormat="1" ht="14.45" customHeight="1">
      <c r="B49" s="14"/>
      <c r="L49" s="14"/>
    </row>
    <row r="50" spans="1:31" s="2" customFormat="1" ht="14.45" customHeight="1">
      <c r="B50" s="45"/>
      <c r="D50" s="126" t="s">
        <v>46</v>
      </c>
      <c r="E50" s="127"/>
      <c r="F50" s="127"/>
      <c r="G50" s="126" t="s">
        <v>47</v>
      </c>
      <c r="H50" s="127"/>
      <c r="I50" s="127"/>
      <c r="J50" s="127"/>
      <c r="K50" s="127"/>
      <c r="L50" s="45"/>
    </row>
    <row r="51" spans="1:31">
      <c r="B51" s="14"/>
      <c r="L51" s="14"/>
    </row>
    <row r="52" spans="1:31">
      <c r="B52" s="14"/>
      <c r="L52" s="14"/>
    </row>
    <row r="53" spans="1:31">
      <c r="B53" s="14"/>
      <c r="L53" s="14"/>
    </row>
    <row r="54" spans="1:31">
      <c r="B54" s="14"/>
      <c r="L54" s="14"/>
    </row>
    <row r="55" spans="1:31">
      <c r="B55" s="14"/>
      <c r="L55" s="14"/>
    </row>
    <row r="56" spans="1:31">
      <c r="B56" s="14"/>
      <c r="L56" s="14"/>
    </row>
    <row r="57" spans="1:31">
      <c r="B57" s="14"/>
      <c r="L57" s="14"/>
    </row>
    <row r="58" spans="1:31">
      <c r="B58" s="14"/>
      <c r="L58" s="14"/>
    </row>
    <row r="59" spans="1:31">
      <c r="B59" s="14"/>
      <c r="L59" s="14"/>
    </row>
    <row r="60" spans="1:31">
      <c r="B60" s="14"/>
      <c r="L60" s="14"/>
    </row>
    <row r="61" spans="1:31" s="2" customFormat="1" ht="12.75">
      <c r="A61" s="28"/>
      <c r="B61" s="33"/>
      <c r="C61" s="28"/>
      <c r="D61" s="128" t="s">
        <v>48</v>
      </c>
      <c r="E61" s="129"/>
      <c r="F61" s="130" t="s">
        <v>49</v>
      </c>
      <c r="G61" s="128" t="s">
        <v>48</v>
      </c>
      <c r="H61" s="129"/>
      <c r="I61" s="129"/>
      <c r="J61" s="131" t="s">
        <v>49</v>
      </c>
      <c r="K61" s="129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4"/>
      <c r="L62" s="14"/>
    </row>
    <row r="63" spans="1:31">
      <c r="B63" s="14"/>
      <c r="L63" s="14"/>
    </row>
    <row r="64" spans="1:31">
      <c r="B64" s="14"/>
      <c r="L64" s="14"/>
    </row>
    <row r="65" spans="1:31" s="2" customFormat="1" ht="12.75">
      <c r="A65" s="28"/>
      <c r="B65" s="33"/>
      <c r="C65" s="28"/>
      <c r="D65" s="126" t="s">
        <v>50</v>
      </c>
      <c r="E65" s="132"/>
      <c r="F65" s="132"/>
      <c r="G65" s="126" t="s">
        <v>51</v>
      </c>
      <c r="H65" s="132"/>
      <c r="I65" s="132"/>
      <c r="J65" s="132"/>
      <c r="K65" s="132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4"/>
      <c r="L66" s="14"/>
    </row>
    <row r="67" spans="1:31">
      <c r="B67" s="14"/>
      <c r="L67" s="14"/>
    </row>
    <row r="68" spans="1:31">
      <c r="B68" s="14"/>
      <c r="L68" s="14"/>
    </row>
    <row r="69" spans="1:31">
      <c r="B69" s="14"/>
      <c r="L69" s="14"/>
    </row>
    <row r="70" spans="1:31">
      <c r="B70" s="14"/>
      <c r="L70" s="14"/>
    </row>
    <row r="71" spans="1:31">
      <c r="B71" s="14"/>
      <c r="L71" s="14"/>
    </row>
    <row r="72" spans="1:31">
      <c r="B72" s="14"/>
      <c r="L72" s="14"/>
    </row>
    <row r="73" spans="1:31">
      <c r="B73" s="14"/>
      <c r="L73" s="14"/>
    </row>
    <row r="74" spans="1:31">
      <c r="B74" s="14"/>
      <c r="L74" s="14"/>
    </row>
    <row r="75" spans="1:31">
      <c r="B75" s="14"/>
      <c r="L75" s="14"/>
    </row>
    <row r="76" spans="1:31" s="2" customFormat="1" ht="12.75">
      <c r="A76" s="28"/>
      <c r="B76" s="33"/>
      <c r="C76" s="28"/>
      <c r="D76" s="128" t="s">
        <v>48</v>
      </c>
      <c r="E76" s="129"/>
      <c r="F76" s="130" t="s">
        <v>49</v>
      </c>
      <c r="G76" s="128" t="s">
        <v>48</v>
      </c>
      <c r="H76" s="129"/>
      <c r="I76" s="129"/>
      <c r="J76" s="131" t="s">
        <v>49</v>
      </c>
      <c r="K76" s="129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7" t="s">
        <v>90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16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30"/>
      <c r="D85" s="30"/>
      <c r="E85" s="214" t="str">
        <f>E7</f>
        <v>DDM Sokolov - zabezpečení LAN + koncová zařízení</v>
      </c>
      <c r="F85" s="215"/>
      <c r="G85" s="215"/>
      <c r="H85" s="215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88</v>
      </c>
      <c r="D86" s="30"/>
      <c r="E86" s="30"/>
      <c r="F86" s="30"/>
      <c r="G86" s="30"/>
      <c r="H86" s="30"/>
      <c r="I86" s="30"/>
      <c r="J86" s="30"/>
      <c r="K86" s="30"/>
      <c r="L86" s="45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30"/>
      <c r="D87" s="30"/>
      <c r="E87" s="183" t="str">
        <f>E9</f>
        <v>01 - Zabezpečení LAN</v>
      </c>
      <c r="F87" s="213"/>
      <c r="G87" s="213"/>
      <c r="H87" s="213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20</v>
      </c>
      <c r="D89" s="30"/>
      <c r="E89" s="30"/>
      <c r="F89" s="21" t="str">
        <f>F12</f>
        <v xml:space="preserve"> </v>
      </c>
      <c r="G89" s="30"/>
      <c r="H89" s="30"/>
      <c r="I89" s="23" t="s">
        <v>22</v>
      </c>
      <c r="J89" s="60" t="str">
        <f>IF(J12="","",J12)</f>
        <v>10. 10. 2024</v>
      </c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24</v>
      </c>
      <c r="D91" s="30"/>
      <c r="E91" s="30"/>
      <c r="F91" s="21" t="str">
        <f>E15</f>
        <v xml:space="preserve"> </v>
      </c>
      <c r="G91" s="30"/>
      <c r="H91" s="30"/>
      <c r="I91" s="23" t="s">
        <v>29</v>
      </c>
      <c r="J91" s="26" t="str">
        <f>E21</f>
        <v xml:space="preserve"> 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3" t="s">
        <v>27</v>
      </c>
      <c r="D92" s="30"/>
      <c r="E92" s="30"/>
      <c r="F92" s="21" t="str">
        <f>IF(E18="","",E18)</f>
        <v>Vyplň údaj</v>
      </c>
      <c r="G92" s="30"/>
      <c r="H92" s="30"/>
      <c r="I92" s="23" t="s">
        <v>31</v>
      </c>
      <c r="J92" s="26" t="str">
        <f>E24</f>
        <v xml:space="preserve"> </v>
      </c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37" t="s">
        <v>91</v>
      </c>
      <c r="D94" s="138"/>
      <c r="E94" s="138"/>
      <c r="F94" s="138"/>
      <c r="G94" s="138"/>
      <c r="H94" s="138"/>
      <c r="I94" s="138"/>
      <c r="J94" s="139" t="s">
        <v>92</v>
      </c>
      <c r="K94" s="138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40" t="s">
        <v>93</v>
      </c>
      <c r="D96" s="30"/>
      <c r="E96" s="30"/>
      <c r="F96" s="30"/>
      <c r="G96" s="30"/>
      <c r="H96" s="30"/>
      <c r="I96" s="30"/>
      <c r="J96" s="78">
        <f>J116</f>
        <v>0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1" t="s">
        <v>94</v>
      </c>
    </row>
    <row r="97" spans="1:31" s="2" customFormat="1" ht="21.7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31" s="2" customFormat="1" ht="6.95" customHeight="1">
      <c r="A98" s="28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102" spans="1:31" s="2" customFormat="1" ht="6.95" customHeight="1">
      <c r="A102" s="28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24.95" customHeight="1">
      <c r="A103" s="28"/>
      <c r="B103" s="29"/>
      <c r="C103" s="17" t="s">
        <v>95</v>
      </c>
      <c r="D103" s="30"/>
      <c r="E103" s="30"/>
      <c r="F103" s="30"/>
      <c r="G103" s="30"/>
      <c r="H103" s="30"/>
      <c r="I103" s="30"/>
      <c r="J103" s="30"/>
      <c r="K103" s="30"/>
      <c r="L103" s="45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6.9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12" customHeight="1">
      <c r="A105" s="28"/>
      <c r="B105" s="29"/>
      <c r="C105" s="23" t="s">
        <v>16</v>
      </c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16.5" customHeight="1">
      <c r="A106" s="28"/>
      <c r="B106" s="29"/>
      <c r="C106" s="30"/>
      <c r="D106" s="30"/>
      <c r="E106" s="214" t="str">
        <f>E7</f>
        <v>DDM Sokolov - zabezpečení LAN + koncová zařízení</v>
      </c>
      <c r="F106" s="215"/>
      <c r="G106" s="215"/>
      <c r="H106" s="215"/>
      <c r="I106" s="30"/>
      <c r="J106" s="30"/>
      <c r="K106" s="30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2" customHeight="1">
      <c r="A107" s="28"/>
      <c r="B107" s="29"/>
      <c r="C107" s="23" t="s">
        <v>88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6.5" customHeight="1">
      <c r="A108" s="28"/>
      <c r="B108" s="29"/>
      <c r="C108" s="30"/>
      <c r="D108" s="30"/>
      <c r="E108" s="183" t="str">
        <f>E9</f>
        <v>01 - Zabezpečení LAN</v>
      </c>
      <c r="F108" s="213"/>
      <c r="G108" s="213"/>
      <c r="H108" s="213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6.95" customHeight="1">
      <c r="A109" s="28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2" customHeight="1">
      <c r="A110" s="28"/>
      <c r="B110" s="29"/>
      <c r="C110" s="23" t="s">
        <v>20</v>
      </c>
      <c r="D110" s="30"/>
      <c r="E110" s="30"/>
      <c r="F110" s="21" t="str">
        <f>F12</f>
        <v xml:space="preserve"> </v>
      </c>
      <c r="G110" s="30"/>
      <c r="H110" s="30"/>
      <c r="I110" s="23" t="s">
        <v>22</v>
      </c>
      <c r="J110" s="60" t="str">
        <f>IF(J12="","",J12)</f>
        <v>10. 10. 2024</v>
      </c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5.2" customHeight="1">
      <c r="A112" s="28"/>
      <c r="B112" s="29"/>
      <c r="C112" s="23" t="s">
        <v>24</v>
      </c>
      <c r="D112" s="30"/>
      <c r="E112" s="30"/>
      <c r="F112" s="21" t="str">
        <f>E15</f>
        <v xml:space="preserve"> </v>
      </c>
      <c r="G112" s="30"/>
      <c r="H112" s="30"/>
      <c r="I112" s="23" t="s">
        <v>29</v>
      </c>
      <c r="J112" s="26" t="str">
        <f>E21</f>
        <v xml:space="preserve"> </v>
      </c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27</v>
      </c>
      <c r="D113" s="30"/>
      <c r="E113" s="30"/>
      <c r="F113" s="21" t="str">
        <f>IF(E18="","",E18)</f>
        <v>Vyplň údaj</v>
      </c>
      <c r="G113" s="30"/>
      <c r="H113" s="30"/>
      <c r="I113" s="23" t="s">
        <v>31</v>
      </c>
      <c r="J113" s="26" t="str">
        <f>E24</f>
        <v xml:space="preserve"> </v>
      </c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0.35" customHeight="1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9" customFormat="1" ht="29.25" customHeight="1">
      <c r="A115" s="141"/>
      <c r="B115" s="142"/>
      <c r="C115" s="143" t="s">
        <v>96</v>
      </c>
      <c r="D115" s="144" t="s">
        <v>58</v>
      </c>
      <c r="E115" s="144" t="s">
        <v>54</v>
      </c>
      <c r="F115" s="144" t="s">
        <v>55</v>
      </c>
      <c r="G115" s="144" t="s">
        <v>97</v>
      </c>
      <c r="H115" s="144" t="s">
        <v>98</v>
      </c>
      <c r="I115" s="144" t="s">
        <v>99</v>
      </c>
      <c r="J115" s="144" t="s">
        <v>92</v>
      </c>
      <c r="K115" s="145" t="s">
        <v>100</v>
      </c>
      <c r="L115" s="146"/>
      <c r="M115" s="69" t="s">
        <v>1</v>
      </c>
      <c r="N115" s="70" t="s">
        <v>37</v>
      </c>
      <c r="O115" s="70" t="s">
        <v>101</v>
      </c>
      <c r="P115" s="70" t="s">
        <v>102</v>
      </c>
      <c r="Q115" s="70" t="s">
        <v>103</v>
      </c>
      <c r="R115" s="70" t="s">
        <v>104</v>
      </c>
      <c r="S115" s="70" t="s">
        <v>105</v>
      </c>
      <c r="T115" s="71" t="s">
        <v>106</v>
      </c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</row>
    <row r="116" spans="1:65" s="2" customFormat="1" ht="22.9" customHeight="1">
      <c r="A116" s="28"/>
      <c r="B116" s="29"/>
      <c r="C116" s="76" t="s">
        <v>107</v>
      </c>
      <c r="D116" s="30"/>
      <c r="E116" s="30"/>
      <c r="F116" s="30"/>
      <c r="G116" s="30"/>
      <c r="H116" s="30"/>
      <c r="I116" s="30"/>
      <c r="J116" s="147">
        <f>BK116</f>
        <v>0</v>
      </c>
      <c r="K116" s="30"/>
      <c r="L116" s="33"/>
      <c r="M116" s="72"/>
      <c r="N116" s="148"/>
      <c r="O116" s="73"/>
      <c r="P116" s="149">
        <f>SUM(P117:P123)</f>
        <v>0</v>
      </c>
      <c r="Q116" s="73"/>
      <c r="R116" s="149">
        <f>SUM(R117:R123)</f>
        <v>0</v>
      </c>
      <c r="S116" s="73"/>
      <c r="T116" s="150">
        <f>SUM(T117:T123)</f>
        <v>0</v>
      </c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T116" s="11" t="s">
        <v>72</v>
      </c>
      <c r="AU116" s="11" t="s">
        <v>94</v>
      </c>
      <c r="BK116" s="151">
        <f>SUM(BK117:BK123)</f>
        <v>0</v>
      </c>
    </row>
    <row r="117" spans="1:65" s="2" customFormat="1" ht="16.5" customHeight="1">
      <c r="A117" s="28"/>
      <c r="B117" s="29"/>
      <c r="C117" s="152" t="s">
        <v>81</v>
      </c>
      <c r="D117" s="152" t="s">
        <v>108</v>
      </c>
      <c r="E117" s="153" t="s">
        <v>109</v>
      </c>
      <c r="F117" s="154" t="s">
        <v>110</v>
      </c>
      <c r="G117" s="155" t="s">
        <v>111</v>
      </c>
      <c r="H117" s="156">
        <v>1</v>
      </c>
      <c r="I117" s="157"/>
      <c r="J117" s="158">
        <f t="shared" ref="J117:J123" si="0">ROUND(I117*H117,2)</f>
        <v>0</v>
      </c>
      <c r="K117" s="154" t="s">
        <v>1</v>
      </c>
      <c r="L117" s="159"/>
      <c r="M117" s="160" t="s">
        <v>1</v>
      </c>
      <c r="N117" s="161" t="s">
        <v>38</v>
      </c>
      <c r="O117" s="65"/>
      <c r="P117" s="162">
        <f t="shared" ref="P117:P123" si="1">O117*H117</f>
        <v>0</v>
      </c>
      <c r="Q117" s="162">
        <v>0</v>
      </c>
      <c r="R117" s="162">
        <f t="shared" ref="R117:R123" si="2">Q117*H117</f>
        <v>0</v>
      </c>
      <c r="S117" s="162">
        <v>0</v>
      </c>
      <c r="T117" s="163">
        <f t="shared" ref="T117:T123" si="3">S117*H117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R117" s="164" t="s">
        <v>112</v>
      </c>
      <c r="AT117" s="164" t="s">
        <v>108</v>
      </c>
      <c r="AU117" s="164" t="s">
        <v>73</v>
      </c>
      <c r="AY117" s="11" t="s">
        <v>113</v>
      </c>
      <c r="BE117" s="165">
        <f t="shared" ref="BE117:BE123" si="4">IF(N117="základní",J117,0)</f>
        <v>0</v>
      </c>
      <c r="BF117" s="165">
        <f t="shared" ref="BF117:BF123" si="5">IF(N117="snížená",J117,0)</f>
        <v>0</v>
      </c>
      <c r="BG117" s="165">
        <f t="shared" ref="BG117:BG123" si="6">IF(N117="zákl. přenesená",J117,0)</f>
        <v>0</v>
      </c>
      <c r="BH117" s="165">
        <f t="shared" ref="BH117:BH123" si="7">IF(N117="sníž. přenesená",J117,0)</f>
        <v>0</v>
      </c>
      <c r="BI117" s="165">
        <f t="shared" ref="BI117:BI123" si="8">IF(N117="nulová",J117,0)</f>
        <v>0</v>
      </c>
      <c r="BJ117" s="11" t="s">
        <v>81</v>
      </c>
      <c r="BK117" s="165">
        <f t="shared" ref="BK117:BK123" si="9">ROUND(I117*H117,2)</f>
        <v>0</v>
      </c>
      <c r="BL117" s="11" t="s">
        <v>114</v>
      </c>
      <c r="BM117" s="164" t="s">
        <v>83</v>
      </c>
    </row>
    <row r="118" spans="1:65" s="2" customFormat="1" ht="16.5" customHeight="1">
      <c r="A118" s="28"/>
      <c r="B118" s="29"/>
      <c r="C118" s="152" t="s">
        <v>83</v>
      </c>
      <c r="D118" s="152" t="s">
        <v>108</v>
      </c>
      <c r="E118" s="153" t="s">
        <v>115</v>
      </c>
      <c r="F118" s="154" t="s">
        <v>116</v>
      </c>
      <c r="G118" s="155" t="s">
        <v>111</v>
      </c>
      <c r="H118" s="156">
        <v>1</v>
      </c>
      <c r="I118" s="157"/>
      <c r="J118" s="158">
        <f t="shared" si="0"/>
        <v>0</v>
      </c>
      <c r="K118" s="154" t="s">
        <v>1</v>
      </c>
      <c r="L118" s="159"/>
      <c r="M118" s="160" t="s">
        <v>1</v>
      </c>
      <c r="N118" s="161" t="s">
        <v>38</v>
      </c>
      <c r="O118" s="65"/>
      <c r="P118" s="162">
        <f t="shared" si="1"/>
        <v>0</v>
      </c>
      <c r="Q118" s="162">
        <v>0</v>
      </c>
      <c r="R118" s="162">
        <f t="shared" si="2"/>
        <v>0</v>
      </c>
      <c r="S118" s="162">
        <v>0</v>
      </c>
      <c r="T118" s="163">
        <f t="shared" si="3"/>
        <v>0</v>
      </c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R118" s="164" t="s">
        <v>112</v>
      </c>
      <c r="AT118" s="164" t="s">
        <v>108</v>
      </c>
      <c r="AU118" s="164" t="s">
        <v>73</v>
      </c>
      <c r="AY118" s="11" t="s">
        <v>113</v>
      </c>
      <c r="BE118" s="165">
        <f t="shared" si="4"/>
        <v>0</v>
      </c>
      <c r="BF118" s="165">
        <f t="shared" si="5"/>
        <v>0</v>
      </c>
      <c r="BG118" s="165">
        <f t="shared" si="6"/>
        <v>0</v>
      </c>
      <c r="BH118" s="165">
        <f t="shared" si="7"/>
        <v>0</v>
      </c>
      <c r="BI118" s="165">
        <f t="shared" si="8"/>
        <v>0</v>
      </c>
      <c r="BJ118" s="11" t="s">
        <v>81</v>
      </c>
      <c r="BK118" s="165">
        <f t="shared" si="9"/>
        <v>0</v>
      </c>
      <c r="BL118" s="11" t="s">
        <v>114</v>
      </c>
      <c r="BM118" s="164" t="s">
        <v>114</v>
      </c>
    </row>
    <row r="119" spans="1:65" s="2" customFormat="1" ht="16.5" customHeight="1">
      <c r="A119" s="28"/>
      <c r="B119" s="29"/>
      <c r="C119" s="152" t="s">
        <v>117</v>
      </c>
      <c r="D119" s="152" t="s">
        <v>108</v>
      </c>
      <c r="E119" s="153" t="s">
        <v>118</v>
      </c>
      <c r="F119" s="154" t="s">
        <v>119</v>
      </c>
      <c r="G119" s="155" t="s">
        <v>111</v>
      </c>
      <c r="H119" s="156">
        <v>1</v>
      </c>
      <c r="I119" s="157"/>
      <c r="J119" s="158">
        <f t="shared" si="0"/>
        <v>0</v>
      </c>
      <c r="K119" s="154" t="s">
        <v>1</v>
      </c>
      <c r="L119" s="159"/>
      <c r="M119" s="160" t="s">
        <v>1</v>
      </c>
      <c r="N119" s="161" t="s">
        <v>38</v>
      </c>
      <c r="O119" s="65"/>
      <c r="P119" s="162">
        <f t="shared" si="1"/>
        <v>0</v>
      </c>
      <c r="Q119" s="162">
        <v>0</v>
      </c>
      <c r="R119" s="162">
        <f t="shared" si="2"/>
        <v>0</v>
      </c>
      <c r="S119" s="162">
        <v>0</v>
      </c>
      <c r="T119" s="163">
        <f t="shared" si="3"/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64" t="s">
        <v>112</v>
      </c>
      <c r="AT119" s="164" t="s">
        <v>108</v>
      </c>
      <c r="AU119" s="164" t="s">
        <v>73</v>
      </c>
      <c r="AY119" s="11" t="s">
        <v>113</v>
      </c>
      <c r="BE119" s="165">
        <f t="shared" si="4"/>
        <v>0</v>
      </c>
      <c r="BF119" s="165">
        <f t="shared" si="5"/>
        <v>0</v>
      </c>
      <c r="BG119" s="165">
        <f t="shared" si="6"/>
        <v>0</v>
      </c>
      <c r="BH119" s="165">
        <f t="shared" si="7"/>
        <v>0</v>
      </c>
      <c r="BI119" s="165">
        <f t="shared" si="8"/>
        <v>0</v>
      </c>
      <c r="BJ119" s="11" t="s">
        <v>81</v>
      </c>
      <c r="BK119" s="165">
        <f t="shared" si="9"/>
        <v>0</v>
      </c>
      <c r="BL119" s="11" t="s">
        <v>114</v>
      </c>
      <c r="BM119" s="164" t="s">
        <v>120</v>
      </c>
    </row>
    <row r="120" spans="1:65" s="2" customFormat="1" ht="16.5" customHeight="1">
      <c r="A120" s="28"/>
      <c r="B120" s="29"/>
      <c r="C120" s="152" t="s">
        <v>114</v>
      </c>
      <c r="D120" s="152" t="s">
        <v>108</v>
      </c>
      <c r="E120" s="153" t="s">
        <v>121</v>
      </c>
      <c r="F120" s="154" t="s">
        <v>122</v>
      </c>
      <c r="G120" s="155" t="s">
        <v>111</v>
      </c>
      <c r="H120" s="156">
        <v>1</v>
      </c>
      <c r="I120" s="157"/>
      <c r="J120" s="158">
        <f t="shared" si="0"/>
        <v>0</v>
      </c>
      <c r="K120" s="154" t="s">
        <v>1</v>
      </c>
      <c r="L120" s="159"/>
      <c r="M120" s="160" t="s">
        <v>1</v>
      </c>
      <c r="N120" s="161" t="s">
        <v>38</v>
      </c>
      <c r="O120" s="65"/>
      <c r="P120" s="162">
        <f t="shared" si="1"/>
        <v>0</v>
      </c>
      <c r="Q120" s="162">
        <v>0</v>
      </c>
      <c r="R120" s="162">
        <f t="shared" si="2"/>
        <v>0</v>
      </c>
      <c r="S120" s="162">
        <v>0</v>
      </c>
      <c r="T120" s="163">
        <f t="shared" si="3"/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64" t="s">
        <v>112</v>
      </c>
      <c r="AT120" s="164" t="s">
        <v>108</v>
      </c>
      <c r="AU120" s="164" t="s">
        <v>73</v>
      </c>
      <c r="AY120" s="11" t="s">
        <v>113</v>
      </c>
      <c r="BE120" s="165">
        <f t="shared" si="4"/>
        <v>0</v>
      </c>
      <c r="BF120" s="165">
        <f t="shared" si="5"/>
        <v>0</v>
      </c>
      <c r="BG120" s="165">
        <f t="shared" si="6"/>
        <v>0</v>
      </c>
      <c r="BH120" s="165">
        <f t="shared" si="7"/>
        <v>0</v>
      </c>
      <c r="BI120" s="165">
        <f t="shared" si="8"/>
        <v>0</v>
      </c>
      <c r="BJ120" s="11" t="s">
        <v>81</v>
      </c>
      <c r="BK120" s="165">
        <f t="shared" si="9"/>
        <v>0</v>
      </c>
      <c r="BL120" s="11" t="s">
        <v>114</v>
      </c>
      <c r="BM120" s="164" t="s">
        <v>112</v>
      </c>
    </row>
    <row r="121" spans="1:65" s="2" customFormat="1" ht="21.75" customHeight="1">
      <c r="A121" s="28"/>
      <c r="B121" s="29"/>
      <c r="C121" s="152" t="s">
        <v>123</v>
      </c>
      <c r="D121" s="152" t="s">
        <v>108</v>
      </c>
      <c r="E121" s="153" t="s">
        <v>124</v>
      </c>
      <c r="F121" s="154" t="s">
        <v>125</v>
      </c>
      <c r="G121" s="155" t="s">
        <v>111</v>
      </c>
      <c r="H121" s="156">
        <v>1</v>
      </c>
      <c r="I121" s="157"/>
      <c r="J121" s="158">
        <f t="shared" si="0"/>
        <v>0</v>
      </c>
      <c r="K121" s="154" t="s">
        <v>1</v>
      </c>
      <c r="L121" s="159"/>
      <c r="M121" s="160" t="s">
        <v>1</v>
      </c>
      <c r="N121" s="161" t="s">
        <v>38</v>
      </c>
      <c r="O121" s="65"/>
      <c r="P121" s="162">
        <f t="shared" si="1"/>
        <v>0</v>
      </c>
      <c r="Q121" s="162">
        <v>0</v>
      </c>
      <c r="R121" s="162">
        <f t="shared" si="2"/>
        <v>0</v>
      </c>
      <c r="S121" s="162">
        <v>0</v>
      </c>
      <c r="T121" s="163">
        <f t="shared" si="3"/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64" t="s">
        <v>112</v>
      </c>
      <c r="AT121" s="164" t="s">
        <v>108</v>
      </c>
      <c r="AU121" s="164" t="s">
        <v>73</v>
      </c>
      <c r="AY121" s="11" t="s">
        <v>113</v>
      </c>
      <c r="BE121" s="165">
        <f t="shared" si="4"/>
        <v>0</v>
      </c>
      <c r="BF121" s="165">
        <f t="shared" si="5"/>
        <v>0</v>
      </c>
      <c r="BG121" s="165">
        <f t="shared" si="6"/>
        <v>0</v>
      </c>
      <c r="BH121" s="165">
        <f t="shared" si="7"/>
        <v>0</v>
      </c>
      <c r="BI121" s="165">
        <f t="shared" si="8"/>
        <v>0</v>
      </c>
      <c r="BJ121" s="11" t="s">
        <v>81</v>
      </c>
      <c r="BK121" s="165">
        <f t="shared" si="9"/>
        <v>0</v>
      </c>
      <c r="BL121" s="11" t="s">
        <v>114</v>
      </c>
      <c r="BM121" s="164" t="s">
        <v>126</v>
      </c>
    </row>
    <row r="122" spans="1:65" s="2" customFormat="1" ht="24.2" customHeight="1">
      <c r="A122" s="28"/>
      <c r="B122" s="29"/>
      <c r="C122" s="152" t="s">
        <v>120</v>
      </c>
      <c r="D122" s="152" t="s">
        <v>108</v>
      </c>
      <c r="E122" s="153" t="s">
        <v>127</v>
      </c>
      <c r="F122" s="154" t="s">
        <v>128</v>
      </c>
      <c r="G122" s="155" t="s">
        <v>111</v>
      </c>
      <c r="H122" s="156">
        <v>1</v>
      </c>
      <c r="I122" s="157"/>
      <c r="J122" s="158">
        <f t="shared" si="0"/>
        <v>0</v>
      </c>
      <c r="K122" s="154" t="s">
        <v>1</v>
      </c>
      <c r="L122" s="159"/>
      <c r="M122" s="160" t="s">
        <v>1</v>
      </c>
      <c r="N122" s="161" t="s">
        <v>38</v>
      </c>
      <c r="O122" s="65"/>
      <c r="P122" s="162">
        <f t="shared" si="1"/>
        <v>0</v>
      </c>
      <c r="Q122" s="162">
        <v>0</v>
      </c>
      <c r="R122" s="162">
        <f t="shared" si="2"/>
        <v>0</v>
      </c>
      <c r="S122" s="162">
        <v>0</v>
      </c>
      <c r="T122" s="163">
        <f t="shared" si="3"/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64" t="s">
        <v>112</v>
      </c>
      <c r="AT122" s="164" t="s">
        <v>108</v>
      </c>
      <c r="AU122" s="164" t="s">
        <v>73</v>
      </c>
      <c r="AY122" s="11" t="s">
        <v>113</v>
      </c>
      <c r="BE122" s="165">
        <f t="shared" si="4"/>
        <v>0</v>
      </c>
      <c r="BF122" s="165">
        <f t="shared" si="5"/>
        <v>0</v>
      </c>
      <c r="BG122" s="165">
        <f t="shared" si="6"/>
        <v>0</v>
      </c>
      <c r="BH122" s="165">
        <f t="shared" si="7"/>
        <v>0</v>
      </c>
      <c r="BI122" s="165">
        <f t="shared" si="8"/>
        <v>0</v>
      </c>
      <c r="BJ122" s="11" t="s">
        <v>81</v>
      </c>
      <c r="BK122" s="165">
        <f t="shared" si="9"/>
        <v>0</v>
      </c>
      <c r="BL122" s="11" t="s">
        <v>114</v>
      </c>
      <c r="BM122" s="164" t="s">
        <v>129</v>
      </c>
    </row>
    <row r="123" spans="1:65" s="2" customFormat="1" ht="21.75" customHeight="1">
      <c r="A123" s="28"/>
      <c r="B123" s="29"/>
      <c r="C123" s="152" t="s">
        <v>130</v>
      </c>
      <c r="D123" s="152" t="s">
        <v>108</v>
      </c>
      <c r="E123" s="153" t="s">
        <v>131</v>
      </c>
      <c r="F123" s="154" t="s">
        <v>132</v>
      </c>
      <c r="G123" s="155" t="s">
        <v>111</v>
      </c>
      <c r="H123" s="156">
        <v>1</v>
      </c>
      <c r="I123" s="157"/>
      <c r="J123" s="158">
        <f t="shared" si="0"/>
        <v>0</v>
      </c>
      <c r="K123" s="154" t="s">
        <v>1</v>
      </c>
      <c r="L123" s="159"/>
      <c r="M123" s="166" t="s">
        <v>1</v>
      </c>
      <c r="N123" s="167" t="s">
        <v>38</v>
      </c>
      <c r="O123" s="168"/>
      <c r="P123" s="169">
        <f t="shared" si="1"/>
        <v>0</v>
      </c>
      <c r="Q123" s="169">
        <v>0</v>
      </c>
      <c r="R123" s="169">
        <f t="shared" si="2"/>
        <v>0</v>
      </c>
      <c r="S123" s="169">
        <v>0</v>
      </c>
      <c r="T123" s="170">
        <f t="shared" si="3"/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64" t="s">
        <v>112</v>
      </c>
      <c r="AT123" s="164" t="s">
        <v>108</v>
      </c>
      <c r="AU123" s="164" t="s">
        <v>73</v>
      </c>
      <c r="AY123" s="11" t="s">
        <v>113</v>
      </c>
      <c r="BE123" s="165">
        <f t="shared" si="4"/>
        <v>0</v>
      </c>
      <c r="BF123" s="165">
        <f t="shared" si="5"/>
        <v>0</v>
      </c>
      <c r="BG123" s="165">
        <f t="shared" si="6"/>
        <v>0</v>
      </c>
      <c r="BH123" s="165">
        <f t="shared" si="7"/>
        <v>0</v>
      </c>
      <c r="BI123" s="165">
        <f t="shared" si="8"/>
        <v>0</v>
      </c>
      <c r="BJ123" s="11" t="s">
        <v>81</v>
      </c>
      <c r="BK123" s="165">
        <f t="shared" si="9"/>
        <v>0</v>
      </c>
      <c r="BL123" s="11" t="s">
        <v>114</v>
      </c>
      <c r="BM123" s="164" t="s">
        <v>133</v>
      </c>
    </row>
    <row r="124" spans="1:65" s="2" customFormat="1" ht="6.95" customHeight="1">
      <c r="A124" s="28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33"/>
      <c r="M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</sheetData>
  <sheetProtection algorithmName="SHA-512" hashValue="LvAShyr7bbxo0lgrl9Cee3aLIjOuVLmJs3jgJ/RI/AgWJ9f8Osy/wxzVrQtFtx8bhDiNw+0dLM1VyQ8pccBP8A==" saltValue="YeeFRpJkvHbhn6Bt8QYm0wj0BeqoDi/ilpbsnNeRtglBzLnPla7XXuYXs+u0Nzv0XmBl6m3NSRm6f3jGlJdkzg==" spinCount="100000" sheet="1" objects="1" scenarios="1" formatColumns="0" formatRows="0" autoFilter="0"/>
  <autoFilter ref="C115:K123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8"/>
  <sheetViews>
    <sheetView showGridLines="0" workbookViewId="0">
      <selection activeCell="A2" sqref="A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1" t="s">
        <v>86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4"/>
      <c r="AT3" s="11" t="s">
        <v>83</v>
      </c>
    </row>
    <row r="4" spans="1:46" s="1" customFormat="1" ht="24.95" customHeight="1">
      <c r="B4" s="14"/>
      <c r="D4" s="104" t="s">
        <v>87</v>
      </c>
      <c r="L4" s="14"/>
      <c r="M4" s="105" t="s">
        <v>10</v>
      </c>
      <c r="AT4" s="11" t="s">
        <v>4</v>
      </c>
    </row>
    <row r="5" spans="1:46" s="1" customFormat="1" ht="6.95" customHeight="1">
      <c r="B5" s="14"/>
      <c r="L5" s="14"/>
    </row>
    <row r="6" spans="1:46" s="1" customFormat="1" ht="12" customHeight="1">
      <c r="B6" s="14"/>
      <c r="D6" s="106" t="s">
        <v>16</v>
      </c>
      <c r="L6" s="14"/>
    </row>
    <row r="7" spans="1:46" s="1" customFormat="1" ht="16.5" customHeight="1">
      <c r="B7" s="14"/>
      <c r="E7" s="216" t="str">
        <f>'Rekapitulace stavby'!K6</f>
        <v>DDM Sokolov - zabezpečení LAN + koncová zařízení</v>
      </c>
      <c r="F7" s="217"/>
      <c r="G7" s="217"/>
      <c r="H7" s="217"/>
      <c r="L7" s="14"/>
    </row>
    <row r="8" spans="1:46" s="2" customFormat="1" ht="12" customHeight="1">
      <c r="A8" s="28"/>
      <c r="B8" s="33"/>
      <c r="C8" s="28"/>
      <c r="D8" s="106" t="s">
        <v>88</v>
      </c>
      <c r="E8" s="28"/>
      <c r="F8" s="28"/>
      <c r="G8" s="28"/>
      <c r="H8" s="28"/>
      <c r="I8" s="28"/>
      <c r="J8" s="28"/>
      <c r="K8" s="28"/>
      <c r="L8" s="45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33"/>
      <c r="C9" s="28"/>
      <c r="D9" s="28"/>
      <c r="E9" s="218" t="s">
        <v>134</v>
      </c>
      <c r="F9" s="219"/>
      <c r="G9" s="219"/>
      <c r="H9" s="219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33"/>
      <c r="C11" s="28"/>
      <c r="D11" s="106" t="s">
        <v>18</v>
      </c>
      <c r="E11" s="28"/>
      <c r="F11" s="107" t="s">
        <v>1</v>
      </c>
      <c r="G11" s="28"/>
      <c r="H11" s="28"/>
      <c r="I11" s="106" t="s">
        <v>19</v>
      </c>
      <c r="J11" s="107" t="s">
        <v>1</v>
      </c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06" t="s">
        <v>20</v>
      </c>
      <c r="E12" s="28"/>
      <c r="F12" s="107" t="s">
        <v>21</v>
      </c>
      <c r="G12" s="28"/>
      <c r="H12" s="28"/>
      <c r="I12" s="106" t="s">
        <v>22</v>
      </c>
      <c r="J12" s="108" t="str">
        <f>'Rekapitulace stavby'!AN8</f>
        <v>10. 10. 2024</v>
      </c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33"/>
      <c r="C13" s="28"/>
      <c r="D13" s="28"/>
      <c r="E13" s="28"/>
      <c r="F13" s="28"/>
      <c r="G13" s="28"/>
      <c r="H13" s="28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06" t="s">
        <v>24</v>
      </c>
      <c r="E14" s="28"/>
      <c r="F14" s="28"/>
      <c r="G14" s="28"/>
      <c r="H14" s="28"/>
      <c r="I14" s="106" t="s">
        <v>25</v>
      </c>
      <c r="J14" s="107" t="str">
        <f>IF('Rekapitulace stavby'!AN10="","",'Rekapitulace stavby'!AN10)</f>
        <v/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33"/>
      <c r="C15" s="28"/>
      <c r="D15" s="28"/>
      <c r="E15" s="107" t="str">
        <f>IF('Rekapitulace stavby'!E11="","",'Rekapitulace stavby'!E11)</f>
        <v xml:space="preserve"> </v>
      </c>
      <c r="F15" s="28"/>
      <c r="G15" s="28"/>
      <c r="H15" s="28"/>
      <c r="I15" s="106" t="s">
        <v>26</v>
      </c>
      <c r="J15" s="107" t="str">
        <f>IF('Rekapitulace stavby'!AN11="","",'Rekapitulace stavby'!AN11)</f>
        <v/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33"/>
      <c r="C16" s="28"/>
      <c r="D16" s="28"/>
      <c r="E16" s="28"/>
      <c r="F16" s="28"/>
      <c r="G16" s="28"/>
      <c r="H16" s="28"/>
      <c r="I16" s="28"/>
      <c r="J16" s="28"/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33"/>
      <c r="C17" s="28"/>
      <c r="D17" s="106" t="s">
        <v>27</v>
      </c>
      <c r="E17" s="28"/>
      <c r="F17" s="28"/>
      <c r="G17" s="28"/>
      <c r="H17" s="28"/>
      <c r="I17" s="106" t="s">
        <v>25</v>
      </c>
      <c r="J17" s="24" t="str">
        <f>'Rekapitulace stavby'!AN13</f>
        <v>Vyplň údaj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33"/>
      <c r="C18" s="28"/>
      <c r="D18" s="28"/>
      <c r="E18" s="220" t="str">
        <f>'Rekapitulace stavby'!E14</f>
        <v>Vyplň údaj</v>
      </c>
      <c r="F18" s="221"/>
      <c r="G18" s="221"/>
      <c r="H18" s="221"/>
      <c r="I18" s="106" t="s">
        <v>26</v>
      </c>
      <c r="J18" s="24" t="str">
        <f>'Rekapitulace stavby'!AN14</f>
        <v>Vyplň údaj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33"/>
      <c r="C19" s="28"/>
      <c r="D19" s="28"/>
      <c r="E19" s="28"/>
      <c r="F19" s="28"/>
      <c r="G19" s="28"/>
      <c r="H19" s="28"/>
      <c r="I19" s="28"/>
      <c r="J19" s="28"/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33"/>
      <c r="C20" s="28"/>
      <c r="D20" s="106" t="s">
        <v>29</v>
      </c>
      <c r="E20" s="28"/>
      <c r="F20" s="28"/>
      <c r="G20" s="28"/>
      <c r="H20" s="28"/>
      <c r="I20" s="106" t="s">
        <v>25</v>
      </c>
      <c r="J20" s="107" t="str">
        <f>IF('Rekapitulace stavby'!AN16="","",'Rekapitulace stavby'!AN16)</f>
        <v/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33"/>
      <c r="C21" s="28"/>
      <c r="D21" s="28"/>
      <c r="E21" s="107" t="str">
        <f>IF('Rekapitulace stavby'!E17="","",'Rekapitulace stavby'!E17)</f>
        <v xml:space="preserve"> </v>
      </c>
      <c r="F21" s="28"/>
      <c r="G21" s="28"/>
      <c r="H21" s="28"/>
      <c r="I21" s="106" t="s">
        <v>26</v>
      </c>
      <c r="J21" s="107" t="str">
        <f>IF('Rekapitulace stavby'!AN17="","",'Rekapitulace stavby'!AN17)</f>
        <v/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33"/>
      <c r="C22" s="28"/>
      <c r="D22" s="28"/>
      <c r="E22" s="28"/>
      <c r="F22" s="28"/>
      <c r="G22" s="28"/>
      <c r="H22" s="28"/>
      <c r="I22" s="28"/>
      <c r="J22" s="28"/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33"/>
      <c r="C23" s="28"/>
      <c r="D23" s="106" t="s">
        <v>31</v>
      </c>
      <c r="E23" s="28"/>
      <c r="F23" s="28"/>
      <c r="G23" s="28"/>
      <c r="H23" s="28"/>
      <c r="I23" s="106" t="s">
        <v>25</v>
      </c>
      <c r="J23" s="107" t="str">
        <f>IF('Rekapitulace stavby'!AN19="","",'Rekapitulace stavby'!AN19)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33"/>
      <c r="C24" s="28"/>
      <c r="D24" s="28"/>
      <c r="E24" s="107" t="str">
        <f>IF('Rekapitulace stavby'!E20="","",'Rekapitulace stavby'!E20)</f>
        <v xml:space="preserve"> </v>
      </c>
      <c r="F24" s="28"/>
      <c r="G24" s="28"/>
      <c r="H24" s="28"/>
      <c r="I24" s="106" t="s">
        <v>26</v>
      </c>
      <c r="J24" s="107" t="str">
        <f>IF('Rekapitulace stavby'!AN20="","",'Rekapitulace stavby'!AN20)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33"/>
      <c r="C25" s="28"/>
      <c r="D25" s="28"/>
      <c r="E25" s="28"/>
      <c r="F25" s="28"/>
      <c r="G25" s="28"/>
      <c r="H25" s="28"/>
      <c r="I25" s="28"/>
      <c r="J25" s="28"/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33"/>
      <c r="C26" s="28"/>
      <c r="D26" s="106" t="s">
        <v>32</v>
      </c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109"/>
      <c r="B27" s="110"/>
      <c r="C27" s="109"/>
      <c r="D27" s="109"/>
      <c r="E27" s="222" t="s">
        <v>1</v>
      </c>
      <c r="F27" s="222"/>
      <c r="G27" s="222"/>
      <c r="H27" s="22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28"/>
      <c r="B28" s="33"/>
      <c r="C28" s="28"/>
      <c r="D28" s="28"/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112"/>
      <c r="E29" s="112"/>
      <c r="F29" s="112"/>
      <c r="G29" s="112"/>
      <c r="H29" s="112"/>
      <c r="I29" s="112"/>
      <c r="J29" s="112"/>
      <c r="K29" s="112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33"/>
      <c r="C30" s="28"/>
      <c r="D30" s="113" t="s">
        <v>33</v>
      </c>
      <c r="E30" s="28"/>
      <c r="F30" s="28"/>
      <c r="G30" s="28"/>
      <c r="H30" s="28"/>
      <c r="I30" s="28"/>
      <c r="J30" s="114">
        <f>ROUND(J116, 2)</f>
        <v>0</v>
      </c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12"/>
      <c r="E31" s="112"/>
      <c r="F31" s="112"/>
      <c r="G31" s="112"/>
      <c r="H31" s="112"/>
      <c r="I31" s="112"/>
      <c r="J31" s="112"/>
      <c r="K31" s="112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33"/>
      <c r="C32" s="28"/>
      <c r="D32" s="28"/>
      <c r="E32" s="28"/>
      <c r="F32" s="115" t="s">
        <v>35</v>
      </c>
      <c r="G32" s="28"/>
      <c r="H32" s="28"/>
      <c r="I32" s="115" t="s">
        <v>34</v>
      </c>
      <c r="J32" s="115" t="s">
        <v>36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33"/>
      <c r="C33" s="28"/>
      <c r="D33" s="116" t="s">
        <v>37</v>
      </c>
      <c r="E33" s="106" t="s">
        <v>38</v>
      </c>
      <c r="F33" s="117">
        <f>ROUND((SUM(BE116:BE117)),  2)</f>
        <v>0</v>
      </c>
      <c r="G33" s="28"/>
      <c r="H33" s="28"/>
      <c r="I33" s="118">
        <v>0.21</v>
      </c>
      <c r="J33" s="117">
        <f>ROUND(((SUM(BE116:BE117))*I33),  2)</f>
        <v>0</v>
      </c>
      <c r="K33" s="2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106" t="s">
        <v>39</v>
      </c>
      <c r="F34" s="117">
        <f>ROUND((SUM(BF116:BF117)),  2)</f>
        <v>0</v>
      </c>
      <c r="G34" s="28"/>
      <c r="H34" s="28"/>
      <c r="I34" s="118">
        <v>0.12</v>
      </c>
      <c r="J34" s="117">
        <f>ROUND(((SUM(BF116:BF117))*I34),  2)</f>
        <v>0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33"/>
      <c r="C35" s="28"/>
      <c r="D35" s="28"/>
      <c r="E35" s="106" t="s">
        <v>40</v>
      </c>
      <c r="F35" s="117">
        <f>ROUND((SUM(BG116:BG117)),  2)</f>
        <v>0</v>
      </c>
      <c r="G35" s="28"/>
      <c r="H35" s="28"/>
      <c r="I35" s="118">
        <v>0.21</v>
      </c>
      <c r="J35" s="117">
        <f>0</f>
        <v>0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33"/>
      <c r="C36" s="28"/>
      <c r="D36" s="28"/>
      <c r="E36" s="106" t="s">
        <v>41</v>
      </c>
      <c r="F36" s="117">
        <f>ROUND((SUM(BH116:BH117)),  2)</f>
        <v>0</v>
      </c>
      <c r="G36" s="28"/>
      <c r="H36" s="28"/>
      <c r="I36" s="118">
        <v>0.12</v>
      </c>
      <c r="J36" s="117">
        <f>0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06" t="s">
        <v>42</v>
      </c>
      <c r="F37" s="117">
        <f>ROUND((SUM(BI116:BI117)),  2)</f>
        <v>0</v>
      </c>
      <c r="G37" s="28"/>
      <c r="H37" s="28"/>
      <c r="I37" s="118">
        <v>0</v>
      </c>
      <c r="J37" s="117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33"/>
      <c r="C38" s="28"/>
      <c r="D38" s="28"/>
      <c r="E38" s="28"/>
      <c r="F38" s="28"/>
      <c r="G38" s="28"/>
      <c r="H38" s="28"/>
      <c r="I38" s="28"/>
      <c r="J38" s="28"/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33"/>
      <c r="C39" s="119"/>
      <c r="D39" s="120" t="s">
        <v>43</v>
      </c>
      <c r="E39" s="121"/>
      <c r="F39" s="121"/>
      <c r="G39" s="122" t="s">
        <v>44</v>
      </c>
      <c r="H39" s="123" t="s">
        <v>45</v>
      </c>
      <c r="I39" s="121"/>
      <c r="J39" s="124">
        <f>SUM(J30:J37)</f>
        <v>0</v>
      </c>
      <c r="K39" s="125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4"/>
      <c r="L41" s="14"/>
    </row>
    <row r="42" spans="1:31" s="1" customFormat="1" ht="14.45" customHeight="1">
      <c r="B42" s="14"/>
      <c r="L42" s="14"/>
    </row>
    <row r="43" spans="1:31" s="1" customFormat="1" ht="14.45" customHeight="1">
      <c r="B43" s="14"/>
      <c r="L43" s="14"/>
    </row>
    <row r="44" spans="1:31" s="1" customFormat="1" ht="14.45" customHeight="1">
      <c r="B44" s="14"/>
      <c r="L44" s="14"/>
    </row>
    <row r="45" spans="1:31" s="1" customFormat="1" ht="14.45" customHeight="1">
      <c r="B45" s="14"/>
      <c r="L45" s="14"/>
    </row>
    <row r="46" spans="1:31" s="1" customFormat="1" ht="14.45" customHeight="1">
      <c r="B46" s="14"/>
      <c r="L46" s="14"/>
    </row>
    <row r="47" spans="1:31" s="1" customFormat="1" ht="14.45" customHeight="1">
      <c r="B47" s="14"/>
      <c r="L47" s="14"/>
    </row>
    <row r="48" spans="1:31" s="1" customFormat="1" ht="14.45" customHeight="1">
      <c r="B48" s="14"/>
      <c r="L48" s="14"/>
    </row>
    <row r="49" spans="1:31" s="1" customFormat="1" ht="14.45" customHeight="1">
      <c r="B49" s="14"/>
      <c r="L49" s="14"/>
    </row>
    <row r="50" spans="1:31" s="2" customFormat="1" ht="14.45" customHeight="1">
      <c r="B50" s="45"/>
      <c r="D50" s="126" t="s">
        <v>46</v>
      </c>
      <c r="E50" s="127"/>
      <c r="F50" s="127"/>
      <c r="G50" s="126" t="s">
        <v>47</v>
      </c>
      <c r="H50" s="127"/>
      <c r="I50" s="127"/>
      <c r="J50" s="127"/>
      <c r="K50" s="127"/>
      <c r="L50" s="45"/>
    </row>
    <row r="51" spans="1:31">
      <c r="B51" s="14"/>
      <c r="L51" s="14"/>
    </row>
    <row r="52" spans="1:31">
      <c r="B52" s="14"/>
      <c r="L52" s="14"/>
    </row>
    <row r="53" spans="1:31">
      <c r="B53" s="14"/>
      <c r="L53" s="14"/>
    </row>
    <row r="54" spans="1:31">
      <c r="B54" s="14"/>
      <c r="L54" s="14"/>
    </row>
    <row r="55" spans="1:31">
      <c r="B55" s="14"/>
      <c r="L55" s="14"/>
    </row>
    <row r="56" spans="1:31">
      <c r="B56" s="14"/>
      <c r="L56" s="14"/>
    </row>
    <row r="57" spans="1:31">
      <c r="B57" s="14"/>
      <c r="L57" s="14"/>
    </row>
    <row r="58" spans="1:31">
      <c r="B58" s="14"/>
      <c r="L58" s="14"/>
    </row>
    <row r="59" spans="1:31">
      <c r="B59" s="14"/>
      <c r="L59" s="14"/>
    </row>
    <row r="60" spans="1:31">
      <c r="B60" s="14"/>
      <c r="L60" s="14"/>
    </row>
    <row r="61" spans="1:31" s="2" customFormat="1" ht="12.75">
      <c r="A61" s="28"/>
      <c r="B61" s="33"/>
      <c r="C61" s="28"/>
      <c r="D61" s="128" t="s">
        <v>48</v>
      </c>
      <c r="E61" s="129"/>
      <c r="F61" s="130" t="s">
        <v>49</v>
      </c>
      <c r="G61" s="128" t="s">
        <v>48</v>
      </c>
      <c r="H61" s="129"/>
      <c r="I61" s="129"/>
      <c r="J61" s="131" t="s">
        <v>49</v>
      </c>
      <c r="K61" s="129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4"/>
      <c r="L62" s="14"/>
    </row>
    <row r="63" spans="1:31">
      <c r="B63" s="14"/>
      <c r="L63" s="14"/>
    </row>
    <row r="64" spans="1:31">
      <c r="B64" s="14"/>
      <c r="L64" s="14"/>
    </row>
    <row r="65" spans="1:31" s="2" customFormat="1" ht="12.75">
      <c r="A65" s="28"/>
      <c r="B65" s="33"/>
      <c r="C65" s="28"/>
      <c r="D65" s="126" t="s">
        <v>50</v>
      </c>
      <c r="E65" s="132"/>
      <c r="F65" s="132"/>
      <c r="G65" s="126" t="s">
        <v>51</v>
      </c>
      <c r="H65" s="132"/>
      <c r="I65" s="132"/>
      <c r="J65" s="132"/>
      <c r="K65" s="132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4"/>
      <c r="L66" s="14"/>
    </row>
    <row r="67" spans="1:31">
      <c r="B67" s="14"/>
      <c r="L67" s="14"/>
    </row>
    <row r="68" spans="1:31">
      <c r="B68" s="14"/>
      <c r="L68" s="14"/>
    </row>
    <row r="69" spans="1:31">
      <c r="B69" s="14"/>
      <c r="L69" s="14"/>
    </row>
    <row r="70" spans="1:31">
      <c r="B70" s="14"/>
      <c r="L70" s="14"/>
    </row>
    <row r="71" spans="1:31">
      <c r="B71" s="14"/>
      <c r="L71" s="14"/>
    </row>
    <row r="72" spans="1:31">
      <c r="B72" s="14"/>
      <c r="L72" s="14"/>
    </row>
    <row r="73" spans="1:31">
      <c r="B73" s="14"/>
      <c r="L73" s="14"/>
    </row>
    <row r="74" spans="1:31">
      <c r="B74" s="14"/>
      <c r="L74" s="14"/>
    </row>
    <row r="75" spans="1:31">
      <c r="B75" s="14"/>
      <c r="L75" s="14"/>
    </row>
    <row r="76" spans="1:31" s="2" customFormat="1" ht="12.75">
      <c r="A76" s="28"/>
      <c r="B76" s="33"/>
      <c r="C76" s="28"/>
      <c r="D76" s="128" t="s">
        <v>48</v>
      </c>
      <c r="E76" s="129"/>
      <c r="F76" s="130" t="s">
        <v>49</v>
      </c>
      <c r="G76" s="128" t="s">
        <v>48</v>
      </c>
      <c r="H76" s="129"/>
      <c r="I76" s="129"/>
      <c r="J76" s="131" t="s">
        <v>49</v>
      </c>
      <c r="K76" s="129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7" t="s">
        <v>90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16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30"/>
      <c r="D85" s="30"/>
      <c r="E85" s="214" t="str">
        <f>E7</f>
        <v>DDM Sokolov - zabezpečení LAN + koncová zařízení</v>
      </c>
      <c r="F85" s="215"/>
      <c r="G85" s="215"/>
      <c r="H85" s="215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88</v>
      </c>
      <c r="D86" s="30"/>
      <c r="E86" s="30"/>
      <c r="F86" s="30"/>
      <c r="G86" s="30"/>
      <c r="H86" s="30"/>
      <c r="I86" s="30"/>
      <c r="J86" s="30"/>
      <c r="K86" s="30"/>
      <c r="L86" s="45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30"/>
      <c r="D87" s="30"/>
      <c r="E87" s="183" t="str">
        <f>E9</f>
        <v>02 - Koncová zařízení</v>
      </c>
      <c r="F87" s="213"/>
      <c r="G87" s="213"/>
      <c r="H87" s="213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20</v>
      </c>
      <c r="D89" s="30"/>
      <c r="E89" s="30"/>
      <c r="F89" s="21" t="str">
        <f>F12</f>
        <v xml:space="preserve"> </v>
      </c>
      <c r="G89" s="30"/>
      <c r="H89" s="30"/>
      <c r="I89" s="23" t="s">
        <v>22</v>
      </c>
      <c r="J89" s="60" t="str">
        <f>IF(J12="","",J12)</f>
        <v>10. 10. 2024</v>
      </c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24</v>
      </c>
      <c r="D91" s="30"/>
      <c r="E91" s="30"/>
      <c r="F91" s="21" t="str">
        <f>E15</f>
        <v xml:space="preserve"> </v>
      </c>
      <c r="G91" s="30"/>
      <c r="H91" s="30"/>
      <c r="I91" s="23" t="s">
        <v>29</v>
      </c>
      <c r="J91" s="26" t="str">
        <f>E21</f>
        <v xml:space="preserve"> 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3" t="s">
        <v>27</v>
      </c>
      <c r="D92" s="30"/>
      <c r="E92" s="30"/>
      <c r="F92" s="21" t="str">
        <f>IF(E18="","",E18)</f>
        <v>Vyplň údaj</v>
      </c>
      <c r="G92" s="30"/>
      <c r="H92" s="30"/>
      <c r="I92" s="23" t="s">
        <v>31</v>
      </c>
      <c r="J92" s="26" t="str">
        <f>E24</f>
        <v xml:space="preserve"> </v>
      </c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37" t="s">
        <v>91</v>
      </c>
      <c r="D94" s="138"/>
      <c r="E94" s="138"/>
      <c r="F94" s="138"/>
      <c r="G94" s="138"/>
      <c r="H94" s="138"/>
      <c r="I94" s="138"/>
      <c r="J94" s="139" t="s">
        <v>92</v>
      </c>
      <c r="K94" s="138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40" t="s">
        <v>93</v>
      </c>
      <c r="D96" s="30"/>
      <c r="E96" s="30"/>
      <c r="F96" s="30"/>
      <c r="G96" s="30"/>
      <c r="H96" s="30"/>
      <c r="I96" s="30"/>
      <c r="J96" s="78">
        <f>J116</f>
        <v>0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1" t="s">
        <v>94</v>
      </c>
    </row>
    <row r="97" spans="1:31" s="2" customFormat="1" ht="21.7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31" s="2" customFormat="1" ht="6.95" customHeight="1">
      <c r="A98" s="28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102" spans="1:31" s="2" customFormat="1" ht="6.95" customHeight="1">
      <c r="A102" s="28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24.95" customHeight="1">
      <c r="A103" s="28"/>
      <c r="B103" s="29"/>
      <c r="C103" s="17" t="s">
        <v>95</v>
      </c>
      <c r="D103" s="30"/>
      <c r="E103" s="30"/>
      <c r="F103" s="30"/>
      <c r="G103" s="30"/>
      <c r="H103" s="30"/>
      <c r="I103" s="30"/>
      <c r="J103" s="30"/>
      <c r="K103" s="30"/>
      <c r="L103" s="45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6.9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12" customHeight="1">
      <c r="A105" s="28"/>
      <c r="B105" s="29"/>
      <c r="C105" s="23" t="s">
        <v>16</v>
      </c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16.5" customHeight="1">
      <c r="A106" s="28"/>
      <c r="B106" s="29"/>
      <c r="C106" s="30"/>
      <c r="D106" s="30"/>
      <c r="E106" s="214" t="str">
        <f>E7</f>
        <v>DDM Sokolov - zabezpečení LAN + koncová zařízení</v>
      </c>
      <c r="F106" s="215"/>
      <c r="G106" s="215"/>
      <c r="H106" s="215"/>
      <c r="I106" s="30"/>
      <c r="J106" s="30"/>
      <c r="K106" s="30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2" customHeight="1">
      <c r="A107" s="28"/>
      <c r="B107" s="29"/>
      <c r="C107" s="23" t="s">
        <v>88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6.5" customHeight="1">
      <c r="A108" s="28"/>
      <c r="B108" s="29"/>
      <c r="C108" s="30"/>
      <c r="D108" s="30"/>
      <c r="E108" s="183" t="str">
        <f>E9</f>
        <v>02 - Koncová zařízení</v>
      </c>
      <c r="F108" s="213"/>
      <c r="G108" s="213"/>
      <c r="H108" s="213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6.95" customHeight="1">
      <c r="A109" s="28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2" customHeight="1">
      <c r="A110" s="28"/>
      <c r="B110" s="29"/>
      <c r="C110" s="23" t="s">
        <v>20</v>
      </c>
      <c r="D110" s="30"/>
      <c r="E110" s="30"/>
      <c r="F110" s="21" t="str">
        <f>F12</f>
        <v xml:space="preserve"> </v>
      </c>
      <c r="G110" s="30"/>
      <c r="H110" s="30"/>
      <c r="I110" s="23" t="s">
        <v>22</v>
      </c>
      <c r="J110" s="60" t="str">
        <f>IF(J12="","",J12)</f>
        <v>10. 10. 2024</v>
      </c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5.2" customHeight="1">
      <c r="A112" s="28"/>
      <c r="B112" s="29"/>
      <c r="C112" s="23" t="s">
        <v>24</v>
      </c>
      <c r="D112" s="30"/>
      <c r="E112" s="30"/>
      <c r="F112" s="21" t="str">
        <f>E15</f>
        <v xml:space="preserve"> </v>
      </c>
      <c r="G112" s="30"/>
      <c r="H112" s="30"/>
      <c r="I112" s="23" t="s">
        <v>29</v>
      </c>
      <c r="J112" s="26" t="str">
        <f>E21</f>
        <v xml:space="preserve"> </v>
      </c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27</v>
      </c>
      <c r="D113" s="30"/>
      <c r="E113" s="30"/>
      <c r="F113" s="21" t="str">
        <f>IF(E18="","",E18)</f>
        <v>Vyplň údaj</v>
      </c>
      <c r="G113" s="30"/>
      <c r="H113" s="30"/>
      <c r="I113" s="23" t="s">
        <v>31</v>
      </c>
      <c r="J113" s="26" t="str">
        <f>E24</f>
        <v xml:space="preserve"> </v>
      </c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0.35" customHeight="1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9" customFormat="1" ht="29.25" customHeight="1">
      <c r="A115" s="141"/>
      <c r="B115" s="142"/>
      <c r="C115" s="143" t="s">
        <v>96</v>
      </c>
      <c r="D115" s="144" t="s">
        <v>58</v>
      </c>
      <c r="E115" s="144" t="s">
        <v>54</v>
      </c>
      <c r="F115" s="144" t="s">
        <v>55</v>
      </c>
      <c r="G115" s="144" t="s">
        <v>97</v>
      </c>
      <c r="H115" s="144" t="s">
        <v>98</v>
      </c>
      <c r="I115" s="144" t="s">
        <v>99</v>
      </c>
      <c r="J115" s="144" t="s">
        <v>92</v>
      </c>
      <c r="K115" s="145" t="s">
        <v>100</v>
      </c>
      <c r="L115" s="146"/>
      <c r="M115" s="69" t="s">
        <v>1</v>
      </c>
      <c r="N115" s="70" t="s">
        <v>37</v>
      </c>
      <c r="O115" s="70" t="s">
        <v>101</v>
      </c>
      <c r="P115" s="70" t="s">
        <v>102</v>
      </c>
      <c r="Q115" s="70" t="s">
        <v>103</v>
      </c>
      <c r="R115" s="70" t="s">
        <v>104</v>
      </c>
      <c r="S115" s="70" t="s">
        <v>105</v>
      </c>
      <c r="T115" s="71" t="s">
        <v>106</v>
      </c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</row>
    <row r="116" spans="1:65" s="2" customFormat="1" ht="22.9" customHeight="1">
      <c r="A116" s="28"/>
      <c r="B116" s="29"/>
      <c r="C116" s="76" t="s">
        <v>107</v>
      </c>
      <c r="D116" s="30"/>
      <c r="E116" s="30"/>
      <c r="F116" s="30"/>
      <c r="G116" s="30"/>
      <c r="H116" s="30"/>
      <c r="I116" s="30"/>
      <c r="J116" s="147">
        <f>BK116</f>
        <v>0</v>
      </c>
      <c r="K116" s="30"/>
      <c r="L116" s="33"/>
      <c r="M116" s="72"/>
      <c r="N116" s="148"/>
      <c r="O116" s="73"/>
      <c r="P116" s="149">
        <f>P117</f>
        <v>0</v>
      </c>
      <c r="Q116" s="73"/>
      <c r="R116" s="149">
        <f>R117</f>
        <v>0</v>
      </c>
      <c r="S116" s="73"/>
      <c r="T116" s="150">
        <f>T117</f>
        <v>0</v>
      </c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T116" s="11" t="s">
        <v>72</v>
      </c>
      <c r="AU116" s="11" t="s">
        <v>94</v>
      </c>
      <c r="BK116" s="151">
        <f>BK117</f>
        <v>0</v>
      </c>
    </row>
    <row r="117" spans="1:65" s="2" customFormat="1" ht="16.5" customHeight="1">
      <c r="A117" s="28"/>
      <c r="B117" s="29"/>
      <c r="C117" s="152" t="s">
        <v>81</v>
      </c>
      <c r="D117" s="152" t="s">
        <v>108</v>
      </c>
      <c r="E117" s="153" t="s">
        <v>135</v>
      </c>
      <c r="F117" s="154" t="s">
        <v>136</v>
      </c>
      <c r="G117" s="155" t="s">
        <v>111</v>
      </c>
      <c r="H117" s="156">
        <v>7</v>
      </c>
      <c r="I117" s="157"/>
      <c r="J117" s="158">
        <f>ROUND(I117*H117,2)</f>
        <v>0</v>
      </c>
      <c r="K117" s="154" t="s">
        <v>1</v>
      </c>
      <c r="L117" s="159"/>
      <c r="M117" s="166" t="s">
        <v>1</v>
      </c>
      <c r="N117" s="167" t="s">
        <v>38</v>
      </c>
      <c r="O117" s="168"/>
      <c r="P117" s="169">
        <f>O117*H117</f>
        <v>0</v>
      </c>
      <c r="Q117" s="169">
        <v>0</v>
      </c>
      <c r="R117" s="169">
        <f>Q117*H117</f>
        <v>0</v>
      </c>
      <c r="S117" s="169">
        <v>0</v>
      </c>
      <c r="T117" s="170">
        <f>S117*H117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R117" s="164" t="s">
        <v>112</v>
      </c>
      <c r="AT117" s="164" t="s">
        <v>108</v>
      </c>
      <c r="AU117" s="164" t="s">
        <v>73</v>
      </c>
      <c r="AY117" s="11" t="s">
        <v>113</v>
      </c>
      <c r="BE117" s="165">
        <f>IF(N117="základní",J117,0)</f>
        <v>0</v>
      </c>
      <c r="BF117" s="165">
        <f>IF(N117="snížená",J117,0)</f>
        <v>0</v>
      </c>
      <c r="BG117" s="165">
        <f>IF(N117="zákl. přenesená",J117,0)</f>
        <v>0</v>
      </c>
      <c r="BH117" s="165">
        <f>IF(N117="sníž. přenesená",J117,0)</f>
        <v>0</v>
      </c>
      <c r="BI117" s="165">
        <f>IF(N117="nulová",J117,0)</f>
        <v>0</v>
      </c>
      <c r="BJ117" s="11" t="s">
        <v>81</v>
      </c>
      <c r="BK117" s="165">
        <f>ROUND(I117*H117,2)</f>
        <v>0</v>
      </c>
      <c r="BL117" s="11" t="s">
        <v>114</v>
      </c>
      <c r="BM117" s="164" t="s">
        <v>137</v>
      </c>
    </row>
    <row r="118" spans="1:65" s="2" customFormat="1" ht="6.95" customHeight="1">
      <c r="A118" s="28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33"/>
      <c r="M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</sheetData>
  <sheetProtection algorithmName="SHA-512" hashValue="0b73UsitfyrH4fi1kYubGWM6z3lE1rRR/wPwpnwyWr83ztcWLn1VFlupnhVoypGaOMFVOPOIb8+po66+XFBbTA==" saltValue="me1k4ziq+PnzSLH01NBbgi5PLnHKV3xmsxf6MjJXJvch9/tAcSBSz26LuHpdBhtdI5HBEz+fQdmYkz+//rLVFg==" spinCount="100000" sheet="1" objects="1" scenarios="1" formatColumns="0" formatRows="0" autoFilter="0"/>
  <autoFilter ref="C115:K117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Zabezpečení LAN</vt:lpstr>
      <vt:lpstr>02 - Koncová zařízení</vt:lpstr>
      <vt:lpstr>'01 - Zabezpečení LAN'!Názvy_tisku</vt:lpstr>
      <vt:lpstr>'02 - Koncová zařízení'!Názvy_tisku</vt:lpstr>
      <vt:lpstr>'Rekapitulace stavby'!Názvy_tisku</vt:lpstr>
      <vt:lpstr>'01 - Zabezpečení LAN'!Oblast_tisku</vt:lpstr>
      <vt:lpstr>'02 - Koncová zařízení'!Oblast_tisku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Benešová, Lenka</cp:lastModifiedBy>
  <dcterms:created xsi:type="dcterms:W3CDTF">2025-09-22T07:59:48Z</dcterms:created>
  <dcterms:modified xsi:type="dcterms:W3CDTF">2025-10-08T12:09:49Z</dcterms:modified>
</cp:coreProperties>
</file>