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EXPORTY z KROSU\"/>
    </mc:Choice>
  </mc:AlternateContent>
  <bookViews>
    <workbookView xWindow="0" yWindow="0" windowWidth="0" windowHeight="0"/>
  </bookViews>
  <sheets>
    <sheet name="Rekapitulace stavby" sheetId="1" r:id="rId1"/>
    <sheet name="01 - Koncová zařízení" sheetId="2" r:id="rId2"/>
    <sheet name="02 - VRN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'01 - Koncová zařízení'!$C$115:$K$124</definedName>
    <definedName name="_xlnm.Print_Area" localSheetId="1">'01 - Koncová zařízení'!$C$4:$J$76,'01 - Koncová zařízení'!$C$82:$J$97,'01 - Koncová zařízení'!$C$103:$K$124</definedName>
    <definedName name="_xlnm.Print_Titles" localSheetId="1">'01 - Koncová zařízení'!$115:$115</definedName>
    <definedName name="_xlnm._FilterDatabase" localSheetId="2" hidden="1">'02 - VRN'!$C$117:$K$122</definedName>
    <definedName name="_xlnm.Print_Area" localSheetId="2">'02 - VRN'!$C$4:$J$76,'02 - VRN'!$C$82:$J$99,'02 - VRN'!$C$105:$K$122</definedName>
    <definedName name="_xlnm.Print_Titles" localSheetId="2">'02 - VRN'!$117:$117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22"/>
  <c r="BH122"/>
  <c r="BG122"/>
  <c r="BF122"/>
  <c r="T122"/>
  <c r="R122"/>
  <c r="P122"/>
  <c r="BI121"/>
  <c r="BH121"/>
  <c r="BG121"/>
  <c r="BF121"/>
  <c r="T121"/>
  <c r="R121"/>
  <c r="P121"/>
  <c r="F112"/>
  <c r="E110"/>
  <c r="F89"/>
  <c r="E87"/>
  <c r="J24"/>
  <c r="E24"/>
  <c r="J115"/>
  <c r="J23"/>
  <c r="J21"/>
  <c r="E21"/>
  <c r="J114"/>
  <c r="J20"/>
  <c r="J18"/>
  <c r="E18"/>
  <c r="F115"/>
  <c r="J17"/>
  <c r="J15"/>
  <c r="E15"/>
  <c r="F114"/>
  <c r="J14"/>
  <c r="J12"/>
  <c r="J89"/>
  <c r="E7"/>
  <c r="E108"/>
  <c i="2" r="J37"/>
  <c r="J36"/>
  <c i="1" r="AY95"/>
  <c i="2" r="J35"/>
  <c i="1" r="AX95"/>
  <c i="2"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F110"/>
  <c r="E108"/>
  <c r="F89"/>
  <c r="E87"/>
  <c r="J24"/>
  <c r="E24"/>
  <c r="J92"/>
  <c r="J23"/>
  <c r="J21"/>
  <c r="E21"/>
  <c r="J112"/>
  <c r="J20"/>
  <c r="J18"/>
  <c r="E18"/>
  <c r="F92"/>
  <c r="J17"/>
  <c r="J15"/>
  <c r="E15"/>
  <c r="F112"/>
  <c r="J14"/>
  <c r="J12"/>
  <c r="J110"/>
  <c r="E7"/>
  <c r="E85"/>
  <c i="1" r="L90"/>
  <c r="AM90"/>
  <c r="AM89"/>
  <c r="L89"/>
  <c r="AM87"/>
  <c r="L87"/>
  <c r="L85"/>
  <c r="L84"/>
  <c i="2" r="BK120"/>
  <c r="BK117"/>
  <c r="J123"/>
  <c r="J119"/>
  <c r="BK119"/>
  <c i="3" r="BK121"/>
  <c i="2" r="BK123"/>
  <c r="BK118"/>
  <c r="BK124"/>
  <c i="1" r="AS94"/>
  <c i="2" r="J124"/>
  <c r="J120"/>
  <c r="BK122"/>
  <c r="BK121"/>
  <c i="3" r="BK122"/>
  <c i="2" r="J122"/>
  <c r="J117"/>
  <c r="J121"/>
  <c r="J118"/>
  <c i="3" r="J122"/>
  <c r="J121"/>
  <c i="2" l="1" r="P116"/>
  <c i="1" r="AU95"/>
  <c i="3" r="BK120"/>
  <c r="J120"/>
  <c r="J98"/>
  <c r="P120"/>
  <c r="P119"/>
  <c r="P118"/>
  <c i="1" r="AU96"/>
  <c i="2" r="BK116"/>
  <c r="J116"/>
  <c r="J96"/>
  <c r="R116"/>
  <c i="3" r="R120"/>
  <c r="R119"/>
  <c r="R118"/>
  <c i="2" r="T116"/>
  <c i="3" r="T120"/>
  <c r="T119"/>
  <c r="T118"/>
  <c r="J91"/>
  <c r="J92"/>
  <c r="J112"/>
  <c r="BE122"/>
  <c r="F91"/>
  <c r="F92"/>
  <c r="BE121"/>
  <c r="E85"/>
  <c i="2" r="J89"/>
  <c r="E106"/>
  <c r="F113"/>
  <c r="BE118"/>
  <c r="BE120"/>
  <c r="BE122"/>
  <c r="J113"/>
  <c r="BE119"/>
  <c r="BE121"/>
  <c r="BE123"/>
  <c r="F91"/>
  <c r="BE117"/>
  <c r="BE124"/>
  <c r="J91"/>
  <c r="F35"/>
  <c i="1" r="BB95"/>
  <c i="3" r="J34"/>
  <c i="1" r="AW96"/>
  <c i="2" r="F36"/>
  <c i="1" r="BC95"/>
  <c i="2" r="F37"/>
  <c i="1" r="BD95"/>
  <c i="3" r="F35"/>
  <c i="1" r="BB96"/>
  <c i="3" r="F36"/>
  <c i="1" r="BC96"/>
  <c i="2" r="J30"/>
  <c r="J34"/>
  <c i="1" r="AW95"/>
  <c i="2" r="F34"/>
  <c i="1" r="BA95"/>
  <c i="3" r="F34"/>
  <c i="1" r="BA96"/>
  <c i="3" r="F37"/>
  <c i="1" r="BD96"/>
  <c i="3" l="1" r="BK119"/>
  <c r="J119"/>
  <c r="J97"/>
  <c i="1" r="AG95"/>
  <c r="AU94"/>
  <c i="2" r="J33"/>
  <c i="1" r="AV95"/>
  <c r="AT95"/>
  <c r="AN95"/>
  <c r="BD94"/>
  <c r="W33"/>
  <c r="BB94"/>
  <c r="W31"/>
  <c r="BA94"/>
  <c r="W30"/>
  <c r="BC94"/>
  <c r="AY94"/>
  <c i="3" r="J33"/>
  <c i="1" r="AV96"/>
  <c r="AT96"/>
  <c i="2" r="F33"/>
  <c i="1" r="AZ95"/>
  <c i="3" r="F33"/>
  <c i="1" r="AZ96"/>
  <c i="3" l="1" r="BK118"/>
  <c r="J118"/>
  <c r="J96"/>
  <c i="2" r="J39"/>
  <c i="1" r="AX94"/>
  <c r="AZ94"/>
  <c r="W29"/>
  <c r="W32"/>
  <c r="AW94"/>
  <c r="AK30"/>
  <c i="3" l="1" r="J30"/>
  <c i="1" r="AG96"/>
  <c r="AG94"/>
  <c r="AK26"/>
  <c r="AV94"/>
  <c r="AK29"/>
  <c r="AK35"/>
  <c i="3" l="1" r="J39"/>
  <c i="1" r="AN96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<sst xmlns="http://schemas.openxmlformats.org/spreadsheetml/2006/main">
  <si>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</si>
  <si>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</si>
  <si>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</si>
  <si>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</si>
  <si>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</si>
  <si>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{d2b2ebd9-0e1e-4bfb-9db9-bf5388d7eec0}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</si>
  <si>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</si>
  <si>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</si>
  <si>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</si>
  <si>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</si>
  <si>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</si>
  <si>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</si>
  <si>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</si>
  <si>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</si>
  <si>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KON_KRI_SOK_KNC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</si>
  <si>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</si>
  <si>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</si>
  <si>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Základní škola Křižíkova - koncová zařízení</t>
  </si>
  <si>
    <t>KSO:</t>
  </si>
  <si>
    <t>CC-CZ:</t>
  </si>
  <si>
    <t>Místo:</t>
  </si>
  <si>
    <t xml:space="preserve"> </t>
  </si>
  <si>
    <t>Datum:</t>
  </si>
  <si>
    <t>3. 3. 2025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</si>
  <si>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</si>
  <si>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</si>
  <si>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</si>
  <si>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</si>
  <si>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</si>
  <si>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</si>
  <si>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</si>
  <si>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</si>
  <si>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</si>
  <si>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</si>
  <si>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</si>
  <si>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</si>
  <si>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</si>
  <si>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</si>
  <si>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</si>
  <si>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</si>
  <si>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</si>
  <si>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</si>
  <si>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</si>
  <si>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</si>
  <si>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</si>
  <si>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</si>
  <si>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</si>
  <si>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</si>
  <si>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</si>
  <si>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</si>
  <si>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</si>
  <si>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</si>
  <si>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</si>
  <si>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</si>
  <si>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</si>
  <si>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</si>
  <si>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</si>
  <si>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</si>
  <si>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</si>
  <si>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</si>
  <si>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</si>
  <si>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</si>
  <si>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</si>
  <si>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</si>
  <si>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</si>
  <si>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</si>
  <si>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</si>
  <si>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</si>
  <si>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</si>
  <si>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</si>
  <si>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</si>
  <si>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</si>
  <si>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</si>
  <si>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</si>
  <si>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</si>
  <si>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</si>
  <si>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</si>
  <si>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</si>
  <si>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</si>
  <si>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Koncová zařízení</t>
  </si>
  <si>
    <t>STA</t>
  </si>
  <si>
    <t>1</t>
  </si>
  <si>
    <t>{a74e3409-4a2f-4f6a-9306-45d53b521d8f}</t>
  </si>
  <si>
    <t>2</t>
  </si>
  <si>
    <t>02</t>
  </si>
  <si>
    <t>VRN</t>
  </si>
  <si>
    <t>{5a9b29df-0d88-4153-8a7d-874300a8f269}</t>
  </si>
  <si>
    <t>KRYCÍ LIST SOUPISU PRACÍ</t>
  </si>
  <si>
    <t>Objekt:</t>
  </si>
  <si>
    <t>01 - Koncová zařízení</t>
  </si>
  <si>
    <t>REKAPITULACE ČLENĚNÍ SOUPISU PRACÍ</t>
  </si>
  <si>
    <t>Kód dílu - Popis</t>
  </si>
  <si>
    <t>Cena celkem [CZK]</t>
  </si>
  <si>
    <t>Náklady ze soupisu prací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</si>
  <si>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</si>
  <si>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</si>
  <si>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</si>
  <si>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</si>
  <si>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</si>
  <si>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</si>
  <si>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</si>
  <si>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</si>
  <si>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</si>
  <si>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</si>
  <si>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</si>
  <si>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</si>
  <si>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</si>
  <si>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</si>
  <si>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M</t>
  </si>
  <si>
    <t>E001</t>
  </si>
  <si>
    <t>Mobilní interaktivní LCD I - dodání včetně instalace</t>
  </si>
  <si>
    <t>ks</t>
  </si>
  <si>
    <t>8</t>
  </si>
  <si>
    <t>ROZPOCET</t>
  </si>
  <si>
    <t>4</t>
  </si>
  <si>
    <t>E002</t>
  </si>
  <si>
    <t>Mobilní interaktivní LCD II - dodání včetně instalace</t>
  </si>
  <si>
    <t>3</t>
  </si>
  <si>
    <t>E003</t>
  </si>
  <si>
    <t>Počítač žák - dodání včetně instalace</t>
  </si>
  <si>
    <t>6</t>
  </si>
  <si>
    <t>E004</t>
  </si>
  <si>
    <t>Počítač učitel - dodání včetně instalace</t>
  </si>
  <si>
    <t>5</t>
  </si>
  <si>
    <t>E005</t>
  </si>
  <si>
    <t>Notebook učitel - dodání včetně instalace</t>
  </si>
  <si>
    <t>1795372116</t>
  </si>
  <si>
    <t>E006</t>
  </si>
  <si>
    <t>Tiskárna - dodání včetně instalace</t>
  </si>
  <si>
    <t>2012907054</t>
  </si>
  <si>
    <t>7</t>
  </si>
  <si>
    <t>E007</t>
  </si>
  <si>
    <t>Interaktivní dataprojektor - dodání včetně instalace</t>
  </si>
  <si>
    <t>-350700337</t>
  </si>
  <si>
    <t>E008</t>
  </si>
  <si>
    <t>Multifunkční tiskárna - dodání včetně instalace</t>
  </si>
  <si>
    <t>47268950</t>
  </si>
  <si>
    <t>02 - VRN</t>
  </si>
  <si>
    <t>VRN - Vedlejší rozpočtové náklady</t>
  </si>
  <si>
    <t xml:space="preserve">    VRN9 - Ostatní náklady</t>
  </si>
  <si>
    <t>Vedlejší rozpočtové náklady</t>
  </si>
  <si>
    <t>VRN9</t>
  </si>
  <si>
    <t>Ostatní náklady</t>
  </si>
  <si>
    <t>K</t>
  </si>
  <si>
    <t>092203000</t>
  </si>
  <si>
    <t>Náklady na zaškolení obsluhy</t>
  </si>
  <si>
    <t>kpl</t>
  </si>
  <si>
    <t>111211211R</t>
  </si>
  <si>
    <t>Doprava, vykládka, nakládka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</si>
</sst>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2" borderId="19" xfId="0" applyFont="1" applyFill="1" applyBorder="1" applyAlignment="1" applyProtection="1">
      <alignment horizontal="left" vertical="center"/>
      <protection locked="0"/>
    </xf>
    <xf numFmtId="0" fontId="3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30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4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34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35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36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37</v>
      </c>
      <c r="E29" s="44"/>
      <c r="F29" s="29" t="s">
        <v>38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39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40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41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42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44</v>
      </c>
      <c r="U35" s="51"/>
      <c r="V35" s="51"/>
      <c r="W35" s="51"/>
      <c r="X35" s="53" t="s">
        <v>45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47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48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49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48</v>
      </c>
      <c r="AI60" s="39"/>
      <c r="AJ60" s="39"/>
      <c r="AK60" s="39"/>
      <c r="AL60" s="39"/>
      <c r="AM60" s="61" t="s">
        <v>49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50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51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48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49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48</v>
      </c>
      <c r="AI75" s="39"/>
      <c r="AJ75" s="39"/>
      <c r="AK75" s="39"/>
      <c r="AL75" s="39"/>
      <c r="AM75" s="61" t="s">
        <v>49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KON_KRI_SOK_KNC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Základní škola Křižíkova - koncová zařízení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3. 3. 2025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53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31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54</v>
      </c>
      <c r="D92" s="91"/>
      <c r="E92" s="91"/>
      <c r="F92" s="91"/>
      <c r="G92" s="91"/>
      <c r="H92" s="92"/>
      <c r="I92" s="93" t="s">
        <v>55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56</v>
      </c>
      <c r="AH92" s="91"/>
      <c r="AI92" s="91"/>
      <c r="AJ92" s="91"/>
      <c r="AK92" s="91"/>
      <c r="AL92" s="91"/>
      <c r="AM92" s="91"/>
      <c r="AN92" s="93" t="s">
        <v>57</v>
      </c>
      <c r="AO92" s="91"/>
      <c r="AP92" s="95"/>
      <c r="AQ92" s="96" t="s">
        <v>58</v>
      </c>
      <c r="AR92" s="41"/>
      <c r="AS92" s="97" t="s">
        <v>59</v>
      </c>
      <c r="AT92" s="98" t="s">
        <v>60</v>
      </c>
      <c r="AU92" s="98" t="s">
        <v>61</v>
      </c>
      <c r="AV92" s="98" t="s">
        <v>62</v>
      </c>
      <c r="AW92" s="98" t="s">
        <v>63</v>
      </c>
      <c r="AX92" s="98" t="s">
        <v>64</v>
      </c>
      <c r="AY92" s="98" t="s">
        <v>65</v>
      </c>
      <c r="AZ92" s="98" t="s">
        <v>66</v>
      </c>
      <c r="BA92" s="98" t="s">
        <v>67</v>
      </c>
      <c r="BB92" s="98" t="s">
        <v>68</v>
      </c>
      <c r="BC92" s="98" t="s">
        <v>69</v>
      </c>
      <c r="BD92" s="99" t="s">
        <v>70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71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ROUND(SUM(AG95:AG96),2)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ROUND(SUM(AS95:AS96),2)</f>
        <v>0</v>
      </c>
      <c r="AT94" s="111">
        <f>ROUND(SUM(AV94:AW94),2)</f>
        <v>0</v>
      </c>
      <c r="AU94" s="112">
        <f>ROUND(SUM(AU95:AU96),5)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ROUND(SUM(AZ95:AZ96),2)</f>
        <v>0</v>
      </c>
      <c r="BA94" s="111">
        <f>ROUND(SUM(BA95:BA96),2)</f>
        <v>0</v>
      </c>
      <c r="BB94" s="111">
        <f>ROUND(SUM(BB95:BB96),2)</f>
        <v>0</v>
      </c>
      <c r="BC94" s="111">
        <f>ROUND(SUM(BC95:BC96),2)</f>
        <v>0</v>
      </c>
      <c r="BD94" s="113">
        <f>ROUND(SUM(BD95:BD96),2)</f>
        <v>0</v>
      </c>
      <c r="BE94" s="6"/>
      <c r="BS94" s="114" t="s">
        <v>72</v>
      </c>
      <c r="BT94" s="114" t="s">
        <v>73</v>
      </c>
      <c r="BU94" s="115" t="s">
        <v>74</v>
      </c>
      <c r="BV94" s="114" t="s">
        <v>75</v>
      </c>
      <c r="BW94" s="114" t="s">
        <v>5</v>
      </c>
      <c r="BX94" s="114" t="s">
        <v>76</v>
      </c>
      <c r="CL94" s="114" t="s">
        <v>1</v>
      </c>
    </row>
    <row r="95" s="7" customFormat="1" ht="16.5" customHeight="1">
      <c r="A95" s="116" t="s">
        <v>77</v>
      </c>
      <c r="B95" s="117"/>
      <c r="C95" s="118"/>
      <c r="D95" s="119" t="s">
        <v>78</v>
      </c>
      <c r="E95" s="119"/>
      <c r="F95" s="119"/>
      <c r="G95" s="119"/>
      <c r="H95" s="119"/>
      <c r="I95" s="120"/>
      <c r="J95" s="119" t="s">
        <v>79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'01 - Koncová zařízení'!J30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80</v>
      </c>
      <c r="AR95" s="123"/>
      <c r="AS95" s="124">
        <v>0</v>
      </c>
      <c r="AT95" s="125">
        <f>ROUND(SUM(AV95:AW95),2)</f>
        <v>0</v>
      </c>
      <c r="AU95" s="126">
        <f>'01 - Koncová zařízení'!P116</f>
        <v>0</v>
      </c>
      <c r="AV95" s="125">
        <f>'01 - Koncová zařízení'!J33</f>
        <v>0</v>
      </c>
      <c r="AW95" s="125">
        <f>'01 - Koncová zařízení'!J34</f>
        <v>0</v>
      </c>
      <c r="AX95" s="125">
        <f>'01 - Koncová zařízení'!J35</f>
        <v>0</v>
      </c>
      <c r="AY95" s="125">
        <f>'01 - Koncová zařízení'!J36</f>
        <v>0</v>
      </c>
      <c r="AZ95" s="125">
        <f>'01 - Koncová zařízení'!F33</f>
        <v>0</v>
      </c>
      <c r="BA95" s="125">
        <f>'01 - Koncová zařízení'!F34</f>
        <v>0</v>
      </c>
      <c r="BB95" s="125">
        <f>'01 - Koncová zařízení'!F35</f>
        <v>0</v>
      </c>
      <c r="BC95" s="125">
        <f>'01 - Koncová zařízení'!F36</f>
        <v>0</v>
      </c>
      <c r="BD95" s="127">
        <f>'01 - Koncová zařízení'!F37</f>
        <v>0</v>
      </c>
      <c r="BE95" s="7"/>
      <c r="BT95" s="128" t="s">
        <v>81</v>
      </c>
      <c r="BV95" s="128" t="s">
        <v>75</v>
      </c>
      <c r="BW95" s="128" t="s">
        <v>82</v>
      </c>
      <c r="BX95" s="128" t="s">
        <v>5</v>
      </c>
      <c r="CL95" s="128" t="s">
        <v>1</v>
      </c>
      <c r="CM95" s="128" t="s">
        <v>83</v>
      </c>
    </row>
    <row r="96" s="7" customFormat="1" ht="16.5" customHeight="1">
      <c r="A96" s="116" t="s">
        <v>77</v>
      </c>
      <c r="B96" s="117"/>
      <c r="C96" s="118"/>
      <c r="D96" s="119" t="s">
        <v>84</v>
      </c>
      <c r="E96" s="119"/>
      <c r="F96" s="119"/>
      <c r="G96" s="119"/>
      <c r="H96" s="119"/>
      <c r="I96" s="120"/>
      <c r="J96" s="119" t="s">
        <v>85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'02 - VRN'!J30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80</v>
      </c>
      <c r="AR96" s="123"/>
      <c r="AS96" s="129">
        <v>0</v>
      </c>
      <c r="AT96" s="130">
        <f>ROUND(SUM(AV96:AW96),2)</f>
        <v>0</v>
      </c>
      <c r="AU96" s="131">
        <f>'02 - VRN'!P118</f>
        <v>0</v>
      </c>
      <c r="AV96" s="130">
        <f>'02 - VRN'!J33</f>
        <v>0</v>
      </c>
      <c r="AW96" s="130">
        <f>'02 - VRN'!J34</f>
        <v>0</v>
      </c>
      <c r="AX96" s="130">
        <f>'02 - VRN'!J35</f>
        <v>0</v>
      </c>
      <c r="AY96" s="130">
        <f>'02 - VRN'!J36</f>
        <v>0</v>
      </c>
      <c r="AZ96" s="130">
        <f>'02 - VRN'!F33</f>
        <v>0</v>
      </c>
      <c r="BA96" s="130">
        <f>'02 - VRN'!F34</f>
        <v>0</v>
      </c>
      <c r="BB96" s="130">
        <f>'02 - VRN'!F35</f>
        <v>0</v>
      </c>
      <c r="BC96" s="130">
        <f>'02 - VRN'!F36</f>
        <v>0</v>
      </c>
      <c r="BD96" s="132">
        <f>'02 - VRN'!F37</f>
        <v>0</v>
      </c>
      <c r="BE96" s="7"/>
      <c r="BT96" s="128" t="s">
        <v>81</v>
      </c>
      <c r="BV96" s="128" t="s">
        <v>75</v>
      </c>
      <c r="BW96" s="128" t="s">
        <v>86</v>
      </c>
      <c r="BX96" s="128" t="s">
        <v>5</v>
      </c>
      <c r="CL96" s="128" t="s">
        <v>1</v>
      </c>
      <c r="CM96" s="128" t="s">
        <v>83</v>
      </c>
    </row>
    <row r="97" s="2" customFormat="1" ht="30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="2" customFormat="1" ht="6.96" customHeight="1">
      <c r="A98" s="35"/>
      <c r="B98" s="63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41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</sheetData>
  <sheetProtection sheet="1" formatColumns="0" formatRows="0" objects="1" scenarios="1" spinCount="100000" saltValue="TEnc/5QsSXTYh1/SRrMccAnYOPzChSqyxAijkX0IS1Hry75UD6Q5SwZ8VSIIIDeux+e27e0LW75k7CWQxgHlBQ==" hashValue="6B99+6V5fJx5vPkwzfHpn36wRKbnPPC3aZhewqw3czLh7PnecckeH1RtL0QTyUcbM16sTInhuF0phfgb+GWG9w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1 - Koncová zařízení'!C2" display="/"/>
    <hyperlink ref="A96" location="'02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82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83</v>
      </c>
    </row>
    <row r="4" s="1" customFormat="1" ht="24.96" customHeight="1">
      <c r="B4" s="17"/>
      <c r="D4" s="135" t="s">
        <v>87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Základní škola Křižíkova - koncová zařízení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88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89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3. 3. 2025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31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32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33</v>
      </c>
      <c r="E30" s="35"/>
      <c r="F30" s="35"/>
      <c r="G30" s="35"/>
      <c r="H30" s="35"/>
      <c r="I30" s="35"/>
      <c r="J30" s="148">
        <f>ROUND(J116,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35</v>
      </c>
      <c r="G32" s="35"/>
      <c r="H32" s="35"/>
      <c r="I32" s="149" t="s">
        <v>34</v>
      </c>
      <c r="J32" s="149" t="s">
        <v>36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37</v>
      </c>
      <c r="E33" s="137" t="s">
        <v>38</v>
      </c>
      <c r="F33" s="151">
        <f>ROUND((SUM(BE116:BE124)),  2)</f>
        <v>0</v>
      </c>
      <c r="G33" s="35"/>
      <c r="H33" s="35"/>
      <c r="I33" s="152">
        <v>0.20999999999999999</v>
      </c>
      <c r="J33" s="151">
        <f>ROUND(((SUM(BE116:BE124))*I33),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39</v>
      </c>
      <c r="F34" s="151">
        <f>ROUND((SUM(BF116:BF124)),  2)</f>
        <v>0</v>
      </c>
      <c r="G34" s="35"/>
      <c r="H34" s="35"/>
      <c r="I34" s="152">
        <v>0.12</v>
      </c>
      <c r="J34" s="151">
        <f>ROUND(((SUM(BF116:BF124))*I34),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40</v>
      </c>
      <c r="F35" s="151">
        <f>ROUND((SUM(BG116:BG124)),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41</v>
      </c>
      <c r="F36" s="151">
        <f>ROUND((SUM(BH116:BH124)),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42</v>
      </c>
      <c r="F37" s="151">
        <f>ROUND((SUM(BI116:BI124)),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43</v>
      </c>
      <c r="E39" s="155"/>
      <c r="F39" s="155"/>
      <c r="G39" s="156" t="s">
        <v>44</v>
      </c>
      <c r="H39" s="157" t="s">
        <v>45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46</v>
      </c>
      <c r="E50" s="161"/>
      <c r="F50" s="161"/>
      <c r="G50" s="160" t="s">
        <v>47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48</v>
      </c>
      <c r="E61" s="163"/>
      <c r="F61" s="164" t="s">
        <v>49</v>
      </c>
      <c r="G61" s="162" t="s">
        <v>48</v>
      </c>
      <c r="H61" s="163"/>
      <c r="I61" s="163"/>
      <c r="J61" s="165" t="s">
        <v>49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50</v>
      </c>
      <c r="E65" s="166"/>
      <c r="F65" s="166"/>
      <c r="G65" s="160" t="s">
        <v>51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48</v>
      </c>
      <c r="E76" s="163"/>
      <c r="F76" s="164" t="s">
        <v>49</v>
      </c>
      <c r="G76" s="162" t="s">
        <v>48</v>
      </c>
      <c r="H76" s="163"/>
      <c r="I76" s="163"/>
      <c r="J76" s="165" t="s">
        <v>49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90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Základní škola Křižíkova - koncová zařízení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88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01 - Koncová zařízení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3. 3. 2025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91</v>
      </c>
      <c r="D94" s="173"/>
      <c r="E94" s="173"/>
      <c r="F94" s="173"/>
      <c r="G94" s="173"/>
      <c r="H94" s="173"/>
      <c r="I94" s="173"/>
      <c r="J94" s="174" t="s">
        <v>92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93</v>
      </c>
      <c r="D96" s="37"/>
      <c r="E96" s="37"/>
      <c r="F96" s="37"/>
      <c r="G96" s="37"/>
      <c r="H96" s="37"/>
      <c r="I96" s="37"/>
      <c r="J96" s="107">
        <f>J116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94</v>
      </c>
    </row>
    <row r="97" s="2" customFormat="1" ht="21.84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6.96" customHeight="1">
      <c r="A98" s="35"/>
      <c r="B98" s="63"/>
      <c r="C98" s="64"/>
      <c r="D98" s="64"/>
      <c r="E98" s="64"/>
      <c r="F98" s="64"/>
      <c r="G98" s="64"/>
      <c r="H98" s="64"/>
      <c r="I98" s="64"/>
      <c r="J98" s="64"/>
      <c r="K98" s="64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102" s="2" customFormat="1" ht="6.96" customHeight="1">
      <c r="A102" s="35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24.96" customHeight="1">
      <c r="A103" s="35"/>
      <c r="B103" s="36"/>
      <c r="C103" s="20" t="s">
        <v>95</v>
      </c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12" customHeight="1">
      <c r="A105" s="35"/>
      <c r="B105" s="36"/>
      <c r="C105" s="29" t="s">
        <v>16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16.5" customHeight="1">
      <c r="A106" s="35"/>
      <c r="B106" s="36"/>
      <c r="C106" s="37"/>
      <c r="D106" s="37"/>
      <c r="E106" s="171" t="str">
        <f>E7</f>
        <v>Základní škola Křižíkova - koncová zařízení</v>
      </c>
      <c r="F106" s="29"/>
      <c r="G106" s="29"/>
      <c r="H106" s="29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88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73" t="str">
        <f>E9</f>
        <v>01 - Koncová zařízení</v>
      </c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20</v>
      </c>
      <c r="D110" s="37"/>
      <c r="E110" s="37"/>
      <c r="F110" s="24" t="str">
        <f>F12</f>
        <v xml:space="preserve"> </v>
      </c>
      <c r="G110" s="37"/>
      <c r="H110" s="37"/>
      <c r="I110" s="29" t="s">
        <v>22</v>
      </c>
      <c r="J110" s="76" t="str">
        <f>IF(J12="","",J12)</f>
        <v>3. 3. 2025</v>
      </c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5.15" customHeight="1">
      <c r="A112" s="35"/>
      <c r="B112" s="36"/>
      <c r="C112" s="29" t="s">
        <v>24</v>
      </c>
      <c r="D112" s="37"/>
      <c r="E112" s="37"/>
      <c r="F112" s="24" t="str">
        <f>E15</f>
        <v xml:space="preserve"> </v>
      </c>
      <c r="G112" s="37"/>
      <c r="H112" s="37"/>
      <c r="I112" s="29" t="s">
        <v>29</v>
      </c>
      <c r="J112" s="33" t="str">
        <f>E21</f>
        <v xml:space="preserve"> 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5.15" customHeight="1">
      <c r="A113" s="35"/>
      <c r="B113" s="36"/>
      <c r="C113" s="29" t="s">
        <v>27</v>
      </c>
      <c r="D113" s="37"/>
      <c r="E113" s="37"/>
      <c r="F113" s="24" t="str">
        <f>IF(E18="","",E18)</f>
        <v>Vyplň údaj</v>
      </c>
      <c r="G113" s="37"/>
      <c r="H113" s="37"/>
      <c r="I113" s="29" t="s">
        <v>31</v>
      </c>
      <c r="J113" s="33" t="str">
        <f>E24</f>
        <v xml:space="preserve"> </v>
      </c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0.32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9" customFormat="1" ht="29.28" customHeight="1">
      <c r="A115" s="176"/>
      <c r="B115" s="177"/>
      <c r="C115" s="178" t="s">
        <v>96</v>
      </c>
      <c r="D115" s="179" t="s">
        <v>58</v>
      </c>
      <c r="E115" s="179" t="s">
        <v>54</v>
      </c>
      <c r="F115" s="179" t="s">
        <v>55</v>
      </c>
      <c r="G115" s="179" t="s">
        <v>97</v>
      </c>
      <c r="H115" s="179" t="s">
        <v>98</v>
      </c>
      <c r="I115" s="179" t="s">
        <v>99</v>
      </c>
      <c r="J115" s="179" t="s">
        <v>92</v>
      </c>
      <c r="K115" s="180" t="s">
        <v>100</v>
      </c>
      <c r="L115" s="181"/>
      <c r="M115" s="97" t="s">
        <v>1</v>
      </c>
      <c r="N115" s="98" t="s">
        <v>37</v>
      </c>
      <c r="O115" s="98" t="s">
        <v>101</v>
      </c>
      <c r="P115" s="98" t="s">
        <v>102</v>
      </c>
      <c r="Q115" s="98" t="s">
        <v>103</v>
      </c>
      <c r="R115" s="98" t="s">
        <v>104</v>
      </c>
      <c r="S115" s="98" t="s">
        <v>105</v>
      </c>
      <c r="T115" s="99" t="s">
        <v>106</v>
      </c>
      <c r="U115" s="176"/>
      <c r="V115" s="176"/>
      <c r="W115" s="176"/>
      <c r="X115" s="176"/>
      <c r="Y115" s="176"/>
      <c r="Z115" s="176"/>
      <c r="AA115" s="176"/>
      <c r="AB115" s="176"/>
      <c r="AC115" s="176"/>
      <c r="AD115" s="176"/>
      <c r="AE115" s="176"/>
    </row>
    <row r="116" s="2" customFormat="1" ht="22.8" customHeight="1">
      <c r="A116" s="35"/>
      <c r="B116" s="36"/>
      <c r="C116" s="104" t="s">
        <v>107</v>
      </c>
      <c r="D116" s="37"/>
      <c r="E116" s="37"/>
      <c r="F116" s="37"/>
      <c r="G116" s="37"/>
      <c r="H116" s="37"/>
      <c r="I116" s="37"/>
      <c r="J116" s="182">
        <f>BK116</f>
        <v>0</v>
      </c>
      <c r="K116" s="37"/>
      <c r="L116" s="41"/>
      <c r="M116" s="100"/>
      <c r="N116" s="183"/>
      <c r="O116" s="101"/>
      <c r="P116" s="184">
        <f>SUM(P117:P124)</f>
        <v>0</v>
      </c>
      <c r="Q116" s="101"/>
      <c r="R116" s="184">
        <f>SUM(R117:R124)</f>
        <v>0</v>
      </c>
      <c r="S116" s="101"/>
      <c r="T116" s="185">
        <f>SUM(T117:T124)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4" t="s">
        <v>72</v>
      </c>
      <c r="AU116" s="14" t="s">
        <v>94</v>
      </c>
      <c r="BK116" s="186">
        <f>SUM(BK117:BK124)</f>
        <v>0</v>
      </c>
    </row>
    <row r="117" s="2" customFormat="1" ht="21.75" customHeight="1">
      <c r="A117" s="35"/>
      <c r="B117" s="36"/>
      <c r="C117" s="187" t="s">
        <v>81</v>
      </c>
      <c r="D117" s="187" t="s">
        <v>108</v>
      </c>
      <c r="E117" s="188" t="s">
        <v>109</v>
      </c>
      <c r="F117" s="189" t="s">
        <v>110</v>
      </c>
      <c r="G117" s="190" t="s">
        <v>111</v>
      </c>
      <c r="H117" s="191">
        <v>5</v>
      </c>
      <c r="I117" s="192"/>
      <c r="J117" s="193">
        <f>ROUND(I117*H117,2)</f>
        <v>0</v>
      </c>
      <c r="K117" s="189" t="s">
        <v>1</v>
      </c>
      <c r="L117" s="194"/>
      <c r="M117" s="195" t="s">
        <v>1</v>
      </c>
      <c r="N117" s="196" t="s">
        <v>38</v>
      </c>
      <c r="O117" s="88"/>
      <c r="P117" s="197">
        <f>O117*H117</f>
        <v>0</v>
      </c>
      <c r="Q117" s="197">
        <v>0</v>
      </c>
      <c r="R117" s="197">
        <f>Q117*H117</f>
        <v>0</v>
      </c>
      <c r="S117" s="197">
        <v>0</v>
      </c>
      <c r="T117" s="198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99" t="s">
        <v>112</v>
      </c>
      <c r="AT117" s="199" t="s">
        <v>108</v>
      </c>
      <c r="AU117" s="199" t="s">
        <v>73</v>
      </c>
      <c r="AY117" s="14" t="s">
        <v>113</v>
      </c>
      <c r="BE117" s="200">
        <f>IF(N117="základní",J117,0)</f>
        <v>0</v>
      </c>
      <c r="BF117" s="200">
        <f>IF(N117="snížená",J117,0)</f>
        <v>0</v>
      </c>
      <c r="BG117" s="200">
        <f>IF(N117="zákl. přenesená",J117,0)</f>
        <v>0</v>
      </c>
      <c r="BH117" s="200">
        <f>IF(N117="sníž. přenesená",J117,0)</f>
        <v>0</v>
      </c>
      <c r="BI117" s="200">
        <f>IF(N117="nulová",J117,0)</f>
        <v>0</v>
      </c>
      <c r="BJ117" s="14" t="s">
        <v>81</v>
      </c>
      <c r="BK117" s="200">
        <f>ROUND(I117*H117,2)</f>
        <v>0</v>
      </c>
      <c r="BL117" s="14" t="s">
        <v>114</v>
      </c>
      <c r="BM117" s="199" t="s">
        <v>83</v>
      </c>
    </row>
    <row r="118" s="2" customFormat="1" ht="21.75" customHeight="1">
      <c r="A118" s="35"/>
      <c r="B118" s="36"/>
      <c r="C118" s="187" t="s">
        <v>83</v>
      </c>
      <c r="D118" s="187" t="s">
        <v>108</v>
      </c>
      <c r="E118" s="188" t="s">
        <v>115</v>
      </c>
      <c r="F118" s="189" t="s">
        <v>116</v>
      </c>
      <c r="G118" s="190" t="s">
        <v>111</v>
      </c>
      <c r="H118" s="191">
        <v>1</v>
      </c>
      <c r="I118" s="192"/>
      <c r="J118" s="193">
        <f>ROUND(I118*H118,2)</f>
        <v>0</v>
      </c>
      <c r="K118" s="189" t="s">
        <v>1</v>
      </c>
      <c r="L118" s="194"/>
      <c r="M118" s="195" t="s">
        <v>1</v>
      </c>
      <c r="N118" s="196" t="s">
        <v>38</v>
      </c>
      <c r="O118" s="88"/>
      <c r="P118" s="197">
        <f>O118*H118</f>
        <v>0</v>
      </c>
      <c r="Q118" s="197">
        <v>0</v>
      </c>
      <c r="R118" s="197">
        <f>Q118*H118</f>
        <v>0</v>
      </c>
      <c r="S118" s="197">
        <v>0</v>
      </c>
      <c r="T118" s="198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99" t="s">
        <v>112</v>
      </c>
      <c r="AT118" s="199" t="s">
        <v>108</v>
      </c>
      <c r="AU118" s="199" t="s">
        <v>73</v>
      </c>
      <c r="AY118" s="14" t="s">
        <v>113</v>
      </c>
      <c r="BE118" s="200">
        <f>IF(N118="základní",J118,0)</f>
        <v>0</v>
      </c>
      <c r="BF118" s="200">
        <f>IF(N118="snížená",J118,0)</f>
        <v>0</v>
      </c>
      <c r="BG118" s="200">
        <f>IF(N118="zákl. přenesená",J118,0)</f>
        <v>0</v>
      </c>
      <c r="BH118" s="200">
        <f>IF(N118="sníž. přenesená",J118,0)</f>
        <v>0</v>
      </c>
      <c r="BI118" s="200">
        <f>IF(N118="nulová",J118,0)</f>
        <v>0</v>
      </c>
      <c r="BJ118" s="14" t="s">
        <v>81</v>
      </c>
      <c r="BK118" s="200">
        <f>ROUND(I118*H118,2)</f>
        <v>0</v>
      </c>
      <c r="BL118" s="14" t="s">
        <v>114</v>
      </c>
      <c r="BM118" s="199" t="s">
        <v>114</v>
      </c>
    </row>
    <row r="119" s="2" customFormat="1" ht="16.5" customHeight="1">
      <c r="A119" s="35"/>
      <c r="B119" s="36"/>
      <c r="C119" s="187" t="s">
        <v>117</v>
      </c>
      <c r="D119" s="187" t="s">
        <v>108</v>
      </c>
      <c r="E119" s="188" t="s">
        <v>118</v>
      </c>
      <c r="F119" s="189" t="s">
        <v>119</v>
      </c>
      <c r="G119" s="190" t="s">
        <v>111</v>
      </c>
      <c r="H119" s="191">
        <v>9</v>
      </c>
      <c r="I119" s="192"/>
      <c r="J119" s="193">
        <f>ROUND(I119*H119,2)</f>
        <v>0</v>
      </c>
      <c r="K119" s="189" t="s">
        <v>1</v>
      </c>
      <c r="L119" s="194"/>
      <c r="M119" s="195" t="s">
        <v>1</v>
      </c>
      <c r="N119" s="196" t="s">
        <v>38</v>
      </c>
      <c r="O119" s="88"/>
      <c r="P119" s="197">
        <f>O119*H119</f>
        <v>0</v>
      </c>
      <c r="Q119" s="197">
        <v>0</v>
      </c>
      <c r="R119" s="197">
        <f>Q119*H119</f>
        <v>0</v>
      </c>
      <c r="S119" s="197">
        <v>0</v>
      </c>
      <c r="T119" s="198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99" t="s">
        <v>112</v>
      </c>
      <c r="AT119" s="199" t="s">
        <v>108</v>
      </c>
      <c r="AU119" s="199" t="s">
        <v>73</v>
      </c>
      <c r="AY119" s="14" t="s">
        <v>113</v>
      </c>
      <c r="BE119" s="200">
        <f>IF(N119="základní",J119,0)</f>
        <v>0</v>
      </c>
      <c r="BF119" s="200">
        <f>IF(N119="snížená",J119,0)</f>
        <v>0</v>
      </c>
      <c r="BG119" s="200">
        <f>IF(N119="zákl. přenesená",J119,0)</f>
        <v>0</v>
      </c>
      <c r="BH119" s="200">
        <f>IF(N119="sníž. přenesená",J119,0)</f>
        <v>0</v>
      </c>
      <c r="BI119" s="200">
        <f>IF(N119="nulová",J119,0)</f>
        <v>0</v>
      </c>
      <c r="BJ119" s="14" t="s">
        <v>81</v>
      </c>
      <c r="BK119" s="200">
        <f>ROUND(I119*H119,2)</f>
        <v>0</v>
      </c>
      <c r="BL119" s="14" t="s">
        <v>114</v>
      </c>
      <c r="BM119" s="199" t="s">
        <v>120</v>
      </c>
    </row>
    <row r="120" s="2" customFormat="1" ht="16.5" customHeight="1">
      <c r="A120" s="35"/>
      <c r="B120" s="36"/>
      <c r="C120" s="187" t="s">
        <v>114</v>
      </c>
      <c r="D120" s="187" t="s">
        <v>108</v>
      </c>
      <c r="E120" s="188" t="s">
        <v>121</v>
      </c>
      <c r="F120" s="189" t="s">
        <v>122</v>
      </c>
      <c r="G120" s="190" t="s">
        <v>111</v>
      </c>
      <c r="H120" s="191">
        <v>40</v>
      </c>
      <c r="I120" s="192"/>
      <c r="J120" s="193">
        <f>ROUND(I120*H120,2)</f>
        <v>0</v>
      </c>
      <c r="K120" s="189" t="s">
        <v>1</v>
      </c>
      <c r="L120" s="194"/>
      <c r="M120" s="195" t="s">
        <v>1</v>
      </c>
      <c r="N120" s="196" t="s">
        <v>38</v>
      </c>
      <c r="O120" s="88"/>
      <c r="P120" s="197">
        <f>O120*H120</f>
        <v>0</v>
      </c>
      <c r="Q120" s="197">
        <v>0</v>
      </c>
      <c r="R120" s="197">
        <f>Q120*H120</f>
        <v>0</v>
      </c>
      <c r="S120" s="197">
        <v>0</v>
      </c>
      <c r="T120" s="198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99" t="s">
        <v>112</v>
      </c>
      <c r="AT120" s="199" t="s">
        <v>108</v>
      </c>
      <c r="AU120" s="199" t="s">
        <v>73</v>
      </c>
      <c r="AY120" s="14" t="s">
        <v>113</v>
      </c>
      <c r="BE120" s="200">
        <f>IF(N120="základní",J120,0)</f>
        <v>0</v>
      </c>
      <c r="BF120" s="200">
        <f>IF(N120="snížená",J120,0)</f>
        <v>0</v>
      </c>
      <c r="BG120" s="200">
        <f>IF(N120="zákl. přenesená",J120,0)</f>
        <v>0</v>
      </c>
      <c r="BH120" s="200">
        <f>IF(N120="sníž. přenesená",J120,0)</f>
        <v>0</v>
      </c>
      <c r="BI120" s="200">
        <f>IF(N120="nulová",J120,0)</f>
        <v>0</v>
      </c>
      <c r="BJ120" s="14" t="s">
        <v>81</v>
      </c>
      <c r="BK120" s="200">
        <f>ROUND(I120*H120,2)</f>
        <v>0</v>
      </c>
      <c r="BL120" s="14" t="s">
        <v>114</v>
      </c>
      <c r="BM120" s="199" t="s">
        <v>112</v>
      </c>
    </row>
    <row r="121" s="2" customFormat="1" ht="16.5" customHeight="1">
      <c r="A121" s="35"/>
      <c r="B121" s="36"/>
      <c r="C121" s="187" t="s">
        <v>123</v>
      </c>
      <c r="D121" s="187" t="s">
        <v>108</v>
      </c>
      <c r="E121" s="188" t="s">
        <v>124</v>
      </c>
      <c r="F121" s="189" t="s">
        <v>125</v>
      </c>
      <c r="G121" s="190" t="s">
        <v>111</v>
      </c>
      <c r="H121" s="191">
        <v>15</v>
      </c>
      <c r="I121" s="192"/>
      <c r="J121" s="193">
        <f>ROUND(I121*H121,2)</f>
        <v>0</v>
      </c>
      <c r="K121" s="189" t="s">
        <v>1</v>
      </c>
      <c r="L121" s="194"/>
      <c r="M121" s="195" t="s">
        <v>1</v>
      </c>
      <c r="N121" s="196" t="s">
        <v>38</v>
      </c>
      <c r="O121" s="88"/>
      <c r="P121" s="197">
        <f>O121*H121</f>
        <v>0</v>
      </c>
      <c r="Q121" s="197">
        <v>0</v>
      </c>
      <c r="R121" s="197">
        <f>Q121*H121</f>
        <v>0</v>
      </c>
      <c r="S121" s="197">
        <v>0</v>
      </c>
      <c r="T121" s="198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9" t="s">
        <v>112</v>
      </c>
      <c r="AT121" s="199" t="s">
        <v>108</v>
      </c>
      <c r="AU121" s="199" t="s">
        <v>73</v>
      </c>
      <c r="AY121" s="14" t="s">
        <v>113</v>
      </c>
      <c r="BE121" s="200">
        <f>IF(N121="základní",J121,0)</f>
        <v>0</v>
      </c>
      <c r="BF121" s="200">
        <f>IF(N121="snížená",J121,0)</f>
        <v>0</v>
      </c>
      <c r="BG121" s="200">
        <f>IF(N121="zákl. přenesená",J121,0)</f>
        <v>0</v>
      </c>
      <c r="BH121" s="200">
        <f>IF(N121="sníž. přenesená",J121,0)</f>
        <v>0</v>
      </c>
      <c r="BI121" s="200">
        <f>IF(N121="nulová",J121,0)</f>
        <v>0</v>
      </c>
      <c r="BJ121" s="14" t="s">
        <v>81</v>
      </c>
      <c r="BK121" s="200">
        <f>ROUND(I121*H121,2)</f>
        <v>0</v>
      </c>
      <c r="BL121" s="14" t="s">
        <v>114</v>
      </c>
      <c r="BM121" s="199" t="s">
        <v>126</v>
      </c>
    </row>
    <row r="122" s="2" customFormat="1" ht="16.5" customHeight="1">
      <c r="A122" s="35"/>
      <c r="B122" s="36"/>
      <c r="C122" s="187" t="s">
        <v>120</v>
      </c>
      <c r="D122" s="187" t="s">
        <v>108</v>
      </c>
      <c r="E122" s="188" t="s">
        <v>127</v>
      </c>
      <c r="F122" s="189" t="s">
        <v>128</v>
      </c>
      <c r="G122" s="190" t="s">
        <v>111</v>
      </c>
      <c r="H122" s="191">
        <v>7</v>
      </c>
      <c r="I122" s="192"/>
      <c r="J122" s="193">
        <f>ROUND(I122*H122,2)</f>
        <v>0</v>
      </c>
      <c r="K122" s="189" t="s">
        <v>1</v>
      </c>
      <c r="L122" s="194"/>
      <c r="M122" s="195" t="s">
        <v>1</v>
      </c>
      <c r="N122" s="196" t="s">
        <v>38</v>
      </c>
      <c r="O122" s="88"/>
      <c r="P122" s="197">
        <f>O122*H122</f>
        <v>0</v>
      </c>
      <c r="Q122" s="197">
        <v>0</v>
      </c>
      <c r="R122" s="197">
        <f>Q122*H122</f>
        <v>0</v>
      </c>
      <c r="S122" s="197">
        <v>0</v>
      </c>
      <c r="T122" s="198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99" t="s">
        <v>112</v>
      </c>
      <c r="AT122" s="199" t="s">
        <v>108</v>
      </c>
      <c r="AU122" s="199" t="s">
        <v>73</v>
      </c>
      <c r="AY122" s="14" t="s">
        <v>113</v>
      </c>
      <c r="BE122" s="200">
        <f>IF(N122="základní",J122,0)</f>
        <v>0</v>
      </c>
      <c r="BF122" s="200">
        <f>IF(N122="snížená",J122,0)</f>
        <v>0</v>
      </c>
      <c r="BG122" s="200">
        <f>IF(N122="zákl. přenesená",J122,0)</f>
        <v>0</v>
      </c>
      <c r="BH122" s="200">
        <f>IF(N122="sníž. přenesená",J122,0)</f>
        <v>0</v>
      </c>
      <c r="BI122" s="200">
        <f>IF(N122="nulová",J122,0)</f>
        <v>0</v>
      </c>
      <c r="BJ122" s="14" t="s">
        <v>81</v>
      </c>
      <c r="BK122" s="200">
        <f>ROUND(I122*H122,2)</f>
        <v>0</v>
      </c>
      <c r="BL122" s="14" t="s">
        <v>114</v>
      </c>
      <c r="BM122" s="199" t="s">
        <v>129</v>
      </c>
    </row>
    <row r="123" s="2" customFormat="1" ht="21.75" customHeight="1">
      <c r="A123" s="35"/>
      <c r="B123" s="36"/>
      <c r="C123" s="187" t="s">
        <v>130</v>
      </c>
      <c r="D123" s="187" t="s">
        <v>108</v>
      </c>
      <c r="E123" s="188" t="s">
        <v>131</v>
      </c>
      <c r="F123" s="189" t="s">
        <v>132</v>
      </c>
      <c r="G123" s="190" t="s">
        <v>111</v>
      </c>
      <c r="H123" s="191">
        <v>1</v>
      </c>
      <c r="I123" s="192"/>
      <c r="J123" s="193">
        <f>ROUND(I123*H123,2)</f>
        <v>0</v>
      </c>
      <c r="K123" s="189" t="s">
        <v>1</v>
      </c>
      <c r="L123" s="194"/>
      <c r="M123" s="195" t="s">
        <v>1</v>
      </c>
      <c r="N123" s="196" t="s">
        <v>38</v>
      </c>
      <c r="O123" s="88"/>
      <c r="P123" s="197">
        <f>O123*H123</f>
        <v>0</v>
      </c>
      <c r="Q123" s="197">
        <v>0</v>
      </c>
      <c r="R123" s="197">
        <f>Q123*H123</f>
        <v>0</v>
      </c>
      <c r="S123" s="197">
        <v>0</v>
      </c>
      <c r="T123" s="198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9" t="s">
        <v>112</v>
      </c>
      <c r="AT123" s="199" t="s">
        <v>108</v>
      </c>
      <c r="AU123" s="199" t="s">
        <v>73</v>
      </c>
      <c r="AY123" s="14" t="s">
        <v>113</v>
      </c>
      <c r="BE123" s="200">
        <f>IF(N123="základní",J123,0)</f>
        <v>0</v>
      </c>
      <c r="BF123" s="200">
        <f>IF(N123="snížená",J123,0)</f>
        <v>0</v>
      </c>
      <c r="BG123" s="200">
        <f>IF(N123="zákl. přenesená",J123,0)</f>
        <v>0</v>
      </c>
      <c r="BH123" s="200">
        <f>IF(N123="sníž. přenesená",J123,0)</f>
        <v>0</v>
      </c>
      <c r="BI123" s="200">
        <f>IF(N123="nulová",J123,0)</f>
        <v>0</v>
      </c>
      <c r="BJ123" s="14" t="s">
        <v>81</v>
      </c>
      <c r="BK123" s="200">
        <f>ROUND(I123*H123,2)</f>
        <v>0</v>
      </c>
      <c r="BL123" s="14" t="s">
        <v>114</v>
      </c>
      <c r="BM123" s="199" t="s">
        <v>133</v>
      </c>
    </row>
    <row r="124" s="2" customFormat="1" ht="16.5" customHeight="1">
      <c r="A124" s="35"/>
      <c r="B124" s="36"/>
      <c r="C124" s="187" t="s">
        <v>112</v>
      </c>
      <c r="D124" s="187" t="s">
        <v>108</v>
      </c>
      <c r="E124" s="188" t="s">
        <v>134</v>
      </c>
      <c r="F124" s="189" t="s">
        <v>135</v>
      </c>
      <c r="G124" s="190" t="s">
        <v>111</v>
      </c>
      <c r="H124" s="191">
        <v>1</v>
      </c>
      <c r="I124" s="192"/>
      <c r="J124" s="193">
        <f>ROUND(I124*H124,2)</f>
        <v>0</v>
      </c>
      <c r="K124" s="189" t="s">
        <v>1</v>
      </c>
      <c r="L124" s="194"/>
      <c r="M124" s="201" t="s">
        <v>1</v>
      </c>
      <c r="N124" s="202" t="s">
        <v>38</v>
      </c>
      <c r="O124" s="203"/>
      <c r="P124" s="204">
        <f>O124*H124</f>
        <v>0</v>
      </c>
      <c r="Q124" s="204">
        <v>0</v>
      </c>
      <c r="R124" s="204">
        <f>Q124*H124</f>
        <v>0</v>
      </c>
      <c r="S124" s="204">
        <v>0</v>
      </c>
      <c r="T124" s="205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9" t="s">
        <v>112</v>
      </c>
      <c r="AT124" s="199" t="s">
        <v>108</v>
      </c>
      <c r="AU124" s="199" t="s">
        <v>73</v>
      </c>
      <c r="AY124" s="14" t="s">
        <v>113</v>
      </c>
      <c r="BE124" s="200">
        <f>IF(N124="základní",J124,0)</f>
        <v>0</v>
      </c>
      <c r="BF124" s="200">
        <f>IF(N124="snížená",J124,0)</f>
        <v>0</v>
      </c>
      <c r="BG124" s="200">
        <f>IF(N124="zákl. přenesená",J124,0)</f>
        <v>0</v>
      </c>
      <c r="BH124" s="200">
        <f>IF(N124="sníž. přenesená",J124,0)</f>
        <v>0</v>
      </c>
      <c r="BI124" s="200">
        <f>IF(N124="nulová",J124,0)</f>
        <v>0</v>
      </c>
      <c r="BJ124" s="14" t="s">
        <v>81</v>
      </c>
      <c r="BK124" s="200">
        <f>ROUND(I124*H124,2)</f>
        <v>0</v>
      </c>
      <c r="BL124" s="14" t="s">
        <v>114</v>
      </c>
      <c r="BM124" s="199" t="s">
        <v>136</v>
      </c>
    </row>
    <row r="125" s="2" customFormat="1" ht="6.96" customHeight="1">
      <c r="A125" s="35"/>
      <c r="B125" s="63"/>
      <c r="C125" s="64"/>
      <c r="D125" s="64"/>
      <c r="E125" s="64"/>
      <c r="F125" s="64"/>
      <c r="G125" s="64"/>
      <c r="H125" s="64"/>
      <c r="I125" s="64"/>
      <c r="J125" s="64"/>
      <c r="K125" s="64"/>
      <c r="L125" s="41"/>
      <c r="M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</sheetData>
  <sheetProtection sheet="1" autoFilter="0" formatColumns="0" formatRows="0" objects="1" scenarios="1" spinCount="100000" saltValue="RJBSnPkw5YSTkgYnCO4cEuUiDGrde3b+pwZkdfjTzAL+QWBZbY0efEy4dYVv4Ebd3fRp2MRiHDG4dyCC3sW+RQ==" hashValue="etTRLyF+rqy02/VhN8RNSMcw/qzAnjjuGKfPNbUQ1vpxhTQTfHHylyrB1fekm0X5j/TcS6tAEEkr7lv0/8wsrQ==" algorithmName="SHA-512" password="CC35"/>
  <autoFilter ref="C115:K124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86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83</v>
      </c>
    </row>
    <row r="4" s="1" customFormat="1" ht="24.96" customHeight="1">
      <c r="B4" s="17"/>
      <c r="D4" s="135" t="s">
        <v>87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Základní škola Křižíkova - koncová zařízení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88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137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3. 3. 2025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31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32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33</v>
      </c>
      <c r="E30" s="35"/>
      <c r="F30" s="35"/>
      <c r="G30" s="35"/>
      <c r="H30" s="35"/>
      <c r="I30" s="35"/>
      <c r="J30" s="148">
        <f>ROUND(J118,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35</v>
      </c>
      <c r="G32" s="35"/>
      <c r="H32" s="35"/>
      <c r="I32" s="149" t="s">
        <v>34</v>
      </c>
      <c r="J32" s="149" t="s">
        <v>36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37</v>
      </c>
      <c r="E33" s="137" t="s">
        <v>38</v>
      </c>
      <c r="F33" s="151">
        <f>ROUND((SUM(BE118:BE122)),  2)</f>
        <v>0</v>
      </c>
      <c r="G33" s="35"/>
      <c r="H33" s="35"/>
      <c r="I33" s="152">
        <v>0.20999999999999999</v>
      </c>
      <c r="J33" s="151">
        <f>ROUND(((SUM(BE118:BE122))*I33),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39</v>
      </c>
      <c r="F34" s="151">
        <f>ROUND((SUM(BF118:BF122)),  2)</f>
        <v>0</v>
      </c>
      <c r="G34" s="35"/>
      <c r="H34" s="35"/>
      <c r="I34" s="152">
        <v>0.12</v>
      </c>
      <c r="J34" s="151">
        <f>ROUND(((SUM(BF118:BF122))*I34),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40</v>
      </c>
      <c r="F35" s="151">
        <f>ROUND((SUM(BG118:BG122)),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41</v>
      </c>
      <c r="F36" s="151">
        <f>ROUND((SUM(BH118:BH122)),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42</v>
      </c>
      <c r="F37" s="151">
        <f>ROUND((SUM(BI118:BI122)),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43</v>
      </c>
      <c r="E39" s="155"/>
      <c r="F39" s="155"/>
      <c r="G39" s="156" t="s">
        <v>44</v>
      </c>
      <c r="H39" s="157" t="s">
        <v>45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46</v>
      </c>
      <c r="E50" s="161"/>
      <c r="F50" s="161"/>
      <c r="G50" s="160" t="s">
        <v>47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48</v>
      </c>
      <c r="E61" s="163"/>
      <c r="F61" s="164" t="s">
        <v>49</v>
      </c>
      <c r="G61" s="162" t="s">
        <v>48</v>
      </c>
      <c r="H61" s="163"/>
      <c r="I61" s="163"/>
      <c r="J61" s="165" t="s">
        <v>49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50</v>
      </c>
      <c r="E65" s="166"/>
      <c r="F65" s="166"/>
      <c r="G65" s="160" t="s">
        <v>51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48</v>
      </c>
      <c r="E76" s="163"/>
      <c r="F76" s="164" t="s">
        <v>49</v>
      </c>
      <c r="G76" s="162" t="s">
        <v>48</v>
      </c>
      <c r="H76" s="163"/>
      <c r="I76" s="163"/>
      <c r="J76" s="165" t="s">
        <v>49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90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Základní škola Křižíkova - koncová zařízení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88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02 - VRN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3. 3. 2025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91</v>
      </c>
      <c r="D94" s="173"/>
      <c r="E94" s="173"/>
      <c r="F94" s="173"/>
      <c r="G94" s="173"/>
      <c r="H94" s="173"/>
      <c r="I94" s="173"/>
      <c r="J94" s="174" t="s">
        <v>92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93</v>
      </c>
      <c r="D96" s="37"/>
      <c r="E96" s="37"/>
      <c r="F96" s="37"/>
      <c r="G96" s="37"/>
      <c r="H96" s="37"/>
      <c r="I96" s="37"/>
      <c r="J96" s="107">
        <f>J118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94</v>
      </c>
    </row>
    <row r="97" s="10" customFormat="1" ht="24.96" customHeight="1">
      <c r="A97" s="10"/>
      <c r="B97" s="206"/>
      <c r="C97" s="207"/>
      <c r="D97" s="208" t="s">
        <v>138</v>
      </c>
      <c r="E97" s="209"/>
      <c r="F97" s="209"/>
      <c r="G97" s="209"/>
      <c r="H97" s="209"/>
      <c r="I97" s="209"/>
      <c r="J97" s="210">
        <f>J119</f>
        <v>0</v>
      </c>
      <c r="K97" s="207"/>
      <c r="L97" s="21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1" customFormat="1" ht="19.92" customHeight="1">
      <c r="A98" s="11"/>
      <c r="B98" s="212"/>
      <c r="C98" s="213"/>
      <c r="D98" s="214" t="s">
        <v>139</v>
      </c>
      <c r="E98" s="215"/>
      <c r="F98" s="215"/>
      <c r="G98" s="215"/>
      <c r="H98" s="215"/>
      <c r="I98" s="215"/>
      <c r="J98" s="216">
        <f>J120</f>
        <v>0</v>
      </c>
      <c r="K98" s="213"/>
      <c r="L98" s="217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</row>
    <row r="99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="2" customFormat="1" ht="6.96" customHeight="1">
      <c r="A100" s="35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="2" customFormat="1" ht="6.96" customHeight="1">
      <c r="A104" s="35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95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171" t="str">
        <f>E7</f>
        <v>Základní škola Křižíkova - koncová zařízení</v>
      </c>
      <c r="F108" s="29"/>
      <c r="G108" s="29"/>
      <c r="H108" s="29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88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3" t="str">
        <f>E9</f>
        <v>02 - VRN</v>
      </c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20</v>
      </c>
      <c r="D112" s="37"/>
      <c r="E112" s="37"/>
      <c r="F112" s="24" t="str">
        <f>F12</f>
        <v xml:space="preserve"> </v>
      </c>
      <c r="G112" s="37"/>
      <c r="H112" s="37"/>
      <c r="I112" s="29" t="s">
        <v>22</v>
      </c>
      <c r="J112" s="76" t="str">
        <f>IF(J12="","",J12)</f>
        <v>3. 3. 2025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24</v>
      </c>
      <c r="D114" s="37"/>
      <c r="E114" s="37"/>
      <c r="F114" s="24" t="str">
        <f>E15</f>
        <v xml:space="preserve"> </v>
      </c>
      <c r="G114" s="37"/>
      <c r="H114" s="37"/>
      <c r="I114" s="29" t="s">
        <v>29</v>
      </c>
      <c r="J114" s="33" t="str">
        <f>E21</f>
        <v xml:space="preserve"> 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27</v>
      </c>
      <c r="D115" s="37"/>
      <c r="E115" s="37"/>
      <c r="F115" s="24" t="str">
        <f>IF(E18="","",E18)</f>
        <v>Vyplň údaj</v>
      </c>
      <c r="G115" s="37"/>
      <c r="H115" s="37"/>
      <c r="I115" s="29" t="s">
        <v>31</v>
      </c>
      <c r="J115" s="33" t="str">
        <f>E24</f>
        <v xml:space="preserve"> 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9" customFormat="1" ht="29.28" customHeight="1">
      <c r="A117" s="176"/>
      <c r="B117" s="177"/>
      <c r="C117" s="178" t="s">
        <v>96</v>
      </c>
      <c r="D117" s="179" t="s">
        <v>58</v>
      </c>
      <c r="E117" s="179" t="s">
        <v>54</v>
      </c>
      <c r="F117" s="179" t="s">
        <v>55</v>
      </c>
      <c r="G117" s="179" t="s">
        <v>97</v>
      </c>
      <c r="H117" s="179" t="s">
        <v>98</v>
      </c>
      <c r="I117" s="179" t="s">
        <v>99</v>
      </c>
      <c r="J117" s="179" t="s">
        <v>92</v>
      </c>
      <c r="K117" s="180" t="s">
        <v>100</v>
      </c>
      <c r="L117" s="181"/>
      <c r="M117" s="97" t="s">
        <v>1</v>
      </c>
      <c r="N117" s="98" t="s">
        <v>37</v>
      </c>
      <c r="O117" s="98" t="s">
        <v>101</v>
      </c>
      <c r="P117" s="98" t="s">
        <v>102</v>
      </c>
      <c r="Q117" s="98" t="s">
        <v>103</v>
      </c>
      <c r="R117" s="98" t="s">
        <v>104</v>
      </c>
      <c r="S117" s="98" t="s">
        <v>105</v>
      </c>
      <c r="T117" s="99" t="s">
        <v>106</v>
      </c>
      <c r="U117" s="176"/>
      <c r="V117" s="176"/>
      <c r="W117" s="176"/>
      <c r="X117" s="176"/>
      <c r="Y117" s="176"/>
      <c r="Z117" s="176"/>
      <c r="AA117" s="176"/>
      <c r="AB117" s="176"/>
      <c r="AC117" s="176"/>
      <c r="AD117" s="176"/>
      <c r="AE117" s="176"/>
    </row>
    <row r="118" s="2" customFormat="1" ht="22.8" customHeight="1">
      <c r="A118" s="35"/>
      <c r="B118" s="36"/>
      <c r="C118" s="104" t="s">
        <v>107</v>
      </c>
      <c r="D118" s="37"/>
      <c r="E118" s="37"/>
      <c r="F118" s="37"/>
      <c r="G118" s="37"/>
      <c r="H118" s="37"/>
      <c r="I118" s="37"/>
      <c r="J118" s="182">
        <f>BK118</f>
        <v>0</v>
      </c>
      <c r="K118" s="37"/>
      <c r="L118" s="41"/>
      <c r="M118" s="100"/>
      <c r="N118" s="183"/>
      <c r="O118" s="101"/>
      <c r="P118" s="184">
        <f>P119</f>
        <v>0</v>
      </c>
      <c r="Q118" s="101"/>
      <c r="R118" s="184">
        <f>R119</f>
        <v>0</v>
      </c>
      <c r="S118" s="101"/>
      <c r="T118" s="185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72</v>
      </c>
      <c r="AU118" s="14" t="s">
        <v>94</v>
      </c>
      <c r="BK118" s="186">
        <f>BK119</f>
        <v>0</v>
      </c>
    </row>
    <row r="119" s="12" customFormat="1" ht="25.92" customHeight="1">
      <c r="A119" s="12"/>
      <c r="B119" s="218"/>
      <c r="C119" s="219"/>
      <c r="D119" s="220" t="s">
        <v>72</v>
      </c>
      <c r="E119" s="221" t="s">
        <v>85</v>
      </c>
      <c r="F119" s="221" t="s">
        <v>140</v>
      </c>
      <c r="G119" s="219"/>
      <c r="H119" s="219"/>
      <c r="I119" s="222"/>
      <c r="J119" s="223">
        <f>BK119</f>
        <v>0</v>
      </c>
      <c r="K119" s="219"/>
      <c r="L119" s="224"/>
      <c r="M119" s="225"/>
      <c r="N119" s="226"/>
      <c r="O119" s="226"/>
      <c r="P119" s="227">
        <f>P120</f>
        <v>0</v>
      </c>
      <c r="Q119" s="226"/>
      <c r="R119" s="227">
        <f>R120</f>
        <v>0</v>
      </c>
      <c r="S119" s="226"/>
      <c r="T119" s="228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29" t="s">
        <v>123</v>
      </c>
      <c r="AT119" s="230" t="s">
        <v>72</v>
      </c>
      <c r="AU119" s="230" t="s">
        <v>73</v>
      </c>
      <c r="AY119" s="229" t="s">
        <v>113</v>
      </c>
      <c r="BK119" s="231">
        <f>BK120</f>
        <v>0</v>
      </c>
    </row>
    <row r="120" s="12" customFormat="1" ht="22.8" customHeight="1">
      <c r="A120" s="12"/>
      <c r="B120" s="218"/>
      <c r="C120" s="219"/>
      <c r="D120" s="220" t="s">
        <v>72</v>
      </c>
      <c r="E120" s="232" t="s">
        <v>141</v>
      </c>
      <c r="F120" s="232" t="s">
        <v>142</v>
      </c>
      <c r="G120" s="219"/>
      <c r="H120" s="219"/>
      <c r="I120" s="222"/>
      <c r="J120" s="233">
        <f>BK120</f>
        <v>0</v>
      </c>
      <c r="K120" s="219"/>
      <c r="L120" s="224"/>
      <c r="M120" s="225"/>
      <c r="N120" s="226"/>
      <c r="O120" s="226"/>
      <c r="P120" s="227">
        <f>SUM(P121:P122)</f>
        <v>0</v>
      </c>
      <c r="Q120" s="226"/>
      <c r="R120" s="227">
        <f>SUM(R121:R122)</f>
        <v>0</v>
      </c>
      <c r="S120" s="226"/>
      <c r="T120" s="228">
        <f>SUM(T121:T122)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9" t="s">
        <v>123</v>
      </c>
      <c r="AT120" s="230" t="s">
        <v>72</v>
      </c>
      <c r="AU120" s="230" t="s">
        <v>81</v>
      </c>
      <c r="AY120" s="229" t="s">
        <v>113</v>
      </c>
      <c r="BK120" s="231">
        <f>SUM(BK121:BK122)</f>
        <v>0</v>
      </c>
    </row>
    <row r="121" s="2" customFormat="1" ht="16.5" customHeight="1">
      <c r="A121" s="35"/>
      <c r="B121" s="36"/>
      <c r="C121" s="234" t="s">
        <v>81</v>
      </c>
      <c r="D121" s="234" t="s">
        <v>143</v>
      </c>
      <c r="E121" s="235" t="s">
        <v>144</v>
      </c>
      <c r="F121" s="236" t="s">
        <v>145</v>
      </c>
      <c r="G121" s="237" t="s">
        <v>146</v>
      </c>
      <c r="H121" s="238">
        <v>1</v>
      </c>
      <c r="I121" s="239"/>
      <c r="J121" s="240">
        <f>ROUND(I121*H121,2)</f>
        <v>0</v>
      </c>
      <c r="K121" s="236" t="s">
        <v>1</v>
      </c>
      <c r="L121" s="41"/>
      <c r="M121" s="241" t="s">
        <v>1</v>
      </c>
      <c r="N121" s="242" t="s">
        <v>38</v>
      </c>
      <c r="O121" s="88"/>
      <c r="P121" s="197">
        <f>O121*H121</f>
        <v>0</v>
      </c>
      <c r="Q121" s="197">
        <v>0</v>
      </c>
      <c r="R121" s="197">
        <f>Q121*H121</f>
        <v>0</v>
      </c>
      <c r="S121" s="197">
        <v>0</v>
      </c>
      <c r="T121" s="198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9" t="s">
        <v>114</v>
      </c>
      <c r="AT121" s="199" t="s">
        <v>143</v>
      </c>
      <c r="AU121" s="199" t="s">
        <v>83</v>
      </c>
      <c r="AY121" s="14" t="s">
        <v>113</v>
      </c>
      <c r="BE121" s="200">
        <f>IF(N121="základní",J121,0)</f>
        <v>0</v>
      </c>
      <c r="BF121" s="200">
        <f>IF(N121="snížená",J121,0)</f>
        <v>0</v>
      </c>
      <c r="BG121" s="200">
        <f>IF(N121="zákl. přenesená",J121,0)</f>
        <v>0</v>
      </c>
      <c r="BH121" s="200">
        <f>IF(N121="sníž. přenesená",J121,0)</f>
        <v>0</v>
      </c>
      <c r="BI121" s="200">
        <f>IF(N121="nulová",J121,0)</f>
        <v>0</v>
      </c>
      <c r="BJ121" s="14" t="s">
        <v>81</v>
      </c>
      <c r="BK121" s="200">
        <f>ROUND(I121*H121,2)</f>
        <v>0</v>
      </c>
      <c r="BL121" s="14" t="s">
        <v>114</v>
      </c>
      <c r="BM121" s="199" t="s">
        <v>83</v>
      </c>
    </row>
    <row r="122" s="2" customFormat="1" ht="16.5" customHeight="1">
      <c r="A122" s="35"/>
      <c r="B122" s="36"/>
      <c r="C122" s="234" t="s">
        <v>83</v>
      </c>
      <c r="D122" s="234" t="s">
        <v>143</v>
      </c>
      <c r="E122" s="235" t="s">
        <v>147</v>
      </c>
      <c r="F122" s="236" t="s">
        <v>148</v>
      </c>
      <c r="G122" s="237" t="s">
        <v>146</v>
      </c>
      <c r="H122" s="238">
        <v>1</v>
      </c>
      <c r="I122" s="239"/>
      <c r="J122" s="240">
        <f>ROUND(I122*H122,2)</f>
        <v>0</v>
      </c>
      <c r="K122" s="236" t="s">
        <v>1</v>
      </c>
      <c r="L122" s="41"/>
      <c r="M122" s="243" t="s">
        <v>1</v>
      </c>
      <c r="N122" s="244" t="s">
        <v>38</v>
      </c>
      <c r="O122" s="203"/>
      <c r="P122" s="204">
        <f>O122*H122</f>
        <v>0</v>
      </c>
      <c r="Q122" s="204">
        <v>0</v>
      </c>
      <c r="R122" s="204">
        <f>Q122*H122</f>
        <v>0</v>
      </c>
      <c r="S122" s="204">
        <v>0</v>
      </c>
      <c r="T122" s="205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99" t="s">
        <v>114</v>
      </c>
      <c r="AT122" s="199" t="s">
        <v>143</v>
      </c>
      <c r="AU122" s="199" t="s">
        <v>83</v>
      </c>
      <c r="AY122" s="14" t="s">
        <v>113</v>
      </c>
      <c r="BE122" s="200">
        <f>IF(N122="základní",J122,0)</f>
        <v>0</v>
      </c>
      <c r="BF122" s="200">
        <f>IF(N122="snížená",J122,0)</f>
        <v>0</v>
      </c>
      <c r="BG122" s="200">
        <f>IF(N122="zákl. přenesená",J122,0)</f>
        <v>0</v>
      </c>
      <c r="BH122" s="200">
        <f>IF(N122="sníž. přenesená",J122,0)</f>
        <v>0</v>
      </c>
      <c r="BI122" s="200">
        <f>IF(N122="nulová",J122,0)</f>
        <v>0</v>
      </c>
      <c r="BJ122" s="14" t="s">
        <v>81</v>
      </c>
      <c r="BK122" s="200">
        <f>ROUND(I122*H122,2)</f>
        <v>0</v>
      </c>
      <c r="BL122" s="14" t="s">
        <v>114</v>
      </c>
      <c r="BM122" s="199" t="s">
        <v>114</v>
      </c>
    </row>
    <row r="123" s="2" customFormat="1" ht="6.96" customHeight="1">
      <c r="A123" s="35"/>
      <c r="B123" s="63"/>
      <c r="C123" s="64"/>
      <c r="D123" s="64"/>
      <c r="E123" s="64"/>
      <c r="F123" s="64"/>
      <c r="G123" s="64"/>
      <c r="H123" s="64"/>
      <c r="I123" s="64"/>
      <c r="J123" s="64"/>
      <c r="K123" s="64"/>
      <c r="L123" s="41"/>
      <c r="M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</sheetData>
  <sheetProtection sheet="1" autoFilter="0" formatColumns="0" formatRows="0" objects="1" scenarios="1" spinCount="100000" saltValue="TCY8GByfmMkgbr66h0SSzjpD/PHS9wNssznS15FTS5oRdQbYdd+TnUhDlNntXM5oKIhfqayzu7dzFiTzzPc/ug==" hashValue="zPfeUNuu+fheaVZOtIQFpeTZ1T1t14T0Btqul1PZO3PW2kZqQLYyh5j0wv7LWRXlhotRvFt/F3QBjEMw2y0OgA==" algorithmName="SHA-512" password="CC35"/>
  <autoFilter ref="C117:K122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2025-05-05T07:37:54Z</dcterms:created>
  <dcterms:modified xsi:type="dcterms:W3CDTF">2025-05-05T07:37:55Z</dcterms:modified>
</cp:coreProperties>
</file>