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D:\Rozpočty\2023\231109 - MDK Zádvěří\"/>
    </mc:Choice>
  </mc:AlternateContent>
  <xr:revisionPtr revIDLastSave="0" documentId="13_ncr:1_{DD4BE00D-AC5E-4EB7-9034-2EEEC2608114}" xr6:coauthVersionLast="47" xr6:coauthVersionMax="47" xr10:uidLastSave="{00000000-0000-0000-0000-000000000000}"/>
  <bookViews>
    <workbookView xWindow="-120" yWindow="-120" windowWidth="29040" windowHeight="15840" xr2:uid="{00000000-000D-0000-FFFF-FFFF00000000}"/>
  </bookViews>
  <sheets>
    <sheet name="Rekapitulace stavby" sheetId="1" r:id="rId1"/>
    <sheet name="01 - Stavební část" sheetId="2" r:id="rId2"/>
    <sheet name="02 - Elektroinstalace" sheetId="4" r:id="rId3"/>
  </sheets>
  <definedNames>
    <definedName name="_xlnm._FilterDatabase" localSheetId="1" hidden="1">'01 - Stavební část'!$C$133:$K$390</definedName>
    <definedName name="_xlnm.Print_Titles" localSheetId="1">'01 - Stavební část'!$133:$133</definedName>
    <definedName name="_xlnm.Print_Titles" localSheetId="0">'Rekapitulace stavby'!$92:$92</definedName>
    <definedName name="_xlnm.Print_Area" localSheetId="1">'01 - Stavební část'!$C$4:$J$39,'01 - Stavební část'!$C$50:$J$76,'01 - Stavební část'!$C$82:$J$115,'01 - Stavební část'!$C$121:$K$390</definedName>
    <definedName name="_xlnm.Print_Area" localSheetId="0">'Rekapitulace stavby'!$D$4:$AO$76,'Rekapitulace stavby'!$C$82:$AQ$97</definedName>
  </definedNames>
  <calcPr calcId="191029"/>
</workbook>
</file>

<file path=xl/calcChain.xml><?xml version="1.0" encoding="utf-8"?>
<calcChain xmlns="http://schemas.openxmlformats.org/spreadsheetml/2006/main">
  <c r="AK29" i="1" l="1"/>
  <c r="H6" i="4"/>
  <c r="I6" i="4"/>
  <c r="J6" i="4" s="1"/>
  <c r="H7" i="4"/>
  <c r="I7" i="4"/>
  <c r="H8" i="4"/>
  <c r="I8" i="4"/>
  <c r="J8" i="4"/>
  <c r="H9" i="4"/>
  <c r="I9" i="4"/>
  <c r="J9" i="4" s="1"/>
  <c r="H16" i="4"/>
  <c r="H19" i="4" s="1"/>
  <c r="I16" i="4"/>
  <c r="J16" i="4"/>
  <c r="H17" i="4"/>
  <c r="I17" i="4"/>
  <c r="J17" i="4" s="1"/>
  <c r="H18" i="4"/>
  <c r="I18" i="4"/>
  <c r="J18" i="4"/>
  <c r="I19" i="4"/>
  <c r="H22" i="4"/>
  <c r="H24" i="4" s="1"/>
  <c r="I22" i="4"/>
  <c r="J22" i="4"/>
  <c r="H23" i="4"/>
  <c r="I23" i="4"/>
  <c r="J23" i="4" s="1"/>
  <c r="J24" i="4" s="1"/>
  <c r="I24" i="4"/>
  <c r="H27" i="4"/>
  <c r="I27" i="4"/>
  <c r="J27" i="4" s="1"/>
  <c r="H28" i="4"/>
  <c r="I28" i="4"/>
  <c r="J28" i="4"/>
  <c r="H29" i="4"/>
  <c r="I29" i="4"/>
  <c r="H30" i="4"/>
  <c r="I30" i="4"/>
  <c r="H31" i="4"/>
  <c r="I31" i="4"/>
  <c r="H32" i="4"/>
  <c r="I32" i="4"/>
  <c r="H38" i="4"/>
  <c r="I38" i="4"/>
  <c r="H39" i="4"/>
  <c r="I39" i="4"/>
  <c r="H40" i="4"/>
  <c r="I40" i="4"/>
  <c r="H41" i="4"/>
  <c r="I41" i="4"/>
  <c r="H42" i="4"/>
  <c r="I42" i="4"/>
  <c r="H43" i="4"/>
  <c r="J43" i="4" s="1"/>
  <c r="I43" i="4"/>
  <c r="H44" i="4"/>
  <c r="I44" i="4"/>
  <c r="H45" i="4"/>
  <c r="I45" i="4"/>
  <c r="H46" i="4"/>
  <c r="J46" i="4" s="1"/>
  <c r="I46" i="4"/>
  <c r="H47" i="4"/>
  <c r="I47" i="4"/>
  <c r="H48" i="4"/>
  <c r="H51" i="4"/>
  <c r="J51" i="4" s="1"/>
  <c r="I51" i="4"/>
  <c r="I56" i="4" s="1"/>
  <c r="H52" i="4"/>
  <c r="J52" i="4" s="1"/>
  <c r="I52" i="4"/>
  <c r="H53" i="4"/>
  <c r="J53" i="4" s="1"/>
  <c r="I53" i="4"/>
  <c r="H54" i="4"/>
  <c r="J54" i="4" s="1"/>
  <c r="I54" i="4"/>
  <c r="H55" i="4"/>
  <c r="J55" i="4" s="1"/>
  <c r="I55" i="4"/>
  <c r="H59" i="4"/>
  <c r="I59" i="4"/>
  <c r="H60" i="4"/>
  <c r="I60" i="4"/>
  <c r="H61" i="4"/>
  <c r="I61" i="4"/>
  <c r="H62" i="4"/>
  <c r="I62" i="4"/>
  <c r="H63" i="4"/>
  <c r="I63" i="4"/>
  <c r="H64" i="4"/>
  <c r="I64" i="4"/>
  <c r="H65" i="4"/>
  <c r="I65" i="4"/>
  <c r="H66" i="4"/>
  <c r="I66" i="4"/>
  <c r="H70" i="4"/>
  <c r="I70" i="4"/>
  <c r="H71" i="4"/>
  <c r="I71" i="4"/>
  <c r="H72" i="4"/>
  <c r="J72" i="4" s="1"/>
  <c r="I72" i="4"/>
  <c r="H76" i="4"/>
  <c r="I76" i="4"/>
  <c r="H77" i="4"/>
  <c r="I77" i="4"/>
  <c r="J77" i="4" s="1"/>
  <c r="H78" i="4"/>
  <c r="I78" i="4"/>
  <c r="H81" i="4"/>
  <c r="J95" i="4" s="1"/>
  <c r="I81" i="4"/>
  <c r="J81" i="4"/>
  <c r="H82" i="4"/>
  <c r="I82" i="4"/>
  <c r="J82" i="4" s="1"/>
  <c r="J96" i="4" l="1"/>
  <c r="J78" i="4"/>
  <c r="J79" i="4" s="1"/>
  <c r="J76" i="4"/>
  <c r="J71" i="4"/>
  <c r="J70" i="4"/>
  <c r="J66" i="4"/>
  <c r="J65" i="4"/>
  <c r="J64" i="4"/>
  <c r="J63" i="4"/>
  <c r="I67" i="4"/>
  <c r="J62" i="4"/>
  <c r="J61" i="4"/>
  <c r="J60" i="4"/>
  <c r="J59" i="4"/>
  <c r="H56" i="4"/>
  <c r="J47" i="4"/>
  <c r="J45" i="4"/>
  <c r="J44" i="4"/>
  <c r="J42" i="4"/>
  <c r="J41" i="4"/>
  <c r="J40" i="4"/>
  <c r="I48" i="4"/>
  <c r="J39" i="4"/>
  <c r="J38" i="4"/>
  <c r="J48" i="4" s="1"/>
  <c r="J32" i="4"/>
  <c r="J33" i="4" s="1"/>
  <c r="J35" i="4" s="1"/>
  <c r="J90" i="4" s="1"/>
  <c r="J30" i="4"/>
  <c r="J29" i="4"/>
  <c r="I35" i="4"/>
  <c r="J31" i="4"/>
  <c r="H35" i="4"/>
  <c r="J34" i="4" s="1"/>
  <c r="H10" i="4"/>
  <c r="J11" i="4" s="1"/>
  <c r="I10" i="4"/>
  <c r="J89" i="4"/>
  <c r="J56" i="4"/>
  <c r="J93" i="4"/>
  <c r="J73" i="4"/>
  <c r="J19" i="4"/>
  <c r="H67" i="4"/>
  <c r="J7" i="4"/>
  <c r="J10" i="4" s="1"/>
  <c r="AY96" i="1"/>
  <c r="AX96" i="1"/>
  <c r="AU96" i="1"/>
  <c r="J37" i="2"/>
  <c r="J36" i="2"/>
  <c r="AY95" i="1" s="1"/>
  <c r="J35" i="2"/>
  <c r="AX95" i="1"/>
  <c r="BI390" i="2"/>
  <c r="BH390" i="2"/>
  <c r="BG390" i="2"/>
  <c r="BF390" i="2"/>
  <c r="T390" i="2"/>
  <c r="T389" i="2"/>
  <c r="R390" i="2"/>
  <c r="R389" i="2" s="1"/>
  <c r="P390" i="2"/>
  <c r="P389" i="2" s="1"/>
  <c r="BI388" i="2"/>
  <c r="BH388" i="2"/>
  <c r="BG388" i="2"/>
  <c r="BF388" i="2"/>
  <c r="T388" i="2"/>
  <c r="T387" i="2" s="1"/>
  <c r="T386" i="2" s="1"/>
  <c r="R388" i="2"/>
  <c r="R387" i="2"/>
  <c r="P388" i="2"/>
  <c r="P387" i="2" s="1"/>
  <c r="P386" i="2" s="1"/>
  <c r="BI378" i="2"/>
  <c r="BH378" i="2"/>
  <c r="BG378" i="2"/>
  <c r="BF378" i="2"/>
  <c r="T378" i="2"/>
  <c r="R378" i="2"/>
  <c r="P378" i="2"/>
  <c r="BI376" i="2"/>
  <c r="BH376" i="2"/>
  <c r="BG376" i="2"/>
  <c r="BF376" i="2"/>
  <c r="T376" i="2"/>
  <c r="R376" i="2"/>
  <c r="P376" i="2"/>
  <c r="BI373" i="2"/>
  <c r="BH373" i="2"/>
  <c r="BG373" i="2"/>
  <c r="BF373" i="2"/>
  <c r="T373" i="2"/>
  <c r="R373" i="2"/>
  <c r="P373" i="2"/>
  <c r="BI360" i="2"/>
  <c r="BH360" i="2"/>
  <c r="BG360" i="2"/>
  <c r="BF360" i="2"/>
  <c r="T360" i="2"/>
  <c r="R360" i="2"/>
  <c r="P360" i="2"/>
  <c r="BI347" i="2"/>
  <c r="BH347" i="2"/>
  <c r="BG347" i="2"/>
  <c r="BF347" i="2"/>
  <c r="T347" i="2"/>
  <c r="R347" i="2"/>
  <c r="P347" i="2"/>
  <c r="BI344" i="2"/>
  <c r="BH344" i="2"/>
  <c r="BG344" i="2"/>
  <c r="BF344" i="2"/>
  <c r="T344" i="2"/>
  <c r="R344" i="2"/>
  <c r="P344" i="2"/>
  <c r="BI342" i="2"/>
  <c r="BH342" i="2"/>
  <c r="BG342" i="2"/>
  <c r="BF342" i="2"/>
  <c r="T342" i="2"/>
  <c r="R342" i="2"/>
  <c r="P342" i="2"/>
  <c r="BI340" i="2"/>
  <c r="BH340" i="2"/>
  <c r="BG340" i="2"/>
  <c r="BF340" i="2"/>
  <c r="T340" i="2"/>
  <c r="R340" i="2"/>
  <c r="P340" i="2"/>
  <c r="BI338" i="2"/>
  <c r="BH338" i="2"/>
  <c r="BG338" i="2"/>
  <c r="BF338" i="2"/>
  <c r="T338" i="2"/>
  <c r="R338" i="2"/>
  <c r="P338" i="2"/>
  <c r="BI336" i="2"/>
  <c r="BH336" i="2"/>
  <c r="BG336" i="2"/>
  <c r="BF336" i="2"/>
  <c r="T336" i="2"/>
  <c r="R336" i="2"/>
  <c r="P336" i="2"/>
  <c r="BI333" i="2"/>
  <c r="BH333" i="2"/>
  <c r="BG333" i="2"/>
  <c r="BF333" i="2"/>
  <c r="T333" i="2"/>
  <c r="R333" i="2"/>
  <c r="P333" i="2"/>
  <c r="BI330" i="2"/>
  <c r="BH330" i="2"/>
  <c r="BG330" i="2"/>
  <c r="BF330" i="2"/>
  <c r="T330" i="2"/>
  <c r="R330" i="2"/>
  <c r="P330" i="2"/>
  <c r="BI327" i="2"/>
  <c r="BH327" i="2"/>
  <c r="BG327" i="2"/>
  <c r="BF327" i="2"/>
  <c r="T327" i="2"/>
  <c r="R327" i="2"/>
  <c r="P327" i="2"/>
  <c r="BI326" i="2"/>
  <c r="BH326" i="2"/>
  <c r="BG326" i="2"/>
  <c r="BF326" i="2"/>
  <c r="T326" i="2"/>
  <c r="R326" i="2"/>
  <c r="P326" i="2"/>
  <c r="BI323" i="2"/>
  <c r="BH323" i="2"/>
  <c r="BG323" i="2"/>
  <c r="BF323" i="2"/>
  <c r="T323" i="2"/>
  <c r="R323" i="2"/>
  <c r="P323" i="2"/>
  <c r="BI321" i="2"/>
  <c r="BH321" i="2"/>
  <c r="BG321" i="2"/>
  <c r="BF321" i="2"/>
  <c r="T321" i="2"/>
  <c r="R321" i="2"/>
  <c r="P321" i="2"/>
  <c r="BI316" i="2"/>
  <c r="BH316" i="2"/>
  <c r="BG316" i="2"/>
  <c r="BF316" i="2"/>
  <c r="T316" i="2"/>
  <c r="R316" i="2"/>
  <c r="P316" i="2"/>
  <c r="BI312" i="2"/>
  <c r="BH312" i="2"/>
  <c r="BG312" i="2"/>
  <c r="BF312" i="2"/>
  <c r="T312" i="2"/>
  <c r="R312" i="2"/>
  <c r="P312" i="2"/>
  <c r="BI310" i="2"/>
  <c r="BH310" i="2"/>
  <c r="BG310" i="2"/>
  <c r="BF310" i="2"/>
  <c r="T310" i="2"/>
  <c r="R310" i="2"/>
  <c r="P310" i="2"/>
  <c r="BI306" i="2"/>
  <c r="BH306" i="2"/>
  <c r="BG306" i="2"/>
  <c r="BF306" i="2"/>
  <c r="T306" i="2"/>
  <c r="R306" i="2"/>
  <c r="P306" i="2"/>
  <c r="BI303" i="2"/>
  <c r="BH303" i="2"/>
  <c r="BG303" i="2"/>
  <c r="BF303" i="2"/>
  <c r="T303" i="2"/>
  <c r="R303" i="2"/>
  <c r="P303" i="2"/>
  <c r="BI302" i="2"/>
  <c r="BH302" i="2"/>
  <c r="BG302" i="2"/>
  <c r="BF302" i="2"/>
  <c r="T302" i="2"/>
  <c r="R302" i="2"/>
  <c r="P302" i="2"/>
  <c r="BI301" i="2"/>
  <c r="BH301" i="2"/>
  <c r="BG301" i="2"/>
  <c r="BF301" i="2"/>
  <c r="T301" i="2"/>
  <c r="R301" i="2"/>
  <c r="P301" i="2"/>
  <c r="BI300" i="2"/>
  <c r="BH300" i="2"/>
  <c r="BG300" i="2"/>
  <c r="BF300" i="2"/>
  <c r="T300" i="2"/>
  <c r="R300" i="2"/>
  <c r="P300" i="2"/>
  <c r="BI299" i="2"/>
  <c r="BH299" i="2"/>
  <c r="BG299" i="2"/>
  <c r="BF299" i="2"/>
  <c r="T299" i="2"/>
  <c r="R299" i="2"/>
  <c r="P299" i="2"/>
  <c r="BI298" i="2"/>
  <c r="BH298" i="2"/>
  <c r="BG298" i="2"/>
  <c r="BF298" i="2"/>
  <c r="T298" i="2"/>
  <c r="R298" i="2"/>
  <c r="P298" i="2"/>
  <c r="BI297" i="2"/>
  <c r="BH297" i="2"/>
  <c r="BG297" i="2"/>
  <c r="BF297" i="2"/>
  <c r="T297" i="2"/>
  <c r="R297" i="2"/>
  <c r="P297" i="2"/>
  <c r="BI296" i="2"/>
  <c r="BH296" i="2"/>
  <c r="BG296" i="2"/>
  <c r="BF296" i="2"/>
  <c r="T296" i="2"/>
  <c r="R296" i="2"/>
  <c r="P296" i="2"/>
  <c r="BI291" i="2"/>
  <c r="BH291" i="2"/>
  <c r="BG291" i="2"/>
  <c r="BF291" i="2"/>
  <c r="T291" i="2"/>
  <c r="R291" i="2"/>
  <c r="P291" i="2"/>
  <c r="BI289" i="2"/>
  <c r="BH289" i="2"/>
  <c r="BG289" i="2"/>
  <c r="BF289" i="2"/>
  <c r="T289" i="2"/>
  <c r="R289" i="2"/>
  <c r="P289" i="2"/>
  <c r="BI284" i="2"/>
  <c r="BH284" i="2"/>
  <c r="BG284" i="2"/>
  <c r="BF284" i="2"/>
  <c r="T284" i="2"/>
  <c r="R284" i="2"/>
  <c r="P284" i="2"/>
  <c r="BI277" i="2"/>
  <c r="BH277" i="2"/>
  <c r="BG277" i="2"/>
  <c r="BF277" i="2"/>
  <c r="T277" i="2"/>
  <c r="R277" i="2"/>
  <c r="P277" i="2"/>
  <c r="BI276" i="2"/>
  <c r="BH276" i="2"/>
  <c r="BG276" i="2"/>
  <c r="BF276" i="2"/>
  <c r="T276" i="2"/>
  <c r="R276" i="2"/>
  <c r="P276" i="2"/>
  <c r="BI274" i="2"/>
  <c r="BH274" i="2"/>
  <c r="BG274" i="2"/>
  <c r="BF274" i="2"/>
  <c r="T274" i="2"/>
  <c r="R274" i="2"/>
  <c r="P274" i="2"/>
  <c r="BI271" i="2"/>
  <c r="BH271" i="2"/>
  <c r="BG271" i="2"/>
  <c r="BF271" i="2"/>
  <c r="T271" i="2"/>
  <c r="R271" i="2"/>
  <c r="P271" i="2"/>
  <c r="BI270" i="2"/>
  <c r="BH270" i="2"/>
  <c r="BG270" i="2"/>
  <c r="BF270" i="2"/>
  <c r="T270" i="2"/>
  <c r="R270" i="2"/>
  <c r="P270" i="2"/>
  <c r="BI269" i="2"/>
  <c r="BH269" i="2"/>
  <c r="BG269" i="2"/>
  <c r="BF269" i="2"/>
  <c r="T269" i="2"/>
  <c r="R269" i="2"/>
  <c r="P269" i="2"/>
  <c r="BI268" i="2"/>
  <c r="BH268" i="2"/>
  <c r="BG268" i="2"/>
  <c r="BF268" i="2"/>
  <c r="T268" i="2"/>
  <c r="R268" i="2"/>
  <c r="P268" i="2"/>
  <c r="BI267" i="2"/>
  <c r="BH267" i="2"/>
  <c r="BG267" i="2"/>
  <c r="BF267" i="2"/>
  <c r="T267" i="2"/>
  <c r="R267" i="2"/>
  <c r="P267" i="2"/>
  <c r="BI266" i="2"/>
  <c r="BH266" i="2"/>
  <c r="BG266" i="2"/>
  <c r="BF266" i="2"/>
  <c r="T266" i="2"/>
  <c r="R266" i="2"/>
  <c r="P266" i="2"/>
  <c r="BI265" i="2"/>
  <c r="BH265" i="2"/>
  <c r="BG265" i="2"/>
  <c r="BF265" i="2"/>
  <c r="T265" i="2"/>
  <c r="R265" i="2"/>
  <c r="P265" i="2"/>
  <c r="BI262" i="2"/>
  <c r="BH262" i="2"/>
  <c r="BG262" i="2"/>
  <c r="BF262" i="2"/>
  <c r="T262" i="2"/>
  <c r="R262" i="2"/>
  <c r="P262" i="2"/>
  <c r="BI259" i="2"/>
  <c r="BH259" i="2"/>
  <c r="BG259" i="2"/>
  <c r="BF259" i="2"/>
  <c r="T259" i="2"/>
  <c r="R259" i="2"/>
  <c r="P259" i="2"/>
  <c r="BI256" i="2"/>
  <c r="BH256" i="2"/>
  <c r="BG256" i="2"/>
  <c r="BF256" i="2"/>
  <c r="T256" i="2"/>
  <c r="R256" i="2"/>
  <c r="P256" i="2"/>
  <c r="BI254" i="2"/>
  <c r="BH254" i="2"/>
  <c r="BG254" i="2"/>
  <c r="BF254" i="2"/>
  <c r="T254" i="2"/>
  <c r="R254" i="2"/>
  <c r="P254" i="2"/>
  <c r="BI246" i="2"/>
  <c r="BH246" i="2"/>
  <c r="BG246" i="2"/>
  <c r="BF246" i="2"/>
  <c r="T246" i="2"/>
  <c r="R246" i="2"/>
  <c r="P246" i="2"/>
  <c r="BI244" i="2"/>
  <c r="BH244" i="2"/>
  <c r="BG244" i="2"/>
  <c r="BF244" i="2"/>
  <c r="T244" i="2"/>
  <c r="R244" i="2"/>
  <c r="P244" i="2"/>
  <c r="BI242" i="2"/>
  <c r="BH242" i="2"/>
  <c r="BG242" i="2"/>
  <c r="BF242" i="2"/>
  <c r="T242" i="2"/>
  <c r="R242" i="2"/>
  <c r="P242" i="2"/>
  <c r="BI237" i="2"/>
  <c r="BH237" i="2"/>
  <c r="BG237" i="2"/>
  <c r="BF237" i="2"/>
  <c r="T237" i="2"/>
  <c r="R237" i="2"/>
  <c r="P237" i="2"/>
  <c r="BI229" i="2"/>
  <c r="BH229" i="2"/>
  <c r="BG229" i="2"/>
  <c r="BF229" i="2"/>
  <c r="T229" i="2"/>
  <c r="R229" i="2"/>
  <c r="P229" i="2"/>
  <c r="BI224" i="2"/>
  <c r="BH224" i="2"/>
  <c r="BG224" i="2"/>
  <c r="BF224" i="2"/>
  <c r="T224" i="2"/>
  <c r="R224" i="2"/>
  <c r="P224" i="2"/>
  <c r="BI216" i="2"/>
  <c r="BH216" i="2"/>
  <c r="BG216" i="2"/>
  <c r="BF216" i="2"/>
  <c r="T216" i="2"/>
  <c r="R216" i="2"/>
  <c r="P216" i="2"/>
  <c r="BI213" i="2"/>
  <c r="BH213" i="2"/>
  <c r="BG213" i="2"/>
  <c r="BF213" i="2"/>
  <c r="T213" i="2"/>
  <c r="R213" i="2"/>
  <c r="P213" i="2"/>
  <c r="BI210" i="2"/>
  <c r="BH210" i="2"/>
  <c r="BG210" i="2"/>
  <c r="BF210" i="2"/>
  <c r="T210" i="2"/>
  <c r="R210" i="2"/>
  <c r="P210" i="2"/>
  <c r="BI206" i="2"/>
  <c r="BH206" i="2"/>
  <c r="BG206" i="2"/>
  <c r="BF206" i="2"/>
  <c r="T206" i="2"/>
  <c r="R206" i="2"/>
  <c r="P206" i="2"/>
  <c r="BI201" i="2"/>
  <c r="BH201" i="2"/>
  <c r="BG201" i="2"/>
  <c r="BF201" i="2"/>
  <c r="T201" i="2"/>
  <c r="T200" i="2"/>
  <c r="R201" i="2"/>
  <c r="R200" i="2" s="1"/>
  <c r="P201" i="2"/>
  <c r="P200" i="2" s="1"/>
  <c r="BI199" i="2"/>
  <c r="BH199" i="2"/>
  <c r="BG199" i="2"/>
  <c r="BF199" i="2"/>
  <c r="T199" i="2"/>
  <c r="R199" i="2"/>
  <c r="P199" i="2"/>
  <c r="BI196" i="2"/>
  <c r="BH196" i="2"/>
  <c r="BG196" i="2"/>
  <c r="BF196" i="2"/>
  <c r="T196" i="2"/>
  <c r="R196" i="2"/>
  <c r="P196" i="2"/>
  <c r="BI194" i="2"/>
  <c r="BH194" i="2"/>
  <c r="BG194" i="2"/>
  <c r="BF194" i="2"/>
  <c r="T194" i="2"/>
  <c r="R194" i="2"/>
  <c r="P194" i="2"/>
  <c r="BI192" i="2"/>
  <c r="BH192" i="2"/>
  <c r="BG192" i="2"/>
  <c r="BF192" i="2"/>
  <c r="T192" i="2"/>
  <c r="R192" i="2"/>
  <c r="P192" i="2"/>
  <c r="BI190" i="2"/>
  <c r="BH190" i="2"/>
  <c r="BG190" i="2"/>
  <c r="BF190" i="2"/>
  <c r="T190" i="2"/>
  <c r="R190" i="2"/>
  <c r="P190" i="2"/>
  <c r="BI187" i="2"/>
  <c r="BH187" i="2"/>
  <c r="BG187" i="2"/>
  <c r="BF187" i="2"/>
  <c r="T187" i="2"/>
  <c r="R187" i="2"/>
  <c r="P187" i="2"/>
  <c r="BI185" i="2"/>
  <c r="BH185" i="2"/>
  <c r="BG185" i="2"/>
  <c r="BF185" i="2"/>
  <c r="T185" i="2"/>
  <c r="R185" i="2"/>
  <c r="P185" i="2"/>
  <c r="BI184" i="2"/>
  <c r="BH184" i="2"/>
  <c r="BG184" i="2"/>
  <c r="BF184" i="2"/>
  <c r="T184" i="2"/>
  <c r="R184" i="2"/>
  <c r="P184" i="2"/>
  <c r="BI183" i="2"/>
  <c r="BH183" i="2"/>
  <c r="BG183" i="2"/>
  <c r="BF183" i="2"/>
  <c r="T183" i="2"/>
  <c r="R183" i="2"/>
  <c r="P183" i="2"/>
  <c r="BI179" i="2"/>
  <c r="BH179" i="2"/>
  <c r="BG179" i="2"/>
  <c r="BF179" i="2"/>
  <c r="T179" i="2"/>
  <c r="R179" i="2"/>
  <c r="P179" i="2"/>
  <c r="BI173" i="2"/>
  <c r="BH173" i="2"/>
  <c r="BG173" i="2"/>
  <c r="BF173" i="2"/>
  <c r="T173" i="2"/>
  <c r="R173" i="2"/>
  <c r="P173" i="2"/>
  <c r="BI171" i="2"/>
  <c r="BH171" i="2"/>
  <c r="BG171" i="2"/>
  <c r="BF171" i="2"/>
  <c r="T171" i="2"/>
  <c r="R171" i="2"/>
  <c r="P171" i="2"/>
  <c r="BI170" i="2"/>
  <c r="BH170" i="2"/>
  <c r="BG170" i="2"/>
  <c r="BF170" i="2"/>
  <c r="T170" i="2"/>
  <c r="R170" i="2"/>
  <c r="P170" i="2"/>
  <c r="BI169" i="2"/>
  <c r="BH169" i="2"/>
  <c r="BG169" i="2"/>
  <c r="BF169" i="2"/>
  <c r="T169" i="2"/>
  <c r="R169" i="2"/>
  <c r="P169" i="2"/>
  <c r="BI163" i="2"/>
  <c r="BH163" i="2"/>
  <c r="BG163" i="2"/>
  <c r="BF163" i="2"/>
  <c r="T163" i="2"/>
  <c r="R163" i="2"/>
  <c r="P163" i="2"/>
  <c r="BI158" i="2"/>
  <c r="BH158" i="2"/>
  <c r="BG158" i="2"/>
  <c r="BF158" i="2"/>
  <c r="T158" i="2"/>
  <c r="R158" i="2"/>
  <c r="P158" i="2"/>
  <c r="BI150" i="2"/>
  <c r="BH150" i="2"/>
  <c r="BG150" i="2"/>
  <c r="BF150" i="2"/>
  <c r="T150" i="2"/>
  <c r="R150" i="2"/>
  <c r="P150" i="2"/>
  <c r="BI146" i="2"/>
  <c r="BH146" i="2"/>
  <c r="BG146" i="2"/>
  <c r="BF146" i="2"/>
  <c r="T146" i="2"/>
  <c r="R146" i="2"/>
  <c r="P146" i="2"/>
  <c r="BI140" i="2"/>
  <c r="BH140" i="2"/>
  <c r="BG140" i="2"/>
  <c r="BF140" i="2"/>
  <c r="T140" i="2"/>
  <c r="R140" i="2"/>
  <c r="P140" i="2"/>
  <c r="BI137" i="2"/>
  <c r="BH137" i="2"/>
  <c r="BG137" i="2"/>
  <c r="BF137" i="2"/>
  <c r="T137" i="2"/>
  <c r="R137" i="2"/>
  <c r="P137" i="2"/>
  <c r="J131" i="2"/>
  <c r="J130" i="2"/>
  <c r="F130" i="2"/>
  <c r="F128" i="2"/>
  <c r="E126" i="2"/>
  <c r="J92" i="2"/>
  <c r="J91" i="2"/>
  <c r="F91" i="2"/>
  <c r="F89" i="2"/>
  <c r="E87" i="2"/>
  <c r="J18" i="2"/>
  <c r="E18" i="2"/>
  <c r="F131" i="2"/>
  <c r="J17" i="2"/>
  <c r="J12" i="2"/>
  <c r="J128" i="2" s="1"/>
  <c r="E7" i="2"/>
  <c r="E85" i="2"/>
  <c r="L90" i="1"/>
  <c r="AM90" i="1"/>
  <c r="AM89" i="1"/>
  <c r="L89" i="1"/>
  <c r="AM87" i="1"/>
  <c r="L87" i="1"/>
  <c r="L85" i="1"/>
  <c r="L84" i="1"/>
  <c r="BK373" i="2"/>
  <c r="BK192" i="2"/>
  <c r="J169" i="2"/>
  <c r="J330" i="2"/>
  <c r="J301" i="2"/>
  <c r="BK284" i="2"/>
  <c r="J269" i="2"/>
  <c r="BK246" i="2"/>
  <c r="BK206" i="2"/>
  <c r="BK140" i="2"/>
  <c r="J300" i="2"/>
  <c r="J265" i="2"/>
  <c r="BK184" i="2"/>
  <c r="BC96" i="1"/>
  <c r="BK388" i="2"/>
  <c r="BK344" i="2"/>
  <c r="J327" i="2"/>
  <c r="BK276" i="2"/>
  <c r="BK194" i="2"/>
  <c r="J171" i="2"/>
  <c r="J347" i="2"/>
  <c r="J316" i="2"/>
  <c r="J289" i="2"/>
  <c r="J262" i="2"/>
  <c r="J237" i="2"/>
  <c r="BK199" i="2"/>
  <c r="BK173" i="2"/>
  <c r="J340" i="2"/>
  <c r="BK302" i="2"/>
  <c r="J268" i="2"/>
  <c r="J183" i="2"/>
  <c r="BK158" i="2"/>
  <c r="BK347" i="2"/>
  <c r="J284" i="2"/>
  <c r="J266" i="2"/>
  <c r="J216" i="2"/>
  <c r="J173" i="2"/>
  <c r="J342" i="2"/>
  <c r="BK326" i="2"/>
  <c r="J310" i="2"/>
  <c r="BK297" i="2"/>
  <c r="BK277" i="2"/>
  <c r="BK268" i="2"/>
  <c r="J242" i="2"/>
  <c r="BK210" i="2"/>
  <c r="J163" i="2"/>
  <c r="BK378" i="2"/>
  <c r="BK312" i="2"/>
  <c r="BK291" i="2"/>
  <c r="BK190" i="2"/>
  <c r="BK146" i="2"/>
  <c r="BB96" i="1"/>
  <c r="J390" i="2"/>
  <c r="BK340" i="2"/>
  <c r="J312" i="2"/>
  <c r="BK269" i="2"/>
  <c r="J190" i="2"/>
  <c r="BK169" i="2"/>
  <c r="BK376" i="2"/>
  <c r="J336" i="2"/>
  <c r="J302" i="2"/>
  <c r="BK390" i="2"/>
  <c r="BK323" i="2"/>
  <c r="BK267" i="2"/>
  <c r="BK187" i="2"/>
  <c r="BK342" i="2"/>
  <c r="BK306" i="2"/>
  <c r="BK300" i="2"/>
  <c r="BK266" i="2"/>
  <c r="J224" i="2"/>
  <c r="J187" i="2"/>
  <c r="BK137" i="2"/>
  <c r="J306" i="2"/>
  <c r="BK256" i="2"/>
  <c r="BK213" i="2"/>
  <c r="J146" i="2"/>
  <c r="BK299" i="2"/>
  <c r="J271" i="2"/>
  <c r="J246" i="2"/>
  <c r="BK185" i="2"/>
  <c r="BK150" i="2"/>
  <c r="J321" i="2"/>
  <c r="J299" i="2"/>
  <c r="BK289" i="2"/>
  <c r="J270" i="2"/>
  <c r="J256" i="2"/>
  <c r="J194" i="2"/>
  <c r="BK321" i="2"/>
  <c r="J297" i="2"/>
  <c r="BK216" i="2"/>
  <c r="J179" i="2"/>
  <c r="BA96" i="1"/>
  <c r="J373" i="2"/>
  <c r="BK336" i="2"/>
  <c r="J298" i="2"/>
  <c r="J206" i="2"/>
  <c r="BK179" i="2"/>
  <c r="J388" i="2"/>
  <c r="J344" i="2"/>
  <c r="BK310" i="2"/>
  <c r="J291" i="2"/>
  <c r="BK265" i="2"/>
  <c r="J254" i="2"/>
  <c r="J210" i="2"/>
  <c r="BK183" i="2"/>
  <c r="J338" i="2"/>
  <c r="BK296" i="2"/>
  <c r="J267" i="2"/>
  <c r="BK224" i="2"/>
  <c r="BK170" i="2"/>
  <c r="J140" i="2"/>
  <c r="BK330" i="2"/>
  <c r="BK274" i="2"/>
  <c r="BK229" i="2"/>
  <c r="J199" i="2"/>
  <c r="BK171" i="2"/>
  <c r="BK360" i="2"/>
  <c r="BK327" i="2"/>
  <c r="BK316" i="2"/>
  <c r="J296" i="2"/>
  <c r="J274" i="2"/>
  <c r="BK254" i="2"/>
  <c r="BK237" i="2"/>
  <c r="J192" i="2"/>
  <c r="J376" i="2"/>
  <c r="BK303" i="2"/>
  <c r="BK271" i="2"/>
  <c r="J229" i="2"/>
  <c r="J185" i="2"/>
  <c r="J378" i="2"/>
  <c r="J360" i="2"/>
  <c r="BK333" i="2"/>
  <c r="J303" i="2"/>
  <c r="BK259" i="2"/>
  <c r="J184" i="2"/>
  <c r="J150" i="2"/>
  <c r="J323" i="2"/>
  <c r="BK301" i="2"/>
  <c r="J276" i="2"/>
  <c r="J259" i="2"/>
  <c r="J213" i="2"/>
  <c r="BK196" i="2"/>
  <c r="J158" i="2"/>
  <c r="J326" i="2"/>
  <c r="BK270" i="2"/>
  <c r="BK242" i="2"/>
  <c r="BK163" i="2"/>
  <c r="J333" i="2"/>
  <c r="J277" i="2"/>
  <c r="BK262" i="2"/>
  <c r="BK244" i="2"/>
  <c r="BK201" i="2"/>
  <c r="AS94" i="1"/>
  <c r="J196" i="2"/>
  <c r="J137" i="2"/>
  <c r="BK338" i="2"/>
  <c r="BK298" i="2"/>
  <c r="J244" i="2"/>
  <c r="J201" i="2"/>
  <c r="J170" i="2"/>
  <c r="BD96" i="1"/>
  <c r="J94" i="4" l="1"/>
  <c r="J67" i="4"/>
  <c r="J92" i="4" s="1"/>
  <c r="J91" i="4"/>
  <c r="J12" i="4"/>
  <c r="J13" i="4" s="1"/>
  <c r="J88" i="4" s="1"/>
  <c r="R386" i="2"/>
  <c r="P136" i="2"/>
  <c r="BK162" i="2"/>
  <c r="J162" i="2" s="1"/>
  <c r="J99" i="2" s="1"/>
  <c r="T162" i="2"/>
  <c r="R189" i="2"/>
  <c r="BK215" i="2"/>
  <c r="J215" i="2" s="1"/>
  <c r="J104" i="2" s="1"/>
  <c r="T215" i="2"/>
  <c r="BK273" i="2"/>
  <c r="J273" i="2"/>
  <c r="J106" i="2"/>
  <c r="T273" i="2"/>
  <c r="R305" i="2"/>
  <c r="P315" i="2"/>
  <c r="BK325" i="2"/>
  <c r="J325" i="2"/>
  <c r="J109" i="2"/>
  <c r="BK332" i="2"/>
  <c r="J332" i="2" s="1"/>
  <c r="J110" i="2" s="1"/>
  <c r="R332" i="2"/>
  <c r="P346" i="2"/>
  <c r="T136" i="2"/>
  <c r="R162" i="2"/>
  <c r="P189" i="2"/>
  <c r="BK205" i="2"/>
  <c r="R205" i="2"/>
  <c r="P215" i="2"/>
  <c r="BK258" i="2"/>
  <c r="J258" i="2" s="1"/>
  <c r="J105" i="2" s="1"/>
  <c r="R258" i="2"/>
  <c r="P273" i="2"/>
  <c r="BK305" i="2"/>
  <c r="J305" i="2"/>
  <c r="J107" i="2" s="1"/>
  <c r="T305" i="2"/>
  <c r="R315" i="2"/>
  <c r="P325" i="2"/>
  <c r="T325" i="2"/>
  <c r="BK346" i="2"/>
  <c r="J346" i="2" s="1"/>
  <c r="J111" i="2" s="1"/>
  <c r="R346" i="2"/>
  <c r="BK136" i="2"/>
  <c r="R136" i="2"/>
  <c r="R135" i="2"/>
  <c r="P162" i="2"/>
  <c r="BK189" i="2"/>
  <c r="J189" i="2"/>
  <c r="J100" i="2" s="1"/>
  <c r="T189" i="2"/>
  <c r="P205" i="2"/>
  <c r="T205" i="2"/>
  <c r="R215" i="2"/>
  <c r="P258" i="2"/>
  <c r="T258" i="2"/>
  <c r="R273" i="2"/>
  <c r="P305" i="2"/>
  <c r="BK315" i="2"/>
  <c r="J315" i="2" s="1"/>
  <c r="J108" i="2" s="1"/>
  <c r="T315" i="2"/>
  <c r="R325" i="2"/>
  <c r="P332" i="2"/>
  <c r="T332" i="2"/>
  <c r="T346" i="2"/>
  <c r="BK389" i="2"/>
  <c r="J389" i="2" s="1"/>
  <c r="J114" i="2" s="1"/>
  <c r="BK200" i="2"/>
  <c r="J200" i="2" s="1"/>
  <c r="J101" i="2" s="1"/>
  <c r="BK387" i="2"/>
  <c r="J387" i="2"/>
  <c r="J113" i="2" s="1"/>
  <c r="J136" i="2"/>
  <c r="J98" i="2" s="1"/>
  <c r="J205" i="2"/>
  <c r="J103" i="2" s="1"/>
  <c r="E124" i="2"/>
  <c r="BE169" i="2"/>
  <c r="BE173" i="2"/>
  <c r="BE194" i="2"/>
  <c r="BE196" i="2"/>
  <c r="BE199" i="2"/>
  <c r="BE213" i="2"/>
  <c r="BE224" i="2"/>
  <c r="BE262" i="2"/>
  <c r="BE289" i="2"/>
  <c r="BE296" i="2"/>
  <c r="BE299" i="2"/>
  <c r="BE310" i="2"/>
  <c r="BE316" i="2"/>
  <c r="BE336" i="2"/>
  <c r="BE373" i="2"/>
  <c r="J89" i="2"/>
  <c r="BE187" i="2"/>
  <c r="BE190" i="2"/>
  <c r="BE244" i="2"/>
  <c r="BE271" i="2"/>
  <c r="BE291" i="2"/>
  <c r="BE306" i="2"/>
  <c r="BE340" i="2"/>
  <c r="BE360" i="2"/>
  <c r="BE378" i="2"/>
  <c r="BE388" i="2"/>
  <c r="F92" i="2"/>
  <c r="BE140" i="2"/>
  <c r="BE146" i="2"/>
  <c r="BE158" i="2"/>
  <c r="BE237" i="2"/>
  <c r="BE242" i="2"/>
  <c r="BE256" i="2"/>
  <c r="BE259" i="2"/>
  <c r="BE265" i="2"/>
  <c r="BE276" i="2"/>
  <c r="BE327" i="2"/>
  <c r="BE137" i="2"/>
  <c r="BE184" i="2"/>
  <c r="BE206" i="2"/>
  <c r="BE210" i="2"/>
  <c r="BE254" i="2"/>
  <c r="BE269" i="2"/>
  <c r="BE277" i="2"/>
  <c r="BE298" i="2"/>
  <c r="BE300" i="2"/>
  <c r="BE303" i="2"/>
  <c r="BE323" i="2"/>
  <c r="BE342" i="2"/>
  <c r="BE344" i="2"/>
  <c r="BE150" i="2"/>
  <c r="BE171" i="2"/>
  <c r="BE179" i="2"/>
  <c r="BE216" i="2"/>
  <c r="BE229" i="2"/>
  <c r="BE246" i="2"/>
  <c r="BE267" i="2"/>
  <c r="BE284" i="2"/>
  <c r="BE333" i="2"/>
  <c r="BE163" i="2"/>
  <c r="BE170" i="2"/>
  <c r="BE183" i="2"/>
  <c r="BE185" i="2"/>
  <c r="BE192" i="2"/>
  <c r="BE201" i="2"/>
  <c r="BE266" i="2"/>
  <c r="BE268" i="2"/>
  <c r="BE270" i="2"/>
  <c r="BE274" i="2"/>
  <c r="BE297" i="2"/>
  <c r="BE301" i="2"/>
  <c r="BE302" i="2"/>
  <c r="BE312" i="2"/>
  <c r="BE321" i="2"/>
  <c r="BE326" i="2"/>
  <c r="BE330" i="2"/>
  <c r="BE338" i="2"/>
  <c r="BE347" i="2"/>
  <c r="BE376" i="2"/>
  <c r="BE390" i="2"/>
  <c r="F36" i="2"/>
  <c r="BC95" i="1"/>
  <c r="BC94" i="1" s="1"/>
  <c r="W32" i="1" s="1"/>
  <c r="J34" i="2"/>
  <c r="AW95" i="1" s="1"/>
  <c r="F34" i="2"/>
  <c r="BA95" i="1"/>
  <c r="BA94" i="1" s="1"/>
  <c r="F37" i="2"/>
  <c r="BD95" i="1" s="1"/>
  <c r="BD94" i="1" s="1"/>
  <c r="W33" i="1" s="1"/>
  <c r="F35" i="2"/>
  <c r="BB95" i="1" s="1"/>
  <c r="BB94" i="1" s="1"/>
  <c r="W31" i="1" s="1"/>
  <c r="AZ96" i="1"/>
  <c r="AW96" i="1"/>
  <c r="J97" i="4" l="1"/>
  <c r="J99" i="4" s="1"/>
  <c r="AG96" i="1" s="1"/>
  <c r="AN96" i="1" s="1"/>
  <c r="AN94" i="1" s="1"/>
  <c r="R204" i="2"/>
  <c r="R134" i="2"/>
  <c r="T204" i="2"/>
  <c r="P135" i="2"/>
  <c r="P204" i="2"/>
  <c r="BK135" i="2"/>
  <c r="BK204" i="2"/>
  <c r="J204" i="2"/>
  <c r="J102" i="2" s="1"/>
  <c r="T135" i="2"/>
  <c r="T134" i="2"/>
  <c r="BK386" i="2"/>
  <c r="J386" i="2" s="1"/>
  <c r="J112" i="2" s="1"/>
  <c r="J33" i="2"/>
  <c r="AV95" i="1"/>
  <c r="AT95" i="1"/>
  <c r="F33" i="2"/>
  <c r="AZ95" i="1" s="1"/>
  <c r="AZ94" i="1" s="1"/>
  <c r="AW94" i="1"/>
  <c r="AY94" i="1"/>
  <c r="AX94" i="1"/>
  <c r="AV96" i="1"/>
  <c r="AT96" i="1" s="1"/>
  <c r="BK134" i="2" l="1"/>
  <c r="J134" i="2" s="1"/>
  <c r="J96" i="2" s="1"/>
  <c r="P134" i="2"/>
  <c r="AU95" i="1"/>
  <c r="AU94" i="1" s="1"/>
  <c r="J135" i="2"/>
  <c r="J97" i="2" s="1"/>
  <c r="AV94" i="1"/>
  <c r="J30" i="2" l="1"/>
  <c r="AG95" i="1" s="1"/>
  <c r="AG94" i="1" s="1"/>
  <c r="AK26" i="1" s="1"/>
  <c r="AT94" i="1"/>
  <c r="W29" i="1" l="1"/>
  <c r="AK35" i="1" s="1"/>
  <c r="J39" i="2"/>
  <c r="AN95" i="1"/>
</calcChain>
</file>

<file path=xl/sharedStrings.xml><?xml version="1.0" encoding="utf-8"?>
<sst xmlns="http://schemas.openxmlformats.org/spreadsheetml/2006/main" count="2909" uniqueCount="701">
  <si>
    <t>Export Komplet</t>
  </si>
  <si>
    <t/>
  </si>
  <si>
    <t>2.0</t>
  </si>
  <si>
    <t>ZAMOK</t>
  </si>
  <si>
    <t>False</t>
  </si>
  <si>
    <t>{cfd860e8-cb3c-4b73-8ef6-cb4df318417d}</t>
  </si>
  <si>
    <t>0,01</t>
  </si>
  <si>
    <t>21</t>
  </si>
  <si>
    <t>15</t>
  </si>
  <si>
    <t>REKAPITULACE STAVBY</t>
  </si>
  <si>
    <t>v ---  níže se nacházejí doplnkové a pomocné údaje k sestavám  --- v</t>
  </si>
  <si>
    <t>Návod na vyplnění</t>
  </si>
  <si>
    <t>0,001</t>
  </si>
  <si>
    <t>Kód:</t>
  </si>
  <si>
    <t>00</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</si>
  <si>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</si>
  <si>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</si>
  <si>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MDK - zádveří</t>
  </si>
  <si>
    <t>KSO:</t>
  </si>
  <si>
    <t>CC-CZ:</t>
  </si>
  <si>
    <t>Místo:</t>
  </si>
  <si>
    <t>Sokolov, 5. Května 655</t>
  </si>
  <si>
    <t>Datum:</t>
  </si>
  <si>
    <t>11. 7. 2019</t>
  </si>
  <si>
    <t>Zadavatel:</t>
  </si>
  <si>
    <t>IČ:</t>
  </si>
  <si>
    <t>Město Sokolov</t>
  </si>
  <si>
    <t>DIČ:</t>
  </si>
  <si>
    <t>Uchazeč:</t>
  </si>
  <si>
    <t>Vyplň údaj</t>
  </si>
  <si>
    <t>Projektant:</t>
  </si>
  <si>
    <t>Ing. arch. Olga Růžičková</t>
  </si>
  <si>
    <t>True</t>
  </si>
  <si>
    <t>Zpracovatel:</t>
  </si>
  <si>
    <t>Michal Kubelka</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</si>
  <si>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</si>
  <si>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</si>
  <si>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</si>
  <si>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</si>
  <si>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</si>
  <si>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</si>
  <si>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</si>
  <si>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</si>
  <si>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</si>
  <si>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</si>
  <si>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</si>
  <si>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</si>
  <si>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</si>
  <si>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</si>
  <si>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</si>
  <si>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</si>
  <si>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</si>
  <si>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</si>
  <si>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</si>
  <si>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</si>
  <si>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</si>
  <si>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</si>
  <si>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</si>
  <si>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</si>
  <si>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</si>
  <si>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</si>
  <si>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</si>
  <si>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</si>
  <si>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</si>
  <si>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</si>
  <si>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</si>
  <si>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</si>
  <si>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</si>
  <si>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</si>
  <si>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</si>
  <si>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</si>
  <si>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</si>
  <si>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</si>
  <si>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</si>
  <si>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</si>
  <si>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</si>
  <si>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</si>
  <si>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</si>
  <si>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</si>
  <si>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</si>
  <si>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</si>
  <si>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01</t>
  </si>
  <si>
    <t>Stavební část</t>
  </si>
  <si>
    <t>STA</t>
  </si>
  <si>
    <t>1</t>
  </si>
  <si>
    <t>{ff49bb4d-7a9c-4099-866d-75446507bdaa}</t>
  </si>
  <si>
    <t>2</t>
  </si>
  <si>
    <t>02</t>
  </si>
  <si>
    <t>Elektroinstalace</t>
  </si>
  <si>
    <t>{15fce916-2709-4017-ae57-41110ee4c42e}</t>
  </si>
  <si>
    <t>KRYCÍ LIST SOUPISU PRACÍ</t>
  </si>
  <si>
    <t>Objekt:</t>
  </si>
  <si>
    <t>01 - Stavební část</t>
  </si>
  <si>
    <t>REKAPITULACE ČLENĚNÍ SOUPISU PRACÍ</t>
  </si>
  <si>
    <t>Kód dílu - Popis</t>
  </si>
  <si>
    <t>Cena celkem [CZK]</t>
  </si>
  <si>
    <t>Náklady ze soupisu prací</t>
  </si>
  <si>
    <t>-1</t>
  </si>
  <si>
    <t>HSV - Práce a dodávky HSV</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</si>
  <si>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</si>
  <si>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</si>
  <si>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</si>
  <si>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</si>
  <si>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</si>
  <si>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</si>
  <si>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763 - Konstrukce suché výstavby</t>
  </si>
  <si>
    <t xml:space="preserve">    766 - Konstrukce truhlářské</t>
  </si>
  <si>
    <t xml:space="preserve">    767 - Konstrukce zámečnické</t>
  </si>
  <si>
    <t xml:space="preserve">    772 - Podlahy z kamene</t>
  </si>
  <si>
    <t xml:space="preserve">    775 - Podlahy skládané</t>
  </si>
  <si>
    <t xml:space="preserve">    782 - Dokončovací práce - obklady z kamene</t>
  </si>
  <si>
    <t xml:space="preserve">    783 - Dokončovací práce - nátěry</t>
  </si>
  <si>
    <t xml:space="preserve">    784 - Dokončovací práce - malby a tapety</t>
  </si>
  <si>
    <t>VRN - Vedlejší rozpočtové náklady</t>
  </si>
  <si>
    <t xml:space="preserve">    VRN3 - Zařízení staveniště</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</si>
  <si>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</si>
  <si>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</si>
  <si>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</si>
  <si>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</si>
  <si>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</si>
  <si>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</si>
  <si>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</si>
  <si>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</si>
  <si>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</si>
  <si>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</si>
  <si>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</si>
  <si>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</si>
  <si>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</si>
  <si>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</si>
  <si>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</si>
  <si>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</si>
  <si>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</si>
  <si>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6</t>
  </si>
  <si>
    <t>Úpravy povrchů, podlahy a osazování výplní</t>
  </si>
  <si>
    <t>K</t>
  </si>
  <si>
    <t>619991001</t>
  </si>
  <si>
    <t>Zakrytí vnitřních ploch před znečištěním  včetně pozdějšího odkrytí podlah fólií přilepenou lepící páskou</t>
  </si>
  <si>
    <t>m2</t>
  </si>
  <si>
    <t>CS ÚRS 2023 02</t>
  </si>
  <si>
    <t>4</t>
  </si>
  <si>
    <t>1302632122</t>
  </si>
  <si>
    <t>Online PSC</t>
  </si>
  <si>
    <t>https://podminky.urs.cz/item/CS_URS_2023_02/619991001</t>
  </si>
  <si>
    <t>VV</t>
  </si>
  <si>
    <t>427,64</t>
  </si>
  <si>
    <t>629991011</t>
  </si>
  <si>
    <t>Zakrytí vnějších ploch před znečištěním  včetně pozdějšího odkrytí výplní otvorů a svislých ploch fólií přilepenou lepící páskou</t>
  </si>
  <si>
    <t>-562619710</t>
  </si>
  <si>
    <t>https://podminky.urs.cz/item/CS_URS_2023_02/629991011</t>
  </si>
  <si>
    <t>(8,2*3,05)*2</t>
  </si>
  <si>
    <t>(1,5*3,5)*6</t>
  </si>
  <si>
    <t>(2,83*3,75)*3</t>
  </si>
  <si>
    <t>Součet</t>
  </si>
  <si>
    <t>3</t>
  </si>
  <si>
    <t>622311141</t>
  </si>
  <si>
    <t>Omítka vápenná vnějších ploch nanášená ručně dvouvrstvá, tloušťky jádrové omítky do 15 mm a tloušťky štuku do 3 mm štuková stěn</t>
  </si>
  <si>
    <t>2113024902</t>
  </si>
  <si>
    <t>https://podminky.urs.cz/item/CS_URS_2023_02/622311141</t>
  </si>
  <si>
    <t>Začištění po výměně dveří</t>
  </si>
  <si>
    <t>((2,83+3,75+3,75)*0,2)*3</t>
  </si>
  <si>
    <t>612315302</t>
  </si>
  <si>
    <t>Vápenná omítka ostění nebo nadpraží štuková</t>
  </si>
  <si>
    <t>-1055678350</t>
  </si>
  <si>
    <t>https://podminky.urs.cz/item/CS_URS_2023_02/612315302</t>
  </si>
  <si>
    <t>PSC</t>
  </si>
  <si>
    <t xml:space="preserve">Poznámka k souboru cen:_x000D_
1. Ceny lze použít jen pro ocenění samostatně upravovaného ostění a nadpraží ( např. při dodatečné výměně oken nebo zárubní ) v šířce do 300 mm okolo upravovaného otvoru. </t>
  </si>
  <si>
    <t>Oprava po výměně zárubní</t>
  </si>
  <si>
    <t>(8,2+3,05+3,05)*0,6</t>
  </si>
  <si>
    <t>(1,73+2,34+2,34)*0,3</t>
  </si>
  <si>
    <t>(2,35+2,99)*0,3</t>
  </si>
  <si>
    <t>5</t>
  </si>
  <si>
    <t>632451101</t>
  </si>
  <si>
    <t>Potěr cementový samonivelační ze suchých směsí tloušťky přes 2 do 5 mm</t>
  </si>
  <si>
    <t>1048047170</t>
  </si>
  <si>
    <t>https://podminky.urs.cz/item/CS_URS_2023_02/632451101</t>
  </si>
  <si>
    <t>Pod vstupní rohož</t>
  </si>
  <si>
    <t>7,5</t>
  </si>
  <si>
    <t>9</t>
  </si>
  <si>
    <t>Ostatní konstrukce a práce, bourání</t>
  </si>
  <si>
    <t>968072456</t>
  </si>
  <si>
    <t>Vybourání kovových rámů oken s křídly, dveřních zárubní, vrat, stěn, ostění nebo obkladů  dveřních zárubní, plochy přes 2 m2</t>
  </si>
  <si>
    <t>-1707156824</t>
  </si>
  <si>
    <t>https://podminky.urs.cz/item/CS_URS_2023_02/968072456</t>
  </si>
  <si>
    <t xml:space="preserve">Poznámka k souboru cen:_x000D_
1. V cenách -2244 až -2559 jsou započteny i náklady na vyvěšení křídel. 2. Cenou -2641 se oceňuje i vybourání nosné ocelové konstrukce pro sádrokartonové příčky. </t>
  </si>
  <si>
    <t>1,73*2,34</t>
  </si>
  <si>
    <t>2,35*2,99</t>
  </si>
  <si>
    <t>7</t>
  </si>
  <si>
    <t>009-x2</t>
  </si>
  <si>
    <t>D+M+PH Ochrana kamery před poškozením při provádění prací</t>
  </si>
  <si>
    <t>kus</t>
  </si>
  <si>
    <t>2114213486</t>
  </si>
  <si>
    <t>8</t>
  </si>
  <si>
    <t>009-x3</t>
  </si>
  <si>
    <t>Provedení sond do zdiva u měněných dveřních výplní a stěn, zjištění nosnosti a soudržnosti stáv. zdiva. Po provedení sond oprava stěn</t>
  </si>
  <si>
    <t>62730461</t>
  </si>
  <si>
    <t>009-x1</t>
  </si>
  <si>
    <t>D+M+PH Ochrana kamenného obkladu před poškozením při provádění prací</t>
  </si>
  <si>
    <t>2078811400</t>
  </si>
  <si>
    <t>(1,4+0,5+1,45+0,35+0,35+0,75+0,1+0,83+0,1+0,1+0,83+0,1+0,745+0,35+1,45+0,35+0,5+1,4)*3,8</t>
  </si>
  <si>
    <t>10</t>
  </si>
  <si>
    <t>965024131/R</t>
  </si>
  <si>
    <t>Bourání podlah kamenných  bez podkladního lože, s jakoukoliv výplní spár z desek nebo mozaiky, plochy přes 1 m2 - OPATRNÉ VYBOURÁNÍ DLAŽBY PRO POZDĚJŠÍ POUŽITÍ...ULOŽENÍ NA MÍSTO DLE INVESTORA</t>
  </si>
  <si>
    <t>391058654</t>
  </si>
  <si>
    <t>3*2,5</t>
  </si>
  <si>
    <t>3,45*0,2</t>
  </si>
  <si>
    <t>3,08*0,2</t>
  </si>
  <si>
    <t>0,8*0,45</t>
  </si>
  <si>
    <t>11</t>
  </si>
  <si>
    <t>952902121</t>
  </si>
  <si>
    <t>Čištění budov při provádění oprav a udržovacích prací  podlah drsných nebo chodníků zametením</t>
  </si>
  <si>
    <t>-1180914875</t>
  </si>
  <si>
    <t>https://podminky.urs.cz/item/CS_URS_2023_02/952902121</t>
  </si>
  <si>
    <t>Po demontáži kamen. dlažby</t>
  </si>
  <si>
    <t>9,166</t>
  </si>
  <si>
    <t>12</t>
  </si>
  <si>
    <t>009-x4</t>
  </si>
  <si>
    <t>Požární ucpávky kabelových prostupů vč. revize</t>
  </si>
  <si>
    <t>-1317458443</t>
  </si>
  <si>
    <t>13</t>
  </si>
  <si>
    <t>009-x5</t>
  </si>
  <si>
    <t>D+M+PH Tabulka s piktogramem - spec. dle PD</t>
  </si>
  <si>
    <t>-74452638</t>
  </si>
  <si>
    <t>14</t>
  </si>
  <si>
    <t>949101112</t>
  </si>
  <si>
    <t>Lešení pomocné pracovní pro objekty pozemních staveb  pro zatížení do 150 kg/m2, o výšce lešeňové podlahy přes 1,9 do 3,5 m</t>
  </si>
  <si>
    <t>-1299510392</t>
  </si>
  <si>
    <t>https://podminky.urs.cz/item/CS_URS_2023_02/949101112</t>
  </si>
  <si>
    <t>952901114</t>
  </si>
  <si>
    <t>Vyčištění budov nebo objektů před předáním do užívání  budov bytové nebo občanské výstavby, světlé výšky podlaží přes 4 m</t>
  </si>
  <si>
    <t>-1385228293</t>
  </si>
  <si>
    <t>https://podminky.urs.cz/item/CS_URS_2023_02/952901114</t>
  </si>
  <si>
    <t>997</t>
  </si>
  <si>
    <t>Přesun sutě</t>
  </si>
  <si>
    <t>16</t>
  </si>
  <si>
    <t>997002611</t>
  </si>
  <si>
    <t>Nakládání suti a vybouraných hmot na dopravní prostředek  pro vodorovné přemístění</t>
  </si>
  <si>
    <t>t</t>
  </si>
  <si>
    <t>587985950</t>
  </si>
  <si>
    <t>https://podminky.urs.cz/item/CS_URS_2023_02/997002611</t>
  </si>
  <si>
    <t>17</t>
  </si>
  <si>
    <t>997013211</t>
  </si>
  <si>
    <t>Vnitrostaveništní doprava suti a vybouraných hmot  vodorovně do 50 m svisle ručně pro budovy a haly výšky do 6 m</t>
  </si>
  <si>
    <t>1838828235</t>
  </si>
  <si>
    <t>https://podminky.urs.cz/item/CS_URS_2023_02/997013211</t>
  </si>
  <si>
    <t>18</t>
  </si>
  <si>
    <t>997013501</t>
  </si>
  <si>
    <t>Odvoz suti a vybouraných hmot na skládku nebo meziskládku  se složením, na vzdálenost do 1 km</t>
  </si>
  <si>
    <t>-1065818874</t>
  </si>
  <si>
    <t>https://podminky.urs.cz/item/CS_URS_2023_02/997013501</t>
  </si>
  <si>
    <t>19</t>
  </si>
  <si>
    <t>997013509</t>
  </si>
  <si>
    <t>Odvoz suti a vybouraných hmot na skládku nebo meziskládku  se složením, na vzdálenost Příplatek k ceně za každý další i započatý 1 km přes 1 km</t>
  </si>
  <si>
    <t>10791685</t>
  </si>
  <si>
    <t>https://podminky.urs.cz/item/CS_URS_2023_02/997013509</t>
  </si>
  <si>
    <t>5,878*6</t>
  </si>
  <si>
    <t>20</t>
  </si>
  <si>
    <t>997013831</t>
  </si>
  <si>
    <t>Poplatek za uložení stavebního odpadu na skládce (skládkovné) směsného stavebního a demoličního zatříděného do Katalogu odpadů pod kódem 170 904</t>
  </si>
  <si>
    <t>CS ÚRS 2019 02</t>
  </si>
  <si>
    <t>1298348570</t>
  </si>
  <si>
    <t>998</t>
  </si>
  <si>
    <t>Přesun hmot</t>
  </si>
  <si>
    <t>998018001</t>
  </si>
  <si>
    <t>Přesun hmot pro budovy občanské výstavby, bydlení, výrobu a služby  ruční - bez užití mechanizace vodorovná dopravní vzdálenost do 100 m pro budovy s jakoukoliv nosnou konstrukcí výšky do 6 m</t>
  </si>
  <si>
    <t>-384528988</t>
  </si>
  <si>
    <t>https://podminky.urs.cz/item/CS_URS_2023_02/998018001</t>
  </si>
  <si>
    <t xml:space="preserve">Poznámka k souboru cen:_x000D_
1. Ceny -7001 až -7006 lze použít v případě, kdy dochází ke ztížení přesunu např. tím, že není možné instalovat jeřáb. 2. K cenám -7001 až -7006 lze použít příplatky za zvětšený přesun -1014 až -1019, -2034 až -2039 nebo -2114 až 2119. 3. Jestliže pro svislý přesun používá zařízení investora (např. výtah v budově), užijí se pro ocenění přesunu hmot ceny stanovené pro nejmenší výšku, tj. 6 m. </t>
  </si>
  <si>
    <t>PSV</t>
  </si>
  <si>
    <t>Práce a dodávky PSV</t>
  </si>
  <si>
    <t>711</t>
  </si>
  <si>
    <t>Izolace proti vodě, vlhkosti a plynům</t>
  </si>
  <si>
    <t>22</t>
  </si>
  <si>
    <t>711113117</t>
  </si>
  <si>
    <t>Izolace proti zemní vlhkosti natěradly a tmely za studena na ploše vodorovné V těsnicí stěrkou jednosložkovu na bázi cementu</t>
  </si>
  <si>
    <t>170276009</t>
  </si>
  <si>
    <t>https://podminky.urs.cz/item/CS_URS_2023_02/711113117</t>
  </si>
  <si>
    <t>Vstupní rohož</t>
  </si>
  <si>
    <t>23</t>
  </si>
  <si>
    <t>711113127</t>
  </si>
  <si>
    <t>Izolace proti zemní vlhkosti natěradly a tmely za studena na ploše svislé S těsnicí stěrkou jednosložkovu na bázi cementu</t>
  </si>
  <si>
    <t>1298258949</t>
  </si>
  <si>
    <t>https://podminky.urs.cz/item/CS_URS_2023_02/711113127</t>
  </si>
  <si>
    <t>(3+3+2,5+2,5)*0,05</t>
  </si>
  <si>
    <t>24</t>
  </si>
  <si>
    <t>998711201</t>
  </si>
  <si>
    <t>Přesun hmot pro izolace proti vodě, vlhkosti a plynům  stanovený procentní sazbou (%) z ceny vodorovná dopravní vzdálenost do 50 m v objektech výšky do 6 m</t>
  </si>
  <si>
    <t>%</t>
  </si>
  <si>
    <t>309719479</t>
  </si>
  <si>
    <t>https://podminky.urs.cz/item/CS_URS_2023_02/998711201</t>
  </si>
  <si>
    <t>763</t>
  </si>
  <si>
    <t>Konstrukce suché výstavby</t>
  </si>
  <si>
    <t>25</t>
  </si>
  <si>
    <t>763131421/R</t>
  </si>
  <si>
    <t>Podhled ze sádrokartonových desek dvouvrstvá zavěšená spodní konstrukce z ocelových profilů CD, UD dvojitě opláštěná deskami standardními A, tl. 2 x 12,5 mm, bez izolace vč. lišt - velmi vysoká pracnost!!!</t>
  </si>
  <si>
    <t>1752704626</t>
  </si>
  <si>
    <t>10,99*7,54</t>
  </si>
  <si>
    <t>-0,83*0,1</t>
  </si>
  <si>
    <t>-0,81*0,1</t>
  </si>
  <si>
    <t>3,445*0,09</t>
  </si>
  <si>
    <t>3,445*0,1</t>
  </si>
  <si>
    <t>(2,78+2,78+2,78+2,78+2,8+2,8+2,8+2,8+2,81+2,81+2,81+2,81+(2,77*12))*0,4</t>
  </si>
  <si>
    <t>26</t>
  </si>
  <si>
    <t>763131912</t>
  </si>
  <si>
    <t>Zhotovení otvorů v podhledech a podkrovích ze sádrokartonových desek  pro prostupy (voda, elektro, topení, VZT), osvětlení, sprinklery, revizní klapky včetně vyztužení profily, velikost přes 0,10 do 0,25 m2</t>
  </si>
  <si>
    <t>2093514038</t>
  </si>
  <si>
    <t>https://podminky.urs.cz/item/CS_URS_2023_02/763131912</t>
  </si>
  <si>
    <t xml:space="preserve">Poznámka k souboru cen:_x000D_
1. V cenách jsou započteny i náklady na tmelení a krycí pásku. </t>
  </si>
  <si>
    <t>Bourání stáv. podhledů v místě nových příček</t>
  </si>
  <si>
    <t>27</t>
  </si>
  <si>
    <t>763131913</t>
  </si>
  <si>
    <t>Zhotovení otvorů v podhledech a podkrovích ze sádrokartonových desek  pro prostupy (voda, elektro, topení, VZT), osvětlení, sprinklery, revizní klapky včetně vyztužení profily, velikost přes 0,25 do 0,50 m2</t>
  </si>
  <si>
    <t>642702882</t>
  </si>
  <si>
    <t>https://podminky.urs.cz/item/CS_URS_2023_02/763131913</t>
  </si>
  <si>
    <t>SDK pilíř</t>
  </si>
  <si>
    <t>Revizní dvířka</t>
  </si>
  <si>
    <t>28</t>
  </si>
  <si>
    <t>763131914</t>
  </si>
  <si>
    <t>Zhotovení otvorů v podhledech a podkrovích ze sádrokartonových desek  pro prostupy (voda, elektro, topení, VZT), osvětlení, sprinklery, revizní klapky včetně vyztužení profily, velikost přes 0,50 do 1,00 m2</t>
  </si>
  <si>
    <t>1342745871</t>
  </si>
  <si>
    <t>https://podminky.urs.cz/item/CS_URS_2023_02/763131914</t>
  </si>
  <si>
    <t>29</t>
  </si>
  <si>
    <t>763172315</t>
  </si>
  <si>
    <t>Instalační technika pro konstrukce ze sádrokartonových desek  montáž revizních dvířek velikost 600 x 600 mm</t>
  </si>
  <si>
    <t>1253789398</t>
  </si>
  <si>
    <t xml:space="preserve">Poznámka k souboru cen:_x000D_
1. V cenách montáže revizních klapek 763 17-1 a revizních dvířek 763 17-2 nejsou započteny náklady na jejich dodávku a dodávku pomocné konstrukce z profilů a spojek; tato dodávka se oceňuje ve specifikaci. 2. V cenách montáže nosičů zařizovacích předmětů 763 17-3 nejsou započteny náklady na jejich dodávku a dodávku spojovacího materiálu uchycení zařizovacích předmětů; tato dodávka se oceňuje ve specifikaci. </t>
  </si>
  <si>
    <t>30</t>
  </si>
  <si>
    <t>M</t>
  </si>
  <si>
    <t>59030714</t>
  </si>
  <si>
    <t>dvířka revizní s automatickým zámkem 600x600mm</t>
  </si>
  <si>
    <t>32</t>
  </si>
  <si>
    <t>-59401284</t>
  </si>
  <si>
    <t>P</t>
  </si>
  <si>
    <t>Poznámka k položce:_x000D_
ozn. 06/Z, 07/Z a 08/Z</t>
  </si>
  <si>
    <t>31</t>
  </si>
  <si>
    <t>764-x1</t>
  </si>
  <si>
    <t>D+M SDK předěl s PO EI 45 DP1 vč. lišt - spec. dle PD</t>
  </si>
  <si>
    <t>310899377</t>
  </si>
  <si>
    <t>Poznámka k položce:_x000D_
Příčka s požárními výplněmi otvorů - nutné zesílení konstrukce pro uchycení požárních dveří</t>
  </si>
  <si>
    <t>3,4*3,5</t>
  </si>
  <si>
    <t>3,45*3,75</t>
  </si>
  <si>
    <t>-1,5*3,5</t>
  </si>
  <si>
    <t>1,5*0,25*2</t>
  </si>
  <si>
    <t>3,08*3,75</t>
  </si>
  <si>
    <t>763-x2</t>
  </si>
  <si>
    <t>D+M Kompletní provedení SDK pilíře - spec. dle PD (PO, vyztužení, lišty....)</t>
  </si>
  <si>
    <t>488972273</t>
  </si>
  <si>
    <t>(0,8+0,8+0,45+0,45)*3,75</t>
  </si>
  <si>
    <t>33</t>
  </si>
  <si>
    <t>998763401</t>
  </si>
  <si>
    <t>Přesun hmot pro konstrukce montované z desek  stanovený procentní sazbou (%) z ceny vodorovná dopravní vzdálenost do 50 m v objektech výšky do 6 m</t>
  </si>
  <si>
    <t>617492186</t>
  </si>
  <si>
    <t>https://podminky.urs.cz/item/CS_URS_2023_02/998763401</t>
  </si>
  <si>
    <t>766</t>
  </si>
  <si>
    <t>Konstrukce truhlářské</t>
  </si>
  <si>
    <t>34</t>
  </si>
  <si>
    <t>766691915</t>
  </si>
  <si>
    <t>Ostatní práce  vyvěšení nebo zavěšení křídel s případným uložením a opětovným zavěšením po provedení stavebních změn dřevěných dveřních, plochy přes 2 m2</t>
  </si>
  <si>
    <t>-280330397</t>
  </si>
  <si>
    <t>https://podminky.urs.cz/item/CS_URS_2023_02/766691915</t>
  </si>
  <si>
    <t xml:space="preserve">Poznámka k souboru cen:_x000D_
1. Ceny -1931 a -1932 lze užít jen pro křídlo mající současně obě jmenované funkce. </t>
  </si>
  <si>
    <t>35</t>
  </si>
  <si>
    <t>766112820</t>
  </si>
  <si>
    <t>Demontáž dřevěných stěn  zasklených</t>
  </si>
  <si>
    <t>13881571</t>
  </si>
  <si>
    <t xml:space="preserve">Poznámka k souboru cen:_x000D_
1. Demontáž stěn záchodových se oceňuje cenou -1820. 2. V cenách je započtena demontáž lišt i vysklení. </t>
  </si>
  <si>
    <t>36</t>
  </si>
  <si>
    <t>766-x1</t>
  </si>
  <si>
    <t>Výroba, dodávka a montáž Dřevěná stěna s dveřmi a příslušenstvím vel. 1500x3750mm ozn. 01/T - spec. dle PD</t>
  </si>
  <si>
    <t>-2072250437</t>
  </si>
  <si>
    <t>37</t>
  </si>
  <si>
    <t>766-x2</t>
  </si>
  <si>
    <t>Výroba, dodávka a montáž Dřevěná stěna s dveřmi a příslušenstvím vel. 1500x3750mm ozn. 02/T - spec. dle PD</t>
  </si>
  <si>
    <t>-726689018</t>
  </si>
  <si>
    <t>38</t>
  </si>
  <si>
    <t>766-x3</t>
  </si>
  <si>
    <t>Výroba, dodávka a montáž Dřevěná stěna s dveřmi a příslušenstvím vel. 1500x3750mm ozn. 03/T - spec. dle PD</t>
  </si>
  <si>
    <t>822969406</t>
  </si>
  <si>
    <t>39</t>
  </si>
  <si>
    <t>766-x4</t>
  </si>
  <si>
    <t>Výroba, dodávka a montáž Dřevěná stěna s dveřmi a příslušenstvím vel. 2350x2990mm ozn. 04/T - spec. dle PD</t>
  </si>
  <si>
    <t>-233322922</t>
  </si>
  <si>
    <t>40</t>
  </si>
  <si>
    <t>766-x6</t>
  </si>
  <si>
    <t>Výroba, dodávka a montáž Dveře se zárubní a příslušenstvím vel. 1730x2200mm ozn. 05/T - spec. dle PD</t>
  </si>
  <si>
    <t>-723695098</t>
  </si>
  <si>
    <t>41</t>
  </si>
  <si>
    <t>766-x7</t>
  </si>
  <si>
    <t>Výroba, dodávka a montáž Dřevěná stěna s dveřmi a příslušenstvím vel. 8200x3050mm ozn. 06/T - spec. dle PD</t>
  </si>
  <si>
    <t>320877808</t>
  </si>
  <si>
    <t>42</t>
  </si>
  <si>
    <t>998766201</t>
  </si>
  <si>
    <t>Přesun hmot pro konstrukce truhlářské stanovený procentní sazbou (%) z ceny vodorovná dopravní vzdálenost do 50 m v objektech výšky do 6 m</t>
  </si>
  <si>
    <t>673834882</t>
  </si>
  <si>
    <t>https://podminky.urs.cz/item/CS_URS_2023_02/998766201</t>
  </si>
  <si>
    <t>767</t>
  </si>
  <si>
    <t>Konstrukce zámečnické</t>
  </si>
  <si>
    <t>43</t>
  </si>
  <si>
    <t>767691822</t>
  </si>
  <si>
    <t>Ostatní práce - vyvěšení nebo zavěšení kovových křídel s případným uložením a opětovným zavěšením po provedení stavebních změn dveří, plochy do 2 m2</t>
  </si>
  <si>
    <t>853952922</t>
  </si>
  <si>
    <t>https://podminky.urs.cz/item/CS_URS_2023_02/767691822</t>
  </si>
  <si>
    <t>44</t>
  </si>
  <si>
    <t>767691823</t>
  </si>
  <si>
    <t>Ostatní práce - vyvěšení nebo zavěšení kovových křídel s případným uložením a opětovným zavěšením po provedení stavebních změn dveří, plochy přes 2 m2</t>
  </si>
  <si>
    <t>-932612964</t>
  </si>
  <si>
    <t>45</t>
  </si>
  <si>
    <t>767112812</t>
  </si>
  <si>
    <t>Demontáž stěn a příček pro zasklení  svařovaných</t>
  </si>
  <si>
    <t>480920302</t>
  </si>
  <si>
    <t>https://podminky.urs.cz/item/CS_URS_2023_02/767112812</t>
  </si>
  <si>
    <t>3.445*3,75</t>
  </si>
  <si>
    <t>8,2*3,05</t>
  </si>
  <si>
    <t>3,08*3,87</t>
  </si>
  <si>
    <t>46</t>
  </si>
  <si>
    <t>767581802</t>
  </si>
  <si>
    <t>Demontáž podhledů  lamel</t>
  </si>
  <si>
    <t>-827146674</t>
  </si>
  <si>
    <t>https://podminky.urs.cz/item/CS_URS_2023_02/767581802</t>
  </si>
  <si>
    <t>10,1*7,44</t>
  </si>
  <si>
    <t>(2,8+2,8+2,8)*0,1</t>
  </si>
  <si>
    <t>47</t>
  </si>
  <si>
    <t>767582800</t>
  </si>
  <si>
    <t>Demontáž podhledů  roštů</t>
  </si>
  <si>
    <t>1497770006</t>
  </si>
  <si>
    <t>https://podminky.urs.cz/item/CS_URS_2023_02/767582800</t>
  </si>
  <si>
    <t>48</t>
  </si>
  <si>
    <t>767661811/R</t>
  </si>
  <si>
    <t>Demontáž mříží pevných nebo otevíravých vč. rámové konstrukce</t>
  </si>
  <si>
    <t>-1631784719</t>
  </si>
  <si>
    <t>(1,5*3,55)*2</t>
  </si>
  <si>
    <t>(1,5*3,3)*2</t>
  </si>
  <si>
    <t>2,05*3,35</t>
  </si>
  <si>
    <t>49</t>
  </si>
  <si>
    <t>767-x2</t>
  </si>
  <si>
    <t>Výroba, dodávka a montáž Kryt nik s topením ozn. 01/Z vč. ukotvení a povrchových úprav - spec. dle PD</t>
  </si>
  <si>
    <t>2110095071</t>
  </si>
  <si>
    <t>50</t>
  </si>
  <si>
    <t>767-x3</t>
  </si>
  <si>
    <t>Výroba, dodávka a montáž Kryt nik s topením ozn. 02/Z vč. ukotvení a povrchových úprav - spec. dle PD</t>
  </si>
  <si>
    <t>-1208292851</t>
  </si>
  <si>
    <t>51</t>
  </si>
  <si>
    <t>767-x4</t>
  </si>
  <si>
    <t>Výroba, dodávka a montáž Kryt nik s topením ozn. 03/Z vč. ukotvení a povrchových úprav - spec. dle PD</t>
  </si>
  <si>
    <t>-209301134</t>
  </si>
  <si>
    <t>52</t>
  </si>
  <si>
    <t>767-x5</t>
  </si>
  <si>
    <t>Výroba, dodávka a montáž Kryt nik s topením ozn. 04/Z vč. ukotvení a povrchových úprav - spec. dle PD</t>
  </si>
  <si>
    <t>-240238064</t>
  </si>
  <si>
    <t>53</t>
  </si>
  <si>
    <t>767-x6</t>
  </si>
  <si>
    <t>Výroba, dodávka a montáž Kryt nik s RS ozn. 05/Z vč. ukotvení a povrchových úprav - spec. dle PD</t>
  </si>
  <si>
    <t>-97052506</t>
  </si>
  <si>
    <t>54</t>
  </si>
  <si>
    <t>767-x1</t>
  </si>
  <si>
    <t>D+M Vstupní rohož např. Gama-Topwell 22 Standard vč. lemování ozn. 09/Z - spec. dle PD</t>
  </si>
  <si>
    <t>1476869988</t>
  </si>
  <si>
    <t>55</t>
  </si>
  <si>
    <t>767-x7</t>
  </si>
  <si>
    <t>D+M  Podlahová přechodová lišta ozn. 10/Z - spec. dle PD</t>
  </si>
  <si>
    <t>m</t>
  </si>
  <si>
    <t>36267381</t>
  </si>
  <si>
    <t>56</t>
  </si>
  <si>
    <t>998767201</t>
  </si>
  <si>
    <t>Přesun hmot pro zámečnické konstrukce  stanovený procentní sazbou (%) z ceny vodorovná dopravní vzdálenost do 50 m v objektech výšky do 6 m</t>
  </si>
  <si>
    <t>-305159230</t>
  </si>
  <si>
    <t>https://podminky.urs.cz/item/CS_URS_2023_02/998767201</t>
  </si>
  <si>
    <t>772</t>
  </si>
  <si>
    <t>Podlahy z kamene</t>
  </si>
  <si>
    <t>57</t>
  </si>
  <si>
    <t>772421123</t>
  </si>
  <si>
    <t>Montáž obkladu soklů deskami z kamene  kladených do malty svislých nebo šikmých stěn s lícem rovným, tl. do 30 mm</t>
  </si>
  <si>
    <t>-1798610776</t>
  </si>
  <si>
    <t>https://podminky.urs.cz/item/CS_URS_2023_02/772421123</t>
  </si>
  <si>
    <t>Poznámka k položce:_x000D_
Použita bude stávající dlažba</t>
  </si>
  <si>
    <t>3,39+0,1+0,1+1,95+0,1+0,1+1,45+0,35+0,35+1,45+0,35+0,35+0,8+0,8+0,45+0,45+3,08+3,08</t>
  </si>
  <si>
    <t>58</t>
  </si>
  <si>
    <t>772991422</t>
  </si>
  <si>
    <t>Dlažby z kamene - ostatní práce impregnační nátěr včetně základního čištění dvouvrstvý</t>
  </si>
  <si>
    <t>-1473902990</t>
  </si>
  <si>
    <t>https://podminky.urs.cz/item/CS_URS_2023_02/772991422</t>
  </si>
  <si>
    <t>59</t>
  </si>
  <si>
    <t>998772201</t>
  </si>
  <si>
    <t>Přesun hmot pro kamenné dlažby, obklady schodišťových stupňů a soklů  stanovený procentní sazbou (%) z ceny vodorovná dopravní vzdálenost do 50 m v objektech výšky do 6 m</t>
  </si>
  <si>
    <t>185201609</t>
  </si>
  <si>
    <t>https://podminky.urs.cz/item/CS_URS_2023_02/998772201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</si>
  <si>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-2181 pro přesun prováděný bez použití mechanizace, tj. za ztížených podmínek, lze použít pouze pro hmotnost materiálu, která se tímto způsobem skutečně přemísťuje. </t>
  </si>
  <si>
    <t>775</t>
  </si>
  <si>
    <t>Podlahy skládané</t>
  </si>
  <si>
    <t>60</t>
  </si>
  <si>
    <t>775541821</t>
  </si>
  <si>
    <t>Demontáž plovoucích podlah laminátových zaklapávacích</t>
  </si>
  <si>
    <t>-135586171</t>
  </si>
  <si>
    <t>https://podminky.urs.cz/item/CS_URS_2023_02/775541821</t>
  </si>
  <si>
    <t>3,45*0,07</t>
  </si>
  <si>
    <t>1,5*0,1</t>
  </si>
  <si>
    <t>61</t>
  </si>
  <si>
    <t>775-x1</t>
  </si>
  <si>
    <t>D+M Doplnění soklu kolem plovoucí podlahy v infocentru - vzhled dle stávajícího</t>
  </si>
  <si>
    <t>-1153052231</t>
  </si>
  <si>
    <t>3,39+0,1+0,1+1,95+0,1+0,1</t>
  </si>
  <si>
    <t>62</t>
  </si>
  <si>
    <t>998775201</t>
  </si>
  <si>
    <t>Přesun hmot pro podlahy skládané stanovený procentní sazbou (%) z ceny vodorovná dopravní vzdálenost do 50 m v objektech výšky do 6 m</t>
  </si>
  <si>
    <t>-2061684045</t>
  </si>
  <si>
    <t>https://podminky.urs.cz/item/CS_URS_2023_02/998775201</t>
  </si>
  <si>
    <t>782</t>
  </si>
  <si>
    <t>Dokončovací práce - obklady z kamene</t>
  </si>
  <si>
    <t>63</t>
  </si>
  <si>
    <t>782-x1</t>
  </si>
  <si>
    <t xml:space="preserve">Kontrola stávajících kamenných obkladů vč. případných lokálních oprav + zapravení otvorů po stávajících zásuvkách </t>
  </si>
  <si>
    <t>soubor</t>
  </si>
  <si>
    <t>-1125741214</t>
  </si>
  <si>
    <t>64</t>
  </si>
  <si>
    <t>782991422</t>
  </si>
  <si>
    <t>Obklady z kamene - ostatní práce impregnační nátěr včetně základního čištění dvouvrstvý</t>
  </si>
  <si>
    <t>1603041652</t>
  </si>
  <si>
    <t>https://podminky.urs.cz/item/CS_URS_2023_02/782991422</t>
  </si>
  <si>
    <t>65</t>
  </si>
  <si>
    <t>998782201</t>
  </si>
  <si>
    <t>Přesun hmot pro obklady kamenné  stanovený procentní sazbou (%) z ceny vodorovná dopravní vzdálenost do 50 m v objektech výšky do 6 m</t>
  </si>
  <si>
    <t>-952082850</t>
  </si>
  <si>
    <t>https://podminky.urs.cz/item/CS_URS_2023_02/998782201</t>
  </si>
  <si>
    <t>783</t>
  </si>
  <si>
    <t>Dokončovací práce - nátěry</t>
  </si>
  <si>
    <t>66</t>
  </si>
  <si>
    <t>783606821</t>
  </si>
  <si>
    <t>Odstranění nátěrů z otopných těles litinových obroušením</t>
  </si>
  <si>
    <t>-27900227</t>
  </si>
  <si>
    <t>https://podminky.urs.cz/item/CS_URS_2023_02/783606821</t>
  </si>
  <si>
    <t>(1.2*0.65)*16</t>
  </si>
  <si>
    <t>67</t>
  </si>
  <si>
    <t>783606861</t>
  </si>
  <si>
    <t>Odstranění nátěrů z armatur a kovových potrubí potrubí do DN 50 mm obroušením</t>
  </si>
  <si>
    <t>-338224984</t>
  </si>
  <si>
    <t>https://podminky.urs.cz/item/CS_URS_2023_02/783606861</t>
  </si>
  <si>
    <t>68</t>
  </si>
  <si>
    <t>783614141</t>
  </si>
  <si>
    <t>Základní nátěr otopných těles jednonásobný litinových syntetický</t>
  </si>
  <si>
    <t>820778799</t>
  </si>
  <si>
    <t>https://podminky.urs.cz/item/CS_URS_2023_02/783614141</t>
  </si>
  <si>
    <t>69</t>
  </si>
  <si>
    <t>783617147</t>
  </si>
  <si>
    <t>Krycí nátěr (email) otopných těles litinových dvojnásobný syntetický</t>
  </si>
  <si>
    <t>-1612510556</t>
  </si>
  <si>
    <t>https://podminky.urs.cz/item/CS_URS_2023_02/783617147</t>
  </si>
  <si>
    <t>70</t>
  </si>
  <si>
    <t>783614551</t>
  </si>
  <si>
    <t>Základní nátěr armatur a kovových potrubí jednonásobný potrubí do DN 50 mm syntetický</t>
  </si>
  <si>
    <t>-1028513661</t>
  </si>
  <si>
    <t>https://podminky.urs.cz/item/CS_URS_2023_02/783614551</t>
  </si>
  <si>
    <t>71</t>
  </si>
  <si>
    <t>783617611</t>
  </si>
  <si>
    <t>Krycí nátěr (email) armatur a kovových potrubí potrubí do DN 50 mm dvojnásobný syntetický standardní</t>
  </si>
  <si>
    <t>-1923645036</t>
  </si>
  <si>
    <t>https://podminky.urs.cz/item/CS_URS_2023_02/783617611</t>
  </si>
  <si>
    <t>784</t>
  </si>
  <si>
    <t>Dokončovací práce - malby a tapety</t>
  </si>
  <si>
    <t>72</t>
  </si>
  <si>
    <t>784121003</t>
  </si>
  <si>
    <t>Oškrabání malby v místnostech výšky přes 3,80 do 5,00 m</t>
  </si>
  <si>
    <t>1141724018</t>
  </si>
  <si>
    <t>https://podminky.urs.cz/item/CS_URS_2023_02/784121003</t>
  </si>
  <si>
    <t>Niky radiátorů</t>
  </si>
  <si>
    <t>((1,5+3,55+3,55)*0,35)*2</t>
  </si>
  <si>
    <t>((1,5+3,3+3,3)*0,6)*2</t>
  </si>
  <si>
    <t>Nika rozvaděčů</t>
  </si>
  <si>
    <t>(2,05+3,35+3,35)*0,37</t>
  </si>
  <si>
    <t>Stropní vnitřní zrcadla ve foyer</t>
  </si>
  <si>
    <t>73</t>
  </si>
  <si>
    <t>784161403</t>
  </si>
  <si>
    <t>Celoplošné vyrovnání podkladu sádrovou stěrkou, tloušťky do 3 mm vyhlazením v místnostech výšky přes 3,80 do 5,00 m</t>
  </si>
  <si>
    <t>-1533256119</t>
  </si>
  <si>
    <t>https://podminky.urs.cz/item/CS_URS_2023_02/784161403</t>
  </si>
  <si>
    <t>74</t>
  </si>
  <si>
    <t>784181123</t>
  </si>
  <si>
    <t>Penetrace podkladu jednonásobná hloubková v místnostech výšky přes 3,80 do 5,00 m</t>
  </si>
  <si>
    <t>795176453</t>
  </si>
  <si>
    <t>https://podminky.urs.cz/item/CS_URS_2023_02/784181123</t>
  </si>
  <si>
    <t>12,105+46,396+110,076+31,888*2+9,375+20+35</t>
  </si>
  <si>
    <t>75</t>
  </si>
  <si>
    <t>784211103</t>
  </si>
  <si>
    <t>Malby z malířských směsí otěruvzdorných za mokra dvojnásobné, bílé za mokra otěruvzdorné výborně v místnostech výšky přes 3,80 do 5,00 m</t>
  </si>
  <si>
    <t>931417199</t>
  </si>
  <si>
    <t>https://podminky.urs.cz/item/CS_URS_2023_02/784211103</t>
  </si>
  <si>
    <t>76</t>
  </si>
  <si>
    <t>784211163</t>
  </si>
  <si>
    <t>Malby z malířských směsí otěruvzdorných za mokra Příplatek k cenám dvojnásobných maleb za provádění barevné malby tónované na tónovacích automatech, v odstínu středně sytém</t>
  </si>
  <si>
    <t>1823354324</t>
  </si>
  <si>
    <t>https://podminky.urs.cz/item/CS_URS_2023_02/784211163</t>
  </si>
  <si>
    <t>3,39*3,75</t>
  </si>
  <si>
    <t>1,5*0,25</t>
  </si>
  <si>
    <t>1,95*3,75</t>
  </si>
  <si>
    <t>VRN</t>
  </si>
  <si>
    <t>Vedlejší rozpočtové náklady</t>
  </si>
  <si>
    <t>VRN3</t>
  </si>
  <si>
    <t>Zařízení staveniště</t>
  </si>
  <si>
    <t>77</t>
  </si>
  <si>
    <t>030001000</t>
  </si>
  <si>
    <t>1024</t>
  </si>
  <si>
    <t>-660649929</t>
  </si>
  <si>
    <t>VRN9</t>
  </si>
  <si>
    <t>Ostatní náklady</t>
  </si>
  <si>
    <t>78</t>
  </si>
  <si>
    <t>090001000</t>
  </si>
  <si>
    <t>-214309677</t>
  </si>
  <si>
    <t>základní cena bez DPH</t>
  </si>
  <si>
    <t>součet</t>
  </si>
  <si>
    <t>revize</t>
  </si>
  <si>
    <t>koordinace</t>
  </si>
  <si>
    <t>pomocné práce</t>
  </si>
  <si>
    <t>ostatní</t>
  </si>
  <si>
    <t>rozvaděč</t>
  </si>
  <si>
    <t>svítidla</t>
  </si>
  <si>
    <t>instal.materiál</t>
  </si>
  <si>
    <t>přístroje</t>
  </si>
  <si>
    <t>kabely</t>
  </si>
  <si>
    <t>Rekapitulace</t>
  </si>
  <si>
    <t>hod</t>
  </si>
  <si>
    <t>Revize</t>
  </si>
  <si>
    <t>požadavky stavební</t>
  </si>
  <si>
    <t>koordinace profesí</t>
  </si>
  <si>
    <t>celkem za oddíl</t>
  </si>
  <si>
    <t>ks</t>
  </si>
  <si>
    <t>upevnění lustrů do nosné kce nad podhled</t>
  </si>
  <si>
    <t>průrazy, zatmelení</t>
  </si>
  <si>
    <t>kpl</t>
  </si>
  <si>
    <t>rýhy,krabice,atd</t>
  </si>
  <si>
    <t>zednické přípomoce</t>
  </si>
  <si>
    <t>Pomocné práce</t>
  </si>
  <si>
    <t>skutečné provedení</t>
  </si>
  <si>
    <t>práce mimo položky</t>
  </si>
  <si>
    <t>jednání cizí dodávky</t>
  </si>
  <si>
    <t>Ostatní</t>
  </si>
  <si>
    <t>drátování přístrojů</t>
  </si>
  <si>
    <t>doplnění rozvaděče</t>
  </si>
  <si>
    <t>upevnění,napojení</t>
  </si>
  <si>
    <t>DIN lišta</t>
  </si>
  <si>
    <t>demontáže nahrazených prvků</t>
  </si>
  <si>
    <t>doplnění na místě</t>
  </si>
  <si>
    <t>pomocná montáž</t>
  </si>
  <si>
    <t>hl.vypínač DIN</t>
  </si>
  <si>
    <t>vypínač na lištu DIN-3/63A</t>
  </si>
  <si>
    <t>osvětlení</t>
  </si>
  <si>
    <t>vypínače na lištu DIN-10A</t>
  </si>
  <si>
    <t>kompakt</t>
  </si>
  <si>
    <t>jistič+chránič-16A,0,03mA</t>
  </si>
  <si>
    <t>jistič+chránič-10A,0,03mA</t>
  </si>
  <si>
    <t>Rozvaděč RS1-úpravy ve stávající skříni</t>
  </si>
  <si>
    <t>spec. Dle PD interiéru_včt zdroje</t>
  </si>
  <si>
    <t>2N-svítidlo nouz. vlastní zdroj</t>
  </si>
  <si>
    <t>(4)-svítidlo žár.stropní lustr velký</t>
  </si>
  <si>
    <t>(3)-svítidlo žár. nástěnné</t>
  </si>
  <si>
    <t>(2)-svítidlo zář.stropní přisazené ext</t>
  </si>
  <si>
    <t>(1)-svítidlo žár.stropní lustr malý</t>
  </si>
  <si>
    <t>Svítidla- dodávka</t>
  </si>
  <si>
    <t>nouzové vč. likvidace</t>
  </si>
  <si>
    <t>demontáže stáv.svítidel - interiér</t>
  </si>
  <si>
    <t>nástěnné vč. likvidace</t>
  </si>
  <si>
    <t>přisazené vč. likvidace</t>
  </si>
  <si>
    <t>demontáže stáv.svítidel - exteriér</t>
  </si>
  <si>
    <t>lustry_depozit</t>
  </si>
  <si>
    <t>demontáže stáv.lustrů - interiér</t>
  </si>
  <si>
    <t>do podhledu-dle pož.zprávy</t>
  </si>
  <si>
    <t>21x40W,IP20, lustr</t>
  </si>
  <si>
    <t>1x40W</t>
  </si>
  <si>
    <t>1x21W,IP65,údržba-výměna</t>
  </si>
  <si>
    <t>6x40W,IP20, lustr</t>
  </si>
  <si>
    <t>Svítidla- montáž</t>
  </si>
  <si>
    <t>celkem za  oddíl</t>
  </si>
  <si>
    <t>pomocný materiál</t>
  </si>
  <si>
    <t>svorka</t>
  </si>
  <si>
    <t xml:space="preserve">trubka PVC </t>
  </si>
  <si>
    <t xml:space="preserve">kabel.lišta se zákrytem </t>
  </si>
  <si>
    <t>krabice universální</t>
  </si>
  <si>
    <t>krabice rozvodná</t>
  </si>
  <si>
    <t>krabice přístrojová</t>
  </si>
  <si>
    <t>Instalační materiál</t>
  </si>
  <si>
    <t>design dle arch.</t>
  </si>
  <si>
    <t>zásuvka venkovní, IP55</t>
  </si>
  <si>
    <t>zásuvka, IP44,s ochr.víkem</t>
  </si>
  <si>
    <t>materiál</t>
  </si>
  <si>
    <t>Přístroje ovládací a zásuvkové</t>
  </si>
  <si>
    <t>v mram.obkladu</t>
  </si>
  <si>
    <t>demontáž zásuvky-zrušení kabelu</t>
  </si>
  <si>
    <t>montáž</t>
  </si>
  <si>
    <t>prořez</t>
  </si>
  <si>
    <t>do 2,5mm2</t>
  </si>
  <si>
    <t>ukončení vodičů</t>
  </si>
  <si>
    <t>CY 4 pospojení UT,stav.prvků</t>
  </si>
  <si>
    <t>vodič</t>
  </si>
  <si>
    <t>3Jx2,5</t>
  </si>
  <si>
    <t>CSKH-V-zásuvky</t>
  </si>
  <si>
    <t>3Jx1,5</t>
  </si>
  <si>
    <t>CSKH-V -osvětlení</t>
  </si>
  <si>
    <t>Kabeláž</t>
  </si>
  <si>
    <t>celkem</t>
  </si>
  <si>
    <t>kabeláž v liště protipožární</t>
  </si>
  <si>
    <t>dle PBŘ je prostor CHÚC!!!</t>
  </si>
  <si>
    <t>množství</t>
  </si>
  <si>
    <t>ks/m</t>
  </si>
  <si>
    <t>Zádveří DK-ELEKTRO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</si>
</sst>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dd\.mm\.yyyy"/>
    <numFmt numFmtId="166" formatCode="#,##0.00000"/>
    <numFmt numFmtId="167" formatCode="#,##0.000"/>
    <numFmt numFmtId="168" formatCode="0.0"/>
  </numFmts>
  <fonts count="47">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
      <sz val="10"/>
      <name val="MS Sans Serif"/>
      <charset val="238"/>
    </font>
    <font>
      <sz val="10"/>
      <name val="Arial CE"/>
      <charset val="238"/>
    </font>
    <font>
      <sz val="10"/>
      <name val="Arial CE"/>
      <family val="2"/>
      <charset val="238"/>
    </font>
    <font>
      <b/>
      <sz val="10"/>
      <name val="Arial CE"/>
      <family val="2"/>
      <charset val="238"/>
    </font>
    <font>
      <b/>
      <sz val="10"/>
      <name val="MS Sans Serif"/>
      <family val="2"/>
      <charset val="238"/>
    </font>
    <font>
      <b/>
      <sz val="10"/>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8">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0" fontId="40" fillId="0" borderId="0" applyNumberFormat="0" applyFill="0" applyBorder="0" applyAlignment="0" applyProtection="0"/>
    <xf numFmtId="0" fontId="41" fillId="0" borderId="0"/>
  </cellStyleXfs>
  <cellXfs count="266">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7"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22" fillId="4"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Alignment="1">
      <alignment vertical="center"/>
    </xf>
    <xf numFmtId="166" fontId="29" fillId="0" borderId="0" xfId="0" applyNumberFormat="1" applyFont="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4" fontId="29" fillId="0" borderId="19" xfId="0" applyNumberFormat="1" applyFont="1" applyBorder="1" applyAlignment="1">
      <alignment vertical="center"/>
    </xf>
    <xf numFmtId="4" fontId="29" fillId="0" borderId="20" xfId="0" applyNumberFormat="1" applyFont="1" applyBorder="1" applyAlignment="1">
      <alignment vertical="center"/>
    </xf>
    <xf numFmtId="166" fontId="29" fillId="0" borderId="20" xfId="0" applyNumberFormat="1" applyFont="1" applyBorder="1" applyAlignment="1">
      <alignment vertical="center"/>
    </xf>
    <xf numFmtId="4" fontId="29" fillId="0" borderId="21" xfId="0" applyNumberFormat="1" applyFont="1" applyBorder="1" applyAlignment="1">
      <alignment vertical="center"/>
    </xf>
    <xf numFmtId="0" fontId="30" fillId="0" borderId="0" xfId="0" applyFont="1" applyAlignment="1">
      <alignment horizontal="left" vertical="center"/>
    </xf>
    <xf numFmtId="0" fontId="0" fillId="0" borderId="3" xfId="0" applyBorder="1" applyAlignment="1">
      <alignment vertical="center" wrapText="1"/>
    </xf>
    <xf numFmtId="0" fontId="17"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2" fillId="4" borderId="0" xfId="0" applyFont="1" applyFill="1" applyAlignment="1">
      <alignment horizontal="left" vertical="center"/>
    </xf>
    <xf numFmtId="0" fontId="22" fillId="4"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4" fontId="24" fillId="0" borderId="0" xfId="0" applyNumberFormat="1" applyFont="1"/>
    <xf numFmtId="166" fontId="32" fillId="0" borderId="12" xfId="0" applyNumberFormat="1" applyFont="1" applyBorder="1"/>
    <xf numFmtId="166" fontId="32" fillId="0" borderId="13" xfId="0" applyNumberFormat="1" applyFont="1" applyBorder="1"/>
    <xf numFmtId="4" fontId="33"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2" fillId="0" borderId="22" xfId="0" applyFont="1" applyBorder="1" applyAlignment="1">
      <alignment horizontal="center" vertical="center"/>
    </xf>
    <xf numFmtId="49" fontId="22" fillId="0" borderId="22" xfId="0" applyNumberFormat="1" applyFont="1" applyBorder="1" applyAlignment="1">
      <alignment horizontal="left" vertical="center" wrapText="1"/>
    </xf>
    <xf numFmtId="0" fontId="22" fillId="0" borderId="22" xfId="0" applyFont="1" applyBorder="1" applyAlignment="1">
      <alignment horizontal="left" vertical="center" wrapText="1"/>
    </xf>
    <xf numFmtId="0" fontId="22" fillId="0" borderId="22" xfId="0" applyFont="1" applyBorder="1" applyAlignment="1">
      <alignment horizontal="center" vertical="center" wrapText="1"/>
    </xf>
    <xf numFmtId="167" fontId="22" fillId="0" borderId="22" xfId="0" applyNumberFormat="1" applyFont="1" applyBorder="1" applyAlignment="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lignment vertical="center"/>
    </xf>
    <xf numFmtId="0" fontId="23" fillId="2" borderId="14"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4" fillId="0" borderId="0" xfId="0" applyFont="1" applyAlignment="1">
      <alignment horizontal="left" vertical="center"/>
    </xf>
    <xf numFmtId="0" fontId="35" fillId="0" borderId="0" xfId="1" applyFont="1" applyAlignment="1" applyProtection="1">
      <alignment vertical="center" wrapText="1"/>
    </xf>
    <xf numFmtId="0" fontId="0" fillId="0" borderId="0" xfId="0" applyAlignment="1" applyProtection="1">
      <alignment vertical="center"/>
      <protection locked="0"/>
    </xf>
    <xf numFmtId="0" fontId="0" fillId="0" borderId="14" xfId="0" applyBorder="1" applyAlignment="1">
      <alignment vertical="center"/>
    </xf>
    <xf numFmtId="0" fontId="9" fillId="0" borderId="3" xfId="0" applyFont="1" applyBorder="1" applyAlignment="1">
      <alignment vertical="center"/>
    </xf>
    <xf numFmtId="0" fontId="36"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37" fillId="0" borderId="0" xfId="0" applyFont="1" applyAlignment="1">
      <alignment vertical="center" wrapText="1"/>
    </xf>
    <xf numFmtId="167" fontId="22" fillId="2" borderId="22" xfId="0" applyNumberFormat="1" applyFont="1" applyFill="1" applyBorder="1" applyAlignment="1" applyProtection="1">
      <alignment vertical="center"/>
      <protection locked="0"/>
    </xf>
    <xf numFmtId="0" fontId="38" fillId="0" borderId="22" xfId="0" applyFont="1" applyBorder="1" applyAlignment="1">
      <alignment horizontal="center" vertical="center"/>
    </xf>
    <xf numFmtId="49" fontId="38" fillId="0" borderId="22" xfId="0" applyNumberFormat="1" applyFont="1" applyBorder="1" applyAlignment="1">
      <alignment horizontal="left" vertical="center" wrapText="1"/>
    </xf>
    <xf numFmtId="0" fontId="38" fillId="0" borderId="22" xfId="0" applyFont="1" applyBorder="1" applyAlignment="1">
      <alignment horizontal="left" vertical="center" wrapText="1"/>
    </xf>
    <xf numFmtId="0" fontId="38" fillId="0" borderId="22" xfId="0" applyFont="1" applyBorder="1" applyAlignment="1">
      <alignment horizontal="center" vertical="center" wrapText="1"/>
    </xf>
    <xf numFmtId="167" fontId="38" fillId="0" borderId="22" xfId="0" applyNumberFormat="1" applyFont="1" applyBorder="1" applyAlignment="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Alignment="1">
      <alignment horizontal="center"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7"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4" fillId="3" borderId="7" xfId="0" applyFont="1" applyFill="1" applyBorder="1" applyAlignment="1">
      <alignment horizontal="left" vertical="center"/>
    </xf>
    <xf numFmtId="0" fontId="0" fillId="3" borderId="7" xfId="0" applyFill="1" applyBorder="1" applyAlignment="1">
      <alignment vertical="center"/>
    </xf>
    <xf numFmtId="4" fontId="4" fillId="3" borderId="7" xfId="0" applyNumberFormat="1" applyFont="1" applyFill="1" applyBorder="1" applyAlignment="1">
      <alignment vertical="center"/>
    </xf>
    <xf numFmtId="0" fontId="0" fillId="3" borderId="8" xfId="0" applyFill="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Alignment="1">
      <alignment horizontal="left" vertical="center"/>
    </xf>
    <xf numFmtId="0" fontId="22" fillId="4" borderId="6" xfId="0" applyFont="1" applyFill="1" applyBorder="1" applyAlignment="1">
      <alignment horizontal="center" vertical="center"/>
    </xf>
    <xf numFmtId="0" fontId="22" fillId="4" borderId="7" xfId="0" applyFont="1" applyFill="1" applyBorder="1" applyAlignment="1">
      <alignment horizontal="left" vertical="center"/>
    </xf>
    <xf numFmtId="0" fontId="22" fillId="4" borderId="7" xfId="0" applyFont="1" applyFill="1" applyBorder="1" applyAlignment="1">
      <alignment horizontal="center" vertical="center"/>
    </xf>
    <xf numFmtId="0" fontId="22" fillId="4" borderId="7" xfId="0" applyFont="1" applyFill="1" applyBorder="1" applyAlignment="1">
      <alignment horizontal="right" vertical="center"/>
    </xf>
    <xf numFmtId="0" fontId="22" fillId="4" borderId="8" xfId="0" applyFont="1" applyFill="1" applyBorder="1" applyAlignment="1">
      <alignment horizontal="left" vertical="center"/>
    </xf>
    <xf numFmtId="4" fontId="28" fillId="0" borderId="0" xfId="0" applyNumberFormat="1" applyFont="1" applyAlignment="1">
      <alignment vertical="center"/>
    </xf>
    <xf numFmtId="0" fontId="28" fillId="0" borderId="0" xfId="0" applyFont="1" applyAlignment="1">
      <alignment vertical="center"/>
    </xf>
    <xf numFmtId="0" fontId="27" fillId="0" borderId="0" xfId="0" applyFont="1" applyAlignment="1">
      <alignment horizontal="left" vertical="center" wrapText="1"/>
    </xf>
    <xf numFmtId="4" fontId="24" fillId="0" borderId="0" xfId="0" applyNumberFormat="1" applyFont="1" applyAlignment="1">
      <alignment horizontal="right" vertical="center"/>
    </xf>
    <xf numFmtId="4" fontId="24"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xf numFmtId="0" fontId="42" fillId="0" borderId="0" xfId="2" applyFont="1"/>
    <xf numFmtId="0" fontId="41" fillId="0" borderId="0" xfId="2"/>
    <xf numFmtId="1" fontId="43" fillId="0" borderId="23" xfId="2" applyNumberFormat="1" applyFont="1" applyBorder="1"/>
    <xf numFmtId="0" fontId="41" fillId="0" borderId="24" xfId="2" applyBorder="1"/>
    <xf numFmtId="9" fontId="41" fillId="0" borderId="24" xfId="2" applyNumberFormat="1" applyBorder="1"/>
    <xf numFmtId="0" fontId="41" fillId="0" borderId="25" xfId="2" applyBorder="1"/>
    <xf numFmtId="1" fontId="44" fillId="0" borderId="26" xfId="2" applyNumberFormat="1" applyFont="1" applyBorder="1"/>
    <xf numFmtId="0" fontId="41" fillId="0" borderId="27" xfId="2" applyBorder="1"/>
    <xf numFmtId="0" fontId="45" fillId="0" borderId="27" xfId="2" applyFont="1" applyBorder="1"/>
    <xf numFmtId="0" fontId="41" fillId="0" borderId="28" xfId="2" applyBorder="1"/>
    <xf numFmtId="1" fontId="43" fillId="0" borderId="29" xfId="2" applyNumberFormat="1" applyFont="1" applyBorder="1"/>
    <xf numFmtId="0" fontId="41" fillId="0" borderId="30" xfId="2" applyBorder="1"/>
    <xf numFmtId="0" fontId="41" fillId="0" borderId="31" xfId="2" applyBorder="1"/>
    <xf numFmtId="0" fontId="43" fillId="0" borderId="26" xfId="2" applyFont="1" applyBorder="1"/>
    <xf numFmtId="1" fontId="43" fillId="0" borderId="26" xfId="2" applyNumberFormat="1" applyFont="1" applyBorder="1"/>
    <xf numFmtId="0" fontId="44" fillId="0" borderId="28" xfId="2" applyFont="1" applyBorder="1"/>
    <xf numFmtId="0" fontId="44" fillId="0" borderId="26" xfId="2" applyFont="1" applyBorder="1"/>
    <xf numFmtId="0" fontId="42" fillId="0" borderId="28" xfId="2" applyFont="1" applyBorder="1"/>
    <xf numFmtId="2" fontId="46" fillId="0" borderId="26" xfId="2" applyNumberFormat="1" applyFont="1" applyBorder="1"/>
    <xf numFmtId="0" fontId="0" fillId="0" borderId="27" xfId="2" applyFont="1" applyBorder="1"/>
    <xf numFmtId="0" fontId="45" fillId="0" borderId="28" xfId="2" applyFont="1" applyBorder="1"/>
    <xf numFmtId="0" fontId="0" fillId="0" borderId="28" xfId="2" applyFont="1" applyBorder="1"/>
    <xf numFmtId="2" fontId="43" fillId="0" borderId="26" xfId="2" applyNumberFormat="1" applyFont="1" applyBorder="1"/>
    <xf numFmtId="168" fontId="44" fillId="0" borderId="26" xfId="2" applyNumberFormat="1" applyFont="1" applyBorder="1"/>
    <xf numFmtId="9" fontId="41" fillId="0" borderId="27" xfId="2" applyNumberFormat="1" applyBorder="1"/>
    <xf numFmtId="0" fontId="43" fillId="0" borderId="28" xfId="2" applyFont="1" applyBorder="1"/>
    <xf numFmtId="168" fontId="43" fillId="0" borderId="26" xfId="2" applyNumberFormat="1" applyFont="1" applyBorder="1"/>
    <xf numFmtId="0" fontId="43" fillId="0" borderId="30" xfId="2" applyFont="1" applyBorder="1"/>
    <xf numFmtId="0" fontId="43" fillId="0" borderId="29" xfId="2" applyFont="1" applyBorder="1"/>
    <xf numFmtId="0" fontId="41" fillId="0" borderId="32" xfId="2" applyBorder="1"/>
    <xf numFmtId="0" fontId="41" fillId="0" borderId="33" xfId="2" applyBorder="1"/>
    <xf numFmtId="0" fontId="44" fillId="0" borderId="34" xfId="2" applyFont="1" applyBorder="1"/>
    <xf numFmtId="0" fontId="41" fillId="0" borderId="23" xfId="2" applyBorder="1"/>
    <xf numFmtId="0" fontId="44" fillId="0" borderId="25" xfId="2" applyFont="1" applyBorder="1"/>
    <xf numFmtId="0" fontId="41" fillId="0" borderId="34" xfId="2" applyBorder="1"/>
    <xf numFmtId="0" fontId="41" fillId="0" borderId="35" xfId="2" applyBorder="1"/>
    <xf numFmtId="0" fontId="41" fillId="0" borderId="36" xfId="2" applyBorder="1"/>
    <xf numFmtId="0" fontId="44" fillId="0" borderId="37" xfId="2" applyFont="1" applyBorder="1"/>
  </cellXfs>
  <cellStyles count="3">
    <cellStyle name="Hypertextový odkaz" xfId="1" builtinId="8"/>
    <cellStyle name="Normální" xfId="0" builtinId="0" customBuiltin="1"/>
    <cellStyle name="Normální 2" xfId="2" xr:uid="{FE550776-A146-47F2-AE02-6FD9AFCDEED9}"/>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podminky.urs.cz/item/CS_URS_2023_02/949101112" TargetMode="External"/><Relationship Id="rId13" Type="http://schemas.openxmlformats.org/officeDocument/2006/relationships/hyperlink" Target="https://podminky.urs.cz/item/CS_URS_2023_02/997013509" TargetMode="External"/><Relationship Id="rId18" Type="http://schemas.openxmlformats.org/officeDocument/2006/relationships/hyperlink" Target="https://podminky.urs.cz/item/CS_URS_2023_02/763131912" TargetMode="External"/><Relationship Id="rId26" Type="http://schemas.openxmlformats.org/officeDocument/2006/relationships/hyperlink" Target="https://podminky.urs.cz/item/CS_URS_2023_02/767581802" TargetMode="External"/><Relationship Id="rId39" Type="http://schemas.openxmlformats.org/officeDocument/2006/relationships/hyperlink" Target="https://podminky.urs.cz/item/CS_URS_2023_02/783617147" TargetMode="External"/><Relationship Id="rId3" Type="http://schemas.openxmlformats.org/officeDocument/2006/relationships/hyperlink" Target="https://podminky.urs.cz/item/CS_URS_2023_02/622311141" TargetMode="External"/><Relationship Id="rId21" Type="http://schemas.openxmlformats.org/officeDocument/2006/relationships/hyperlink" Target="https://podminky.urs.cz/item/CS_URS_2023_02/998763401" TargetMode="External"/><Relationship Id="rId34" Type="http://schemas.openxmlformats.org/officeDocument/2006/relationships/hyperlink" Target="https://podminky.urs.cz/item/CS_URS_2023_02/782991422" TargetMode="External"/><Relationship Id="rId42" Type="http://schemas.openxmlformats.org/officeDocument/2006/relationships/hyperlink" Target="https://podminky.urs.cz/item/CS_URS_2023_02/784121003" TargetMode="External"/><Relationship Id="rId47" Type="http://schemas.openxmlformats.org/officeDocument/2006/relationships/drawing" Target="../drawings/drawing2.xml"/><Relationship Id="rId7" Type="http://schemas.openxmlformats.org/officeDocument/2006/relationships/hyperlink" Target="https://podminky.urs.cz/item/CS_URS_2023_02/952902121" TargetMode="External"/><Relationship Id="rId12" Type="http://schemas.openxmlformats.org/officeDocument/2006/relationships/hyperlink" Target="https://podminky.urs.cz/item/CS_URS_2023_02/997013501" TargetMode="External"/><Relationship Id="rId17" Type="http://schemas.openxmlformats.org/officeDocument/2006/relationships/hyperlink" Target="https://podminky.urs.cz/item/CS_URS_2023_02/998711201" TargetMode="External"/><Relationship Id="rId25" Type="http://schemas.openxmlformats.org/officeDocument/2006/relationships/hyperlink" Target="https://podminky.urs.cz/item/CS_URS_2023_02/767112812" TargetMode="External"/><Relationship Id="rId33" Type="http://schemas.openxmlformats.org/officeDocument/2006/relationships/hyperlink" Target="https://podminky.urs.cz/item/CS_URS_2023_02/998775201" TargetMode="External"/><Relationship Id="rId38" Type="http://schemas.openxmlformats.org/officeDocument/2006/relationships/hyperlink" Target="https://podminky.urs.cz/item/CS_URS_2023_02/783614141" TargetMode="External"/><Relationship Id="rId46" Type="http://schemas.openxmlformats.org/officeDocument/2006/relationships/hyperlink" Target="https://podminky.urs.cz/item/CS_URS_2023_02/784211163" TargetMode="External"/><Relationship Id="rId2" Type="http://schemas.openxmlformats.org/officeDocument/2006/relationships/hyperlink" Target="https://podminky.urs.cz/item/CS_URS_2023_02/629991011" TargetMode="External"/><Relationship Id="rId16" Type="http://schemas.openxmlformats.org/officeDocument/2006/relationships/hyperlink" Target="https://podminky.urs.cz/item/CS_URS_2023_02/711113127" TargetMode="External"/><Relationship Id="rId20" Type="http://schemas.openxmlformats.org/officeDocument/2006/relationships/hyperlink" Target="https://podminky.urs.cz/item/CS_URS_2023_02/763131914" TargetMode="External"/><Relationship Id="rId29" Type="http://schemas.openxmlformats.org/officeDocument/2006/relationships/hyperlink" Target="https://podminky.urs.cz/item/CS_URS_2023_02/772421123" TargetMode="External"/><Relationship Id="rId41" Type="http://schemas.openxmlformats.org/officeDocument/2006/relationships/hyperlink" Target="https://podminky.urs.cz/item/CS_URS_2023_02/783617611" TargetMode="External"/><Relationship Id="rId1" Type="http://schemas.openxmlformats.org/officeDocument/2006/relationships/hyperlink" Target="https://podminky.urs.cz/item/CS_URS_2023_02/619991001" TargetMode="External"/><Relationship Id="rId6" Type="http://schemas.openxmlformats.org/officeDocument/2006/relationships/hyperlink" Target="https://podminky.urs.cz/item/CS_URS_2023_02/968072456" TargetMode="External"/><Relationship Id="rId11" Type="http://schemas.openxmlformats.org/officeDocument/2006/relationships/hyperlink" Target="https://podminky.urs.cz/item/CS_URS_2023_02/997013211" TargetMode="External"/><Relationship Id="rId24" Type="http://schemas.openxmlformats.org/officeDocument/2006/relationships/hyperlink" Target="https://podminky.urs.cz/item/CS_URS_2023_02/767691822" TargetMode="External"/><Relationship Id="rId32" Type="http://schemas.openxmlformats.org/officeDocument/2006/relationships/hyperlink" Target="https://podminky.urs.cz/item/CS_URS_2023_02/775541821" TargetMode="External"/><Relationship Id="rId37" Type="http://schemas.openxmlformats.org/officeDocument/2006/relationships/hyperlink" Target="https://podminky.urs.cz/item/CS_URS_2023_02/783606861" TargetMode="External"/><Relationship Id="rId40" Type="http://schemas.openxmlformats.org/officeDocument/2006/relationships/hyperlink" Target="https://podminky.urs.cz/item/CS_URS_2023_02/783614551" TargetMode="External"/><Relationship Id="rId45" Type="http://schemas.openxmlformats.org/officeDocument/2006/relationships/hyperlink" Target="https://podminky.urs.cz/item/CS_URS_2023_02/784211103" TargetMode="External"/><Relationship Id="rId5" Type="http://schemas.openxmlformats.org/officeDocument/2006/relationships/hyperlink" Target="https://podminky.urs.cz/item/CS_URS_2023_02/632451101" TargetMode="External"/><Relationship Id="rId15" Type="http://schemas.openxmlformats.org/officeDocument/2006/relationships/hyperlink" Target="https://podminky.urs.cz/item/CS_URS_2023_02/711113117" TargetMode="External"/><Relationship Id="rId23" Type="http://schemas.openxmlformats.org/officeDocument/2006/relationships/hyperlink" Target="https://podminky.urs.cz/item/CS_URS_2023_02/998766201" TargetMode="External"/><Relationship Id="rId28" Type="http://schemas.openxmlformats.org/officeDocument/2006/relationships/hyperlink" Target="https://podminky.urs.cz/item/CS_URS_2023_02/998767201" TargetMode="External"/><Relationship Id="rId36" Type="http://schemas.openxmlformats.org/officeDocument/2006/relationships/hyperlink" Target="https://podminky.urs.cz/item/CS_URS_2023_02/783606821" TargetMode="External"/><Relationship Id="rId10" Type="http://schemas.openxmlformats.org/officeDocument/2006/relationships/hyperlink" Target="https://podminky.urs.cz/item/CS_URS_2023_02/997002611" TargetMode="External"/><Relationship Id="rId19" Type="http://schemas.openxmlformats.org/officeDocument/2006/relationships/hyperlink" Target="https://podminky.urs.cz/item/CS_URS_2023_02/763131913" TargetMode="External"/><Relationship Id="rId31" Type="http://schemas.openxmlformats.org/officeDocument/2006/relationships/hyperlink" Target="https://podminky.urs.cz/item/CS_URS_2023_02/998772201" TargetMode="External"/><Relationship Id="rId44" Type="http://schemas.openxmlformats.org/officeDocument/2006/relationships/hyperlink" Target="https://podminky.urs.cz/item/CS_URS_2023_02/784181123" TargetMode="External"/><Relationship Id="rId4" Type="http://schemas.openxmlformats.org/officeDocument/2006/relationships/hyperlink" Target="https://podminky.urs.cz/item/CS_URS_2023_02/612315302" TargetMode="External"/><Relationship Id="rId9" Type="http://schemas.openxmlformats.org/officeDocument/2006/relationships/hyperlink" Target="https://podminky.urs.cz/item/CS_URS_2023_02/952901114" TargetMode="External"/><Relationship Id="rId14" Type="http://schemas.openxmlformats.org/officeDocument/2006/relationships/hyperlink" Target="https://podminky.urs.cz/item/CS_URS_2023_02/998018001" TargetMode="External"/><Relationship Id="rId22" Type="http://schemas.openxmlformats.org/officeDocument/2006/relationships/hyperlink" Target="https://podminky.urs.cz/item/CS_URS_2023_02/766691915" TargetMode="External"/><Relationship Id="rId27" Type="http://schemas.openxmlformats.org/officeDocument/2006/relationships/hyperlink" Target="https://podminky.urs.cz/item/CS_URS_2023_02/767582800" TargetMode="External"/><Relationship Id="rId30" Type="http://schemas.openxmlformats.org/officeDocument/2006/relationships/hyperlink" Target="https://podminky.urs.cz/item/CS_URS_2023_02/772991422" TargetMode="External"/><Relationship Id="rId35" Type="http://schemas.openxmlformats.org/officeDocument/2006/relationships/hyperlink" Target="https://podminky.urs.cz/item/CS_URS_2023_02/998782201" TargetMode="External"/><Relationship Id="rId43" Type="http://schemas.openxmlformats.org/officeDocument/2006/relationships/hyperlink" Target="https://podminky.urs.cz/item/CS_URS_2023_02/78416140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98"/>
  <sheetViews>
    <sheetView showGridLines="0" tabSelected="1" workbookViewId="0">
      <selection activeCell="AK30" sqref="AK30:AO30"/>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5" t="s">
        <v>0</v>
      </c>
      <c r="AZ1" s="15" t="s">
        <v>1</v>
      </c>
      <c r="BA1" s="15" t="s">
        <v>2</v>
      </c>
      <c r="BB1" s="15" t="s">
        <v>3</v>
      </c>
      <c r="BT1" s="15" t="s">
        <v>4</v>
      </c>
      <c r="BU1" s="15" t="s">
        <v>4</v>
      </c>
      <c r="BV1" s="15" t="s">
        <v>5</v>
      </c>
    </row>
    <row r="2" spans="1:74" ht="36.950000000000003" customHeight="1">
      <c r="AR2" s="190"/>
      <c r="AS2" s="190"/>
      <c r="AT2" s="190"/>
      <c r="AU2" s="190"/>
      <c r="AV2" s="190"/>
      <c r="AW2" s="190"/>
      <c r="AX2" s="190"/>
      <c r="AY2" s="190"/>
      <c r="AZ2" s="190"/>
      <c r="BA2" s="190"/>
      <c r="BB2" s="190"/>
      <c r="BC2" s="190"/>
      <c r="BD2" s="190"/>
      <c r="BE2" s="190"/>
      <c r="BS2" s="16" t="s">
        <v>6</v>
      </c>
      <c r="BT2" s="16" t="s">
        <v>7</v>
      </c>
    </row>
    <row r="3" spans="1:74" ht="6.95"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pans="1:74" ht="24.95" customHeight="1">
      <c r="B4" s="19"/>
      <c r="D4" s="20" t="s">
        <v>9</v>
      </c>
      <c r="AR4" s="19"/>
      <c r="AS4" s="21" t="s">
        <v>10</v>
      </c>
      <c r="BE4" s="22" t="s">
        <v>11</v>
      </c>
      <c r="BS4" s="16" t="s">
        <v>12</v>
      </c>
    </row>
    <row r="5" spans="1:74" ht="12" customHeight="1">
      <c r="B5" s="19"/>
      <c r="D5" s="23" t="s">
        <v>13</v>
      </c>
      <c r="K5" s="189" t="s">
        <v>14</v>
      </c>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R5" s="19"/>
      <c r="BE5" s="186" t="s">
        <v>15</v>
      </c>
      <c r="BS5" s="16" t="s">
        <v>6</v>
      </c>
    </row>
    <row r="6" spans="1:74" ht="36.950000000000003" customHeight="1">
      <c r="B6" s="19"/>
      <c r="D6" s="25" t="s">
        <v>16</v>
      </c>
      <c r="K6" s="191" t="s">
        <v>17</v>
      </c>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R6" s="19"/>
      <c r="BE6" s="187"/>
      <c r="BS6" s="16" t="s">
        <v>6</v>
      </c>
    </row>
    <row r="7" spans="1:74" ht="12" customHeight="1">
      <c r="B7" s="19"/>
      <c r="D7" s="26" t="s">
        <v>18</v>
      </c>
      <c r="K7" s="24" t="s">
        <v>1</v>
      </c>
      <c r="AK7" s="26" t="s">
        <v>19</v>
      </c>
      <c r="AN7" s="24" t="s">
        <v>1</v>
      </c>
      <c r="AR7" s="19"/>
      <c r="BE7" s="187"/>
      <c r="BS7" s="16" t="s">
        <v>6</v>
      </c>
    </row>
    <row r="8" spans="1:74" ht="12" customHeight="1">
      <c r="B8" s="19"/>
      <c r="D8" s="26" t="s">
        <v>20</v>
      </c>
      <c r="K8" s="24" t="s">
        <v>21</v>
      </c>
      <c r="AK8" s="26" t="s">
        <v>22</v>
      </c>
      <c r="AN8" s="27" t="s">
        <v>23</v>
      </c>
      <c r="AR8" s="19"/>
      <c r="BE8" s="187"/>
      <c r="BS8" s="16" t="s">
        <v>6</v>
      </c>
    </row>
    <row r="9" spans="1:74" ht="14.45" customHeight="1">
      <c r="B9" s="19"/>
      <c r="AR9" s="19"/>
      <c r="BE9" s="187"/>
      <c r="BS9" s="16" t="s">
        <v>6</v>
      </c>
    </row>
    <row r="10" spans="1:74" ht="12" customHeight="1">
      <c r="B10" s="19"/>
      <c r="D10" s="26" t="s">
        <v>24</v>
      </c>
      <c r="AK10" s="26" t="s">
        <v>25</v>
      </c>
      <c r="AN10" s="24" t="s">
        <v>1</v>
      </c>
      <c r="AR10" s="19"/>
      <c r="BE10" s="187"/>
      <c r="BS10" s="16" t="s">
        <v>6</v>
      </c>
    </row>
    <row r="11" spans="1:74" ht="18.399999999999999" customHeight="1">
      <c r="B11" s="19"/>
      <c r="E11" s="24" t="s">
        <v>26</v>
      </c>
      <c r="AK11" s="26" t="s">
        <v>27</v>
      </c>
      <c r="AN11" s="24" t="s">
        <v>1</v>
      </c>
      <c r="AR11" s="19"/>
      <c r="BE11" s="187"/>
      <c r="BS11" s="16" t="s">
        <v>6</v>
      </c>
    </row>
    <row r="12" spans="1:74" ht="6.95" customHeight="1">
      <c r="B12" s="19"/>
      <c r="AR12" s="19"/>
      <c r="BE12" s="187"/>
      <c r="BS12" s="16" t="s">
        <v>6</v>
      </c>
    </row>
    <row r="13" spans="1:74" ht="12" customHeight="1">
      <c r="B13" s="19"/>
      <c r="D13" s="26" t="s">
        <v>28</v>
      </c>
      <c r="AK13" s="26" t="s">
        <v>25</v>
      </c>
      <c r="AN13" s="28" t="s">
        <v>29</v>
      </c>
      <c r="AR13" s="19"/>
      <c r="BE13" s="187"/>
      <c r="BS13" s="16" t="s">
        <v>6</v>
      </c>
    </row>
    <row r="14" spans="1:74" ht="12.75">
      <c r="B14" s="19"/>
      <c r="E14" s="192" t="s">
        <v>29</v>
      </c>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26" t="s">
        <v>27</v>
      </c>
      <c r="AN14" s="28" t="s">
        <v>29</v>
      </c>
      <c r="AR14" s="19"/>
      <c r="BE14" s="187"/>
      <c r="BS14" s="16" t="s">
        <v>6</v>
      </c>
    </row>
    <row r="15" spans="1:74" ht="6.95" customHeight="1">
      <c r="B15" s="19"/>
      <c r="AR15" s="19"/>
      <c r="BE15" s="187"/>
      <c r="BS15" s="16" t="s">
        <v>4</v>
      </c>
    </row>
    <row r="16" spans="1:74" ht="12" customHeight="1">
      <c r="B16" s="19"/>
      <c r="D16" s="26" t="s">
        <v>30</v>
      </c>
      <c r="AK16" s="26" t="s">
        <v>25</v>
      </c>
      <c r="AN16" s="24" t="s">
        <v>1</v>
      </c>
      <c r="AR16" s="19"/>
      <c r="BE16" s="187"/>
      <c r="BS16" s="16" t="s">
        <v>4</v>
      </c>
    </row>
    <row r="17" spans="2:71" ht="18.399999999999999" customHeight="1">
      <c r="B17" s="19"/>
      <c r="E17" s="24" t="s">
        <v>31</v>
      </c>
      <c r="AK17" s="26" t="s">
        <v>27</v>
      </c>
      <c r="AN17" s="24" t="s">
        <v>1</v>
      </c>
      <c r="AR17" s="19"/>
      <c r="BE17" s="187"/>
      <c r="BS17" s="16" t="s">
        <v>32</v>
      </c>
    </row>
    <row r="18" spans="2:71" ht="6.95" customHeight="1">
      <c r="B18" s="19"/>
      <c r="AR18" s="19"/>
      <c r="BE18" s="187"/>
      <c r="BS18" s="16" t="s">
        <v>6</v>
      </c>
    </row>
    <row r="19" spans="2:71" ht="12" customHeight="1">
      <c r="B19" s="19"/>
      <c r="D19" s="26" t="s">
        <v>33</v>
      </c>
      <c r="AK19" s="26" t="s">
        <v>25</v>
      </c>
      <c r="AN19" s="24" t="s">
        <v>1</v>
      </c>
      <c r="AR19" s="19"/>
      <c r="BE19" s="187"/>
      <c r="BS19" s="16" t="s">
        <v>6</v>
      </c>
    </row>
    <row r="20" spans="2:71" ht="18.399999999999999" customHeight="1">
      <c r="B20" s="19"/>
      <c r="E20" s="24" t="s">
        <v>34</v>
      </c>
      <c r="AK20" s="26" t="s">
        <v>27</v>
      </c>
      <c r="AN20" s="24" t="s">
        <v>1</v>
      </c>
      <c r="AR20" s="19"/>
      <c r="BE20" s="187"/>
      <c r="BS20" s="16" t="s">
        <v>4</v>
      </c>
    </row>
    <row r="21" spans="2:71" ht="6.95" customHeight="1">
      <c r="B21" s="19"/>
      <c r="AR21" s="19"/>
      <c r="BE21" s="187"/>
    </row>
    <row r="22" spans="2:71" ht="12" customHeight="1">
      <c r="B22" s="19"/>
      <c r="D22" s="26" t="s">
        <v>35</v>
      </c>
      <c r="AR22" s="19"/>
      <c r="BE22" s="187"/>
    </row>
    <row r="23" spans="2:71" ht="16.5" customHeight="1">
      <c r="B23" s="19"/>
      <c r="E23" s="194" t="s">
        <v>1</v>
      </c>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R23" s="19"/>
      <c r="BE23" s="187"/>
    </row>
    <row r="24" spans="2:71" ht="6.95" customHeight="1">
      <c r="B24" s="19"/>
      <c r="AR24" s="19"/>
      <c r="BE24" s="187"/>
    </row>
    <row r="25" spans="2:71" ht="6.95" customHeight="1">
      <c r="B25" s="19"/>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R25" s="19"/>
      <c r="BE25" s="187"/>
    </row>
    <row r="26" spans="2:71" s="1" customFormat="1" ht="25.9" customHeight="1">
      <c r="B26" s="31"/>
      <c r="D26" s="32" t="s">
        <v>36</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195">
        <f>ROUND(AG94,2)</f>
        <v>0</v>
      </c>
      <c r="AL26" s="196"/>
      <c r="AM26" s="196"/>
      <c r="AN26" s="196"/>
      <c r="AO26" s="196"/>
      <c r="AR26" s="31"/>
      <c r="BE26" s="187"/>
    </row>
    <row r="27" spans="2:71" s="1" customFormat="1" ht="6.95" customHeight="1">
      <c r="B27" s="31"/>
      <c r="AR27" s="31"/>
      <c r="BE27" s="187"/>
    </row>
    <row r="28" spans="2:71" s="1" customFormat="1" ht="12.75">
      <c r="B28" s="31"/>
      <c r="L28" s="197" t="s">
        <v>37</v>
      </c>
      <c r="M28" s="197"/>
      <c r="N28" s="197"/>
      <c r="O28" s="197"/>
      <c r="P28" s="197"/>
      <c r="W28" s="197" t="s">
        <v>38</v>
      </c>
      <c r="X28" s="197"/>
      <c r="Y28" s="197"/>
      <c r="Z28" s="197"/>
      <c r="AA28" s="197"/>
      <c r="AB28" s="197"/>
      <c r="AC28" s="197"/>
      <c r="AD28" s="197"/>
      <c r="AE28" s="197"/>
      <c r="AK28" s="197" t="s">
        <v>39</v>
      </c>
      <c r="AL28" s="197"/>
      <c r="AM28" s="197"/>
      <c r="AN28" s="197"/>
      <c r="AO28" s="197"/>
      <c r="AR28" s="31"/>
      <c r="BE28" s="187"/>
    </row>
    <row r="29" spans="2:71" s="2" customFormat="1" ht="14.45" customHeight="1">
      <c r="B29" s="35"/>
      <c r="D29" s="26" t="s">
        <v>40</v>
      </c>
      <c r="F29" s="26" t="s">
        <v>41</v>
      </c>
      <c r="L29" s="200">
        <v>0.21</v>
      </c>
      <c r="M29" s="199"/>
      <c r="N29" s="199"/>
      <c r="O29" s="199"/>
      <c r="P29" s="199"/>
      <c r="W29" s="198">
        <f>SUM(AK26)</f>
        <v>0</v>
      </c>
      <c r="X29" s="199"/>
      <c r="Y29" s="199"/>
      <c r="Z29" s="199"/>
      <c r="AA29" s="199"/>
      <c r="AB29" s="199"/>
      <c r="AC29" s="199"/>
      <c r="AD29" s="199"/>
      <c r="AE29" s="199"/>
      <c r="AK29" s="198">
        <f>SUM(W29*L29)</f>
        <v>0</v>
      </c>
      <c r="AL29" s="199"/>
      <c r="AM29" s="199"/>
      <c r="AN29" s="199"/>
      <c r="AO29" s="199"/>
      <c r="AR29" s="35"/>
      <c r="BE29" s="188"/>
    </row>
    <row r="30" spans="2:71" s="2" customFormat="1" ht="14.45" customHeight="1">
      <c r="B30" s="35"/>
      <c r="F30" s="26" t="s">
        <v>42</v>
      </c>
      <c r="L30" s="200">
        <v>0.15</v>
      </c>
      <c r="M30" s="199"/>
      <c r="N30" s="199"/>
      <c r="O30" s="199"/>
      <c r="P30" s="199"/>
      <c r="W30" s="198">
        <v>0</v>
      </c>
      <c r="X30" s="199"/>
      <c r="Y30" s="199"/>
      <c r="Z30" s="199"/>
      <c r="AA30" s="199"/>
      <c r="AB30" s="199"/>
      <c r="AC30" s="199"/>
      <c r="AD30" s="199"/>
      <c r="AE30" s="199"/>
      <c r="AK30" s="198">
        <v>0</v>
      </c>
      <c r="AL30" s="199"/>
      <c r="AM30" s="199"/>
      <c r="AN30" s="199"/>
      <c r="AO30" s="199"/>
      <c r="AR30" s="35"/>
      <c r="BE30" s="188"/>
    </row>
    <row r="31" spans="2:71" s="2" customFormat="1" ht="14.45" hidden="1" customHeight="1">
      <c r="B31" s="35"/>
      <c r="F31" s="26" t="s">
        <v>43</v>
      </c>
      <c r="L31" s="200">
        <v>0.21</v>
      </c>
      <c r="M31" s="199"/>
      <c r="N31" s="199"/>
      <c r="O31" s="199"/>
      <c r="P31" s="199"/>
      <c r="W31" s="198" t="e">
        <f>ROUND(BB94, 2)</f>
        <v>#REF!</v>
      </c>
      <c r="X31" s="199"/>
      <c r="Y31" s="199"/>
      <c r="Z31" s="199"/>
      <c r="AA31" s="199"/>
      <c r="AB31" s="199"/>
      <c r="AC31" s="199"/>
      <c r="AD31" s="199"/>
      <c r="AE31" s="199"/>
      <c r="AK31" s="198">
        <v>0</v>
      </c>
      <c r="AL31" s="199"/>
      <c r="AM31" s="199"/>
      <c r="AN31" s="199"/>
      <c r="AO31" s="199"/>
      <c r="AR31" s="35"/>
      <c r="BE31" s="188"/>
    </row>
    <row r="32" spans="2:71" s="2" customFormat="1" ht="14.45" hidden="1" customHeight="1">
      <c r="B32" s="35"/>
      <c r="F32" s="26" t="s">
        <v>44</v>
      </c>
      <c r="L32" s="200">
        <v>0.15</v>
      </c>
      <c r="M32" s="199"/>
      <c r="N32" s="199"/>
      <c r="O32" s="199"/>
      <c r="P32" s="199"/>
      <c r="W32" s="198" t="e">
        <f>ROUND(BC94, 2)</f>
        <v>#REF!</v>
      </c>
      <c r="X32" s="199"/>
      <c r="Y32" s="199"/>
      <c r="Z32" s="199"/>
      <c r="AA32" s="199"/>
      <c r="AB32" s="199"/>
      <c r="AC32" s="199"/>
      <c r="AD32" s="199"/>
      <c r="AE32" s="199"/>
      <c r="AK32" s="198">
        <v>0</v>
      </c>
      <c r="AL32" s="199"/>
      <c r="AM32" s="199"/>
      <c r="AN32" s="199"/>
      <c r="AO32" s="199"/>
      <c r="AR32" s="35"/>
      <c r="BE32" s="188"/>
    </row>
    <row r="33" spans="2:57" s="2" customFormat="1" ht="14.45" hidden="1" customHeight="1">
      <c r="B33" s="35"/>
      <c r="F33" s="26" t="s">
        <v>45</v>
      </c>
      <c r="L33" s="200">
        <v>0</v>
      </c>
      <c r="M33" s="199"/>
      <c r="N33" s="199"/>
      <c r="O33" s="199"/>
      <c r="P33" s="199"/>
      <c r="W33" s="198" t="e">
        <f>ROUND(BD94, 2)</f>
        <v>#REF!</v>
      </c>
      <c r="X33" s="199"/>
      <c r="Y33" s="199"/>
      <c r="Z33" s="199"/>
      <c r="AA33" s="199"/>
      <c r="AB33" s="199"/>
      <c r="AC33" s="199"/>
      <c r="AD33" s="199"/>
      <c r="AE33" s="199"/>
      <c r="AK33" s="198">
        <v>0</v>
      </c>
      <c r="AL33" s="199"/>
      <c r="AM33" s="199"/>
      <c r="AN33" s="199"/>
      <c r="AO33" s="199"/>
      <c r="AR33" s="35"/>
      <c r="BE33" s="188"/>
    </row>
    <row r="34" spans="2:57" s="1" customFormat="1" ht="6.95" customHeight="1">
      <c r="B34" s="31"/>
      <c r="AR34" s="31"/>
      <c r="BE34" s="187"/>
    </row>
    <row r="35" spans="2:57" s="1" customFormat="1" ht="25.9" customHeight="1">
      <c r="B35" s="31"/>
      <c r="C35" s="36"/>
      <c r="D35" s="37" t="s">
        <v>46</v>
      </c>
      <c r="E35" s="38"/>
      <c r="F35" s="38"/>
      <c r="G35" s="38"/>
      <c r="H35" s="38"/>
      <c r="I35" s="38"/>
      <c r="J35" s="38"/>
      <c r="K35" s="38"/>
      <c r="L35" s="38"/>
      <c r="M35" s="38"/>
      <c r="N35" s="38"/>
      <c r="O35" s="38"/>
      <c r="P35" s="38"/>
      <c r="Q35" s="38"/>
      <c r="R35" s="38"/>
      <c r="S35" s="38"/>
      <c r="T35" s="39" t="s">
        <v>47</v>
      </c>
      <c r="U35" s="38"/>
      <c r="V35" s="38"/>
      <c r="W35" s="38"/>
      <c r="X35" s="201" t="s">
        <v>48</v>
      </c>
      <c r="Y35" s="202"/>
      <c r="Z35" s="202"/>
      <c r="AA35" s="202"/>
      <c r="AB35" s="202"/>
      <c r="AC35" s="38"/>
      <c r="AD35" s="38"/>
      <c r="AE35" s="38"/>
      <c r="AF35" s="38"/>
      <c r="AG35" s="38"/>
      <c r="AH35" s="38"/>
      <c r="AI35" s="38"/>
      <c r="AJ35" s="38"/>
      <c r="AK35" s="203">
        <f>SUM(AK26:AK33)</f>
        <v>0</v>
      </c>
      <c r="AL35" s="202"/>
      <c r="AM35" s="202"/>
      <c r="AN35" s="202"/>
      <c r="AO35" s="204"/>
      <c r="AP35" s="36"/>
      <c r="AQ35" s="36"/>
      <c r="AR35" s="31"/>
    </row>
    <row r="36" spans="2:57" s="1" customFormat="1" ht="6.95" customHeight="1">
      <c r="B36" s="31"/>
      <c r="AR36" s="31"/>
    </row>
    <row r="37" spans="2:57" s="1" customFormat="1" ht="14.45" customHeight="1">
      <c r="B37" s="31"/>
      <c r="AR37" s="31"/>
    </row>
    <row r="38" spans="2:57" ht="14.45" customHeight="1">
      <c r="B38" s="19"/>
      <c r="AR38" s="19"/>
    </row>
    <row r="39" spans="2:57" ht="14.45" customHeight="1">
      <c r="B39" s="19"/>
      <c r="AR39" s="19"/>
    </row>
    <row r="40" spans="2:57" ht="14.45" customHeight="1">
      <c r="B40" s="19"/>
      <c r="AR40" s="19"/>
    </row>
    <row r="41" spans="2:57" ht="14.45" customHeight="1">
      <c r="B41" s="19"/>
      <c r="AR41" s="19"/>
    </row>
    <row r="42" spans="2:57" ht="14.45" customHeight="1">
      <c r="B42" s="19"/>
      <c r="AR42" s="19"/>
    </row>
    <row r="43" spans="2:57" ht="14.45" customHeight="1">
      <c r="B43" s="19"/>
      <c r="AR43" s="19"/>
    </row>
    <row r="44" spans="2:57" ht="14.45" customHeight="1">
      <c r="B44" s="19"/>
      <c r="AR44" s="19"/>
    </row>
    <row r="45" spans="2:57" ht="14.45" customHeight="1">
      <c r="B45" s="19"/>
      <c r="AR45" s="19"/>
    </row>
    <row r="46" spans="2:57" ht="14.45" customHeight="1">
      <c r="B46" s="19"/>
      <c r="AR46" s="19"/>
    </row>
    <row r="47" spans="2:57" ht="14.45" customHeight="1">
      <c r="B47" s="19"/>
      <c r="AR47" s="19"/>
    </row>
    <row r="48" spans="2:57" ht="14.45" customHeight="1">
      <c r="B48" s="19"/>
      <c r="AR48" s="19"/>
    </row>
    <row r="49" spans="2:44" s="1" customFormat="1" ht="14.45" customHeight="1">
      <c r="B49" s="31"/>
      <c r="D49" s="40" t="s">
        <v>49</v>
      </c>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0" t="s">
        <v>50</v>
      </c>
      <c r="AI49" s="41"/>
      <c r="AJ49" s="41"/>
      <c r="AK49" s="41"/>
      <c r="AL49" s="41"/>
      <c r="AM49" s="41"/>
      <c r="AN49" s="41"/>
      <c r="AO49" s="41"/>
      <c r="AR49" s="31"/>
    </row>
    <row r="50" spans="2:44" ht="11.25">
      <c r="B50" s="19"/>
      <c r="AR50" s="19"/>
    </row>
    <row r="51" spans="2:44" ht="11.25">
      <c r="B51" s="19"/>
      <c r="AR51" s="19"/>
    </row>
    <row r="52" spans="2:44" ht="11.25">
      <c r="B52" s="19"/>
      <c r="AR52" s="19"/>
    </row>
    <row r="53" spans="2:44" ht="11.25">
      <c r="B53" s="19"/>
      <c r="AR53" s="19"/>
    </row>
    <row r="54" spans="2:44" ht="11.25">
      <c r="B54" s="19"/>
      <c r="AR54" s="19"/>
    </row>
    <row r="55" spans="2:44" ht="11.25">
      <c r="B55" s="19"/>
      <c r="AR55" s="19"/>
    </row>
    <row r="56" spans="2:44" ht="11.25">
      <c r="B56" s="19"/>
      <c r="AR56" s="19"/>
    </row>
    <row r="57" spans="2:44" ht="11.25">
      <c r="B57" s="19"/>
      <c r="AR57" s="19"/>
    </row>
    <row r="58" spans="2:44" ht="11.25">
      <c r="B58" s="19"/>
      <c r="AR58" s="19"/>
    </row>
    <row r="59" spans="2:44" ht="11.25">
      <c r="B59" s="19"/>
      <c r="AR59" s="19"/>
    </row>
    <row r="60" spans="2:44" s="1" customFormat="1" ht="12.75">
      <c r="B60" s="31"/>
      <c r="D60" s="42" t="s">
        <v>51</v>
      </c>
      <c r="E60" s="33"/>
      <c r="F60" s="33"/>
      <c r="G60" s="33"/>
      <c r="H60" s="33"/>
      <c r="I60" s="33"/>
      <c r="J60" s="33"/>
      <c r="K60" s="33"/>
      <c r="L60" s="33"/>
      <c r="M60" s="33"/>
      <c r="N60" s="33"/>
      <c r="O60" s="33"/>
      <c r="P60" s="33"/>
      <c r="Q60" s="33"/>
      <c r="R60" s="33"/>
      <c r="S60" s="33"/>
      <c r="T60" s="33"/>
      <c r="U60" s="33"/>
      <c r="V60" s="42" t="s">
        <v>52</v>
      </c>
      <c r="W60" s="33"/>
      <c r="X60" s="33"/>
      <c r="Y60" s="33"/>
      <c r="Z60" s="33"/>
      <c r="AA60" s="33"/>
      <c r="AB60" s="33"/>
      <c r="AC60" s="33"/>
      <c r="AD60" s="33"/>
      <c r="AE60" s="33"/>
      <c r="AF60" s="33"/>
      <c r="AG60" s="33"/>
      <c r="AH60" s="42" t="s">
        <v>51</v>
      </c>
      <c r="AI60" s="33"/>
      <c r="AJ60" s="33"/>
      <c r="AK60" s="33"/>
      <c r="AL60" s="33"/>
      <c r="AM60" s="42" t="s">
        <v>52</v>
      </c>
      <c r="AN60" s="33"/>
      <c r="AO60" s="33"/>
      <c r="AR60" s="31"/>
    </row>
    <row r="61" spans="2:44" ht="11.25">
      <c r="B61" s="19"/>
      <c r="AR61" s="19"/>
    </row>
    <row r="62" spans="2:44" ht="11.25">
      <c r="B62" s="19"/>
      <c r="AR62" s="19"/>
    </row>
    <row r="63" spans="2:44" ht="11.25">
      <c r="B63" s="19"/>
      <c r="AR63" s="19"/>
    </row>
    <row r="64" spans="2:44" s="1" customFormat="1" ht="12.75">
      <c r="B64" s="31"/>
      <c r="D64" s="40" t="s">
        <v>53</v>
      </c>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0" t="s">
        <v>54</v>
      </c>
      <c r="AI64" s="41"/>
      <c r="AJ64" s="41"/>
      <c r="AK64" s="41"/>
      <c r="AL64" s="41"/>
      <c r="AM64" s="41"/>
      <c r="AN64" s="41"/>
      <c r="AO64" s="41"/>
      <c r="AR64" s="31"/>
    </row>
    <row r="65" spans="2:44" ht="11.25">
      <c r="B65" s="19"/>
      <c r="AR65" s="19"/>
    </row>
    <row r="66" spans="2:44" ht="11.25">
      <c r="B66" s="19"/>
      <c r="AR66" s="19"/>
    </row>
    <row r="67" spans="2:44" ht="11.25">
      <c r="B67" s="19"/>
      <c r="AR67" s="19"/>
    </row>
    <row r="68" spans="2:44" ht="11.25">
      <c r="B68" s="19"/>
      <c r="AR68" s="19"/>
    </row>
    <row r="69" spans="2:44" ht="11.25">
      <c r="B69" s="19"/>
      <c r="AR69" s="19"/>
    </row>
    <row r="70" spans="2:44" ht="11.25">
      <c r="B70" s="19"/>
      <c r="AR70" s="19"/>
    </row>
    <row r="71" spans="2:44" ht="11.25">
      <c r="B71" s="19"/>
      <c r="AR71" s="19"/>
    </row>
    <row r="72" spans="2:44" ht="11.25">
      <c r="B72" s="19"/>
      <c r="AR72" s="19"/>
    </row>
    <row r="73" spans="2:44" ht="11.25">
      <c r="B73" s="19"/>
      <c r="AR73" s="19"/>
    </row>
    <row r="74" spans="2:44" ht="11.25">
      <c r="B74" s="19"/>
      <c r="AR74" s="19"/>
    </row>
    <row r="75" spans="2:44" s="1" customFormat="1" ht="12.75">
      <c r="B75" s="31"/>
      <c r="D75" s="42" t="s">
        <v>51</v>
      </c>
      <c r="E75" s="33"/>
      <c r="F75" s="33"/>
      <c r="G75" s="33"/>
      <c r="H75" s="33"/>
      <c r="I75" s="33"/>
      <c r="J75" s="33"/>
      <c r="K75" s="33"/>
      <c r="L75" s="33"/>
      <c r="M75" s="33"/>
      <c r="N75" s="33"/>
      <c r="O75" s="33"/>
      <c r="P75" s="33"/>
      <c r="Q75" s="33"/>
      <c r="R75" s="33"/>
      <c r="S75" s="33"/>
      <c r="T75" s="33"/>
      <c r="U75" s="33"/>
      <c r="V75" s="42" t="s">
        <v>52</v>
      </c>
      <c r="W75" s="33"/>
      <c r="X75" s="33"/>
      <c r="Y75" s="33"/>
      <c r="Z75" s="33"/>
      <c r="AA75" s="33"/>
      <c r="AB75" s="33"/>
      <c r="AC75" s="33"/>
      <c r="AD75" s="33"/>
      <c r="AE75" s="33"/>
      <c r="AF75" s="33"/>
      <c r="AG75" s="33"/>
      <c r="AH75" s="42" t="s">
        <v>51</v>
      </c>
      <c r="AI75" s="33"/>
      <c r="AJ75" s="33"/>
      <c r="AK75" s="33"/>
      <c r="AL75" s="33"/>
      <c r="AM75" s="42" t="s">
        <v>52</v>
      </c>
      <c r="AN75" s="33"/>
      <c r="AO75" s="33"/>
      <c r="AR75" s="31"/>
    </row>
    <row r="76" spans="2:44" s="1" customFormat="1" ht="11.25">
      <c r="B76" s="31"/>
      <c r="AR76" s="31"/>
    </row>
    <row r="77" spans="2:44" s="1" customFormat="1" ht="6.95" customHeight="1">
      <c r="B77" s="43"/>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31"/>
    </row>
    <row r="81" spans="1:91" s="1" customFormat="1" ht="6.95" customHeight="1">
      <c r="B81" s="45"/>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31"/>
    </row>
    <row r="82" spans="1:91" s="1" customFormat="1" ht="24.95" customHeight="1">
      <c r="B82" s="31"/>
      <c r="C82" s="20" t="s">
        <v>55</v>
      </c>
      <c r="AR82" s="31"/>
    </row>
    <row r="83" spans="1:91" s="1" customFormat="1" ht="6.95" customHeight="1">
      <c r="B83" s="31"/>
      <c r="AR83" s="31"/>
    </row>
    <row r="84" spans="1:91" s="3" customFormat="1" ht="12" customHeight="1">
      <c r="B84" s="47"/>
      <c r="C84" s="26" t="s">
        <v>13</v>
      </c>
      <c r="L84" s="3" t="str">
        <f>K5</f>
        <v>00</v>
      </c>
      <c r="AR84" s="47"/>
    </row>
    <row r="85" spans="1:91" s="4" customFormat="1" ht="36.950000000000003" customHeight="1">
      <c r="B85" s="48"/>
      <c r="C85" s="49" t="s">
        <v>16</v>
      </c>
      <c r="L85" s="205" t="str">
        <f>K6</f>
        <v>MDK - zádveří</v>
      </c>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206"/>
      <c r="AM85" s="206"/>
      <c r="AN85" s="206"/>
      <c r="AO85" s="206"/>
      <c r="AR85" s="48"/>
    </row>
    <row r="86" spans="1:91" s="1" customFormat="1" ht="6.95" customHeight="1">
      <c r="B86" s="31"/>
      <c r="AR86" s="31"/>
    </row>
    <row r="87" spans="1:91" s="1" customFormat="1" ht="12" customHeight="1">
      <c r="B87" s="31"/>
      <c r="C87" s="26" t="s">
        <v>20</v>
      </c>
      <c r="L87" s="50" t="str">
        <f>IF(K8="","",K8)</f>
        <v>Sokolov, 5. Května 655</v>
      </c>
      <c r="AI87" s="26" t="s">
        <v>22</v>
      </c>
      <c r="AM87" s="207" t="str">
        <f>IF(AN8= "","",AN8)</f>
        <v>11. 7. 2019</v>
      </c>
      <c r="AN87" s="207"/>
      <c r="AR87" s="31"/>
    </row>
    <row r="88" spans="1:91" s="1" customFormat="1" ht="6.95" customHeight="1">
      <c r="B88" s="31"/>
      <c r="AR88" s="31"/>
    </row>
    <row r="89" spans="1:91" s="1" customFormat="1" ht="15.2" customHeight="1">
      <c r="B89" s="31"/>
      <c r="C89" s="26" t="s">
        <v>24</v>
      </c>
      <c r="L89" s="3" t="str">
        <f>IF(E11= "","",E11)</f>
        <v>Město Sokolov</v>
      </c>
      <c r="AI89" s="26" t="s">
        <v>30</v>
      </c>
      <c r="AM89" s="208" t="str">
        <f>IF(E17="","",E17)</f>
        <v>Ing. arch. Olga Růžičková</v>
      </c>
      <c r="AN89" s="209"/>
      <c r="AO89" s="209"/>
      <c r="AP89" s="209"/>
      <c r="AR89" s="31"/>
      <c r="AS89" s="210" t="s">
        <v>56</v>
      </c>
      <c r="AT89" s="211"/>
      <c r="AU89" s="52"/>
      <c r="AV89" s="52"/>
      <c r="AW89" s="52"/>
      <c r="AX89" s="52"/>
      <c r="AY89" s="52"/>
      <c r="AZ89" s="52"/>
      <c r="BA89" s="52"/>
      <c r="BB89" s="52"/>
      <c r="BC89" s="52"/>
      <c r="BD89" s="53"/>
    </row>
    <row r="90" spans="1:91" s="1" customFormat="1" ht="15.2" customHeight="1">
      <c r="B90" s="31"/>
      <c r="C90" s="26" t="s">
        <v>28</v>
      </c>
      <c r="L90" s="3" t="str">
        <f>IF(E14= "Vyplň údaj","",E14)</f>
        <v/>
      </c>
      <c r="AI90" s="26" t="s">
        <v>33</v>
      </c>
      <c r="AM90" s="208" t="str">
        <f>IF(E20="","",E20)</f>
        <v>Michal Kubelka</v>
      </c>
      <c r="AN90" s="209"/>
      <c r="AO90" s="209"/>
      <c r="AP90" s="209"/>
      <c r="AR90" s="31"/>
      <c r="AS90" s="212"/>
      <c r="AT90" s="213"/>
      <c r="BD90" s="55"/>
    </row>
    <row r="91" spans="1:91" s="1" customFormat="1" ht="10.9" customHeight="1">
      <c r="B91" s="31"/>
      <c r="AR91" s="31"/>
      <c r="AS91" s="212"/>
      <c r="AT91" s="213"/>
      <c r="BD91" s="55"/>
    </row>
    <row r="92" spans="1:91" s="1" customFormat="1" ht="29.25" customHeight="1">
      <c r="B92" s="31"/>
      <c r="C92" s="214" t="s">
        <v>57</v>
      </c>
      <c r="D92" s="215"/>
      <c r="E92" s="215"/>
      <c r="F92" s="215"/>
      <c r="G92" s="215"/>
      <c r="H92" s="56"/>
      <c r="I92" s="216" t="s">
        <v>58</v>
      </c>
      <c r="J92" s="215"/>
      <c r="K92" s="215"/>
      <c r="L92" s="215"/>
      <c r="M92" s="215"/>
      <c r="N92" s="215"/>
      <c r="O92" s="215"/>
      <c r="P92" s="215"/>
      <c r="Q92" s="215"/>
      <c r="R92" s="215"/>
      <c r="S92" s="215"/>
      <c r="T92" s="215"/>
      <c r="U92" s="215"/>
      <c r="V92" s="215"/>
      <c r="W92" s="215"/>
      <c r="X92" s="215"/>
      <c r="Y92" s="215"/>
      <c r="Z92" s="215"/>
      <c r="AA92" s="215"/>
      <c r="AB92" s="215"/>
      <c r="AC92" s="215"/>
      <c r="AD92" s="215"/>
      <c r="AE92" s="215"/>
      <c r="AF92" s="215"/>
      <c r="AG92" s="217" t="s">
        <v>59</v>
      </c>
      <c r="AH92" s="215"/>
      <c r="AI92" s="215"/>
      <c r="AJ92" s="215"/>
      <c r="AK92" s="215"/>
      <c r="AL92" s="215"/>
      <c r="AM92" s="215"/>
      <c r="AN92" s="216" t="s">
        <v>60</v>
      </c>
      <c r="AO92" s="215"/>
      <c r="AP92" s="218"/>
      <c r="AQ92" s="57" t="s">
        <v>61</v>
      </c>
      <c r="AR92" s="31"/>
      <c r="AS92" s="58" t="s">
        <v>62</v>
      </c>
      <c r="AT92" s="59" t="s">
        <v>63</v>
      </c>
      <c r="AU92" s="59" t="s">
        <v>64</v>
      </c>
      <c r="AV92" s="59" t="s">
        <v>65</v>
      </c>
      <c r="AW92" s="59" t="s">
        <v>66</v>
      </c>
      <c r="AX92" s="59" t="s">
        <v>67</v>
      </c>
      <c r="AY92" s="59" t="s">
        <v>68</v>
      </c>
      <c r="AZ92" s="59" t="s">
        <v>69</v>
      </c>
      <c r="BA92" s="59" t="s">
        <v>70</v>
      </c>
      <c r="BB92" s="59" t="s">
        <v>71</v>
      </c>
      <c r="BC92" s="59" t="s">
        <v>72</v>
      </c>
      <c r="BD92" s="60" t="s">
        <v>73</v>
      </c>
    </row>
    <row r="93" spans="1:91" s="1" customFormat="1" ht="10.9" customHeight="1">
      <c r="B93" s="31"/>
      <c r="AR93" s="31"/>
      <c r="AS93" s="61"/>
      <c r="AT93" s="52"/>
      <c r="AU93" s="52"/>
      <c r="AV93" s="52"/>
      <c r="AW93" s="52"/>
      <c r="AX93" s="52"/>
      <c r="AY93" s="52"/>
      <c r="AZ93" s="52"/>
      <c r="BA93" s="52"/>
      <c r="BB93" s="52"/>
      <c r="BC93" s="52"/>
      <c r="BD93" s="53"/>
    </row>
    <row r="94" spans="1:91" s="5" customFormat="1" ht="32.450000000000003" customHeight="1">
      <c r="B94" s="62"/>
      <c r="C94" s="63" t="s">
        <v>74</v>
      </c>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222">
        <f>ROUND(SUM(AG95:AG96),2)</f>
        <v>0</v>
      </c>
      <c r="AH94" s="222"/>
      <c r="AI94" s="222"/>
      <c r="AJ94" s="222"/>
      <c r="AK94" s="222"/>
      <c r="AL94" s="222"/>
      <c r="AM94" s="222"/>
      <c r="AN94" s="223">
        <f>SUM(AN95:AP96)</f>
        <v>0</v>
      </c>
      <c r="AO94" s="223"/>
      <c r="AP94" s="223"/>
      <c r="AQ94" s="66" t="s">
        <v>1</v>
      </c>
      <c r="AR94" s="62"/>
      <c r="AS94" s="67">
        <f>ROUND(SUM(AS95:AS96),2)</f>
        <v>0</v>
      </c>
      <c r="AT94" s="68" t="e">
        <f>ROUND(SUM(AV94:AW94),2)</f>
        <v>#REF!</v>
      </c>
      <c r="AU94" s="69" t="e">
        <f>ROUND(SUM(AU95:AU96),5)</f>
        <v>#REF!</v>
      </c>
      <c r="AV94" s="68" t="e">
        <f>ROUND(AZ94*L29,2)</f>
        <v>#REF!</v>
      </c>
      <c r="AW94" s="68" t="e">
        <f>ROUND(BA94*L30,2)</f>
        <v>#REF!</v>
      </c>
      <c r="AX94" s="68" t="e">
        <f>ROUND(BB94*L29,2)</f>
        <v>#REF!</v>
      </c>
      <c r="AY94" s="68" t="e">
        <f>ROUND(BC94*L30,2)</f>
        <v>#REF!</v>
      </c>
      <c r="AZ94" s="68" t="e">
        <f>ROUND(SUM(AZ95:AZ96),2)</f>
        <v>#REF!</v>
      </c>
      <c r="BA94" s="68" t="e">
        <f>ROUND(SUM(BA95:BA96),2)</f>
        <v>#REF!</v>
      </c>
      <c r="BB94" s="68" t="e">
        <f>ROUND(SUM(BB95:BB96),2)</f>
        <v>#REF!</v>
      </c>
      <c r="BC94" s="68" t="e">
        <f>ROUND(SUM(BC95:BC96),2)</f>
        <v>#REF!</v>
      </c>
      <c r="BD94" s="70" t="e">
        <f>ROUND(SUM(BD95:BD96),2)</f>
        <v>#REF!</v>
      </c>
      <c r="BS94" s="71" t="s">
        <v>75</v>
      </c>
      <c r="BT94" s="71" t="s">
        <v>76</v>
      </c>
      <c r="BU94" s="72" t="s">
        <v>77</v>
      </c>
      <c r="BV94" s="71" t="s">
        <v>78</v>
      </c>
      <c r="BW94" s="71" t="s">
        <v>5</v>
      </c>
      <c r="BX94" s="71" t="s">
        <v>79</v>
      </c>
      <c r="CL94" s="71" t="s">
        <v>1</v>
      </c>
    </row>
    <row r="95" spans="1:91" s="6" customFormat="1" ht="16.5" customHeight="1">
      <c r="A95" s="73" t="s">
        <v>80</v>
      </c>
      <c r="B95" s="74"/>
      <c r="C95" s="75"/>
      <c r="D95" s="221" t="s">
        <v>81</v>
      </c>
      <c r="E95" s="221"/>
      <c r="F95" s="221"/>
      <c r="G95" s="221"/>
      <c r="H95" s="221"/>
      <c r="I95" s="76"/>
      <c r="J95" s="221" t="s">
        <v>82</v>
      </c>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219">
        <f>'01 - Stavební část'!J30</f>
        <v>0</v>
      </c>
      <c r="AH95" s="220"/>
      <c r="AI95" s="220"/>
      <c r="AJ95" s="220"/>
      <c r="AK95" s="220"/>
      <c r="AL95" s="220"/>
      <c r="AM95" s="220"/>
      <c r="AN95" s="219">
        <f>SUM(AG95,AT95)</f>
        <v>0</v>
      </c>
      <c r="AO95" s="220"/>
      <c r="AP95" s="220"/>
      <c r="AQ95" s="77" t="s">
        <v>83</v>
      </c>
      <c r="AR95" s="74"/>
      <c r="AS95" s="78">
        <v>0</v>
      </c>
      <c r="AT95" s="79">
        <f>ROUND(SUM(AV95:AW95),2)</f>
        <v>0</v>
      </c>
      <c r="AU95" s="80">
        <f>'01 - Stavební část'!P134</f>
        <v>0</v>
      </c>
      <c r="AV95" s="79">
        <f>'01 - Stavební část'!J33</f>
        <v>0</v>
      </c>
      <c r="AW95" s="79">
        <f>'01 - Stavební část'!J34</f>
        <v>0</v>
      </c>
      <c r="AX95" s="79">
        <f>'01 - Stavební část'!J35</f>
        <v>0</v>
      </c>
      <c r="AY95" s="79">
        <f>'01 - Stavební část'!J36</f>
        <v>0</v>
      </c>
      <c r="AZ95" s="79">
        <f>'01 - Stavební část'!F33</f>
        <v>0</v>
      </c>
      <c r="BA95" s="79">
        <f>'01 - Stavební část'!F34</f>
        <v>0</v>
      </c>
      <c r="BB95" s="79">
        <f>'01 - Stavební část'!F35</f>
        <v>0</v>
      </c>
      <c r="BC95" s="79">
        <f>'01 - Stavební část'!F36</f>
        <v>0</v>
      </c>
      <c r="BD95" s="81">
        <f>'01 - Stavební část'!F37</f>
        <v>0</v>
      </c>
      <c r="BT95" s="82" t="s">
        <v>84</v>
      </c>
      <c r="BV95" s="82" t="s">
        <v>78</v>
      </c>
      <c r="BW95" s="82" t="s">
        <v>85</v>
      </c>
      <c r="BX95" s="82" t="s">
        <v>5</v>
      </c>
      <c r="CL95" s="82" t="s">
        <v>1</v>
      </c>
      <c r="CM95" s="82" t="s">
        <v>86</v>
      </c>
    </row>
    <row r="96" spans="1:91" s="6" customFormat="1" ht="16.5" customHeight="1">
      <c r="A96" s="73" t="s">
        <v>80</v>
      </c>
      <c r="B96" s="74"/>
      <c r="C96" s="75"/>
      <c r="D96" s="221" t="s">
        <v>87</v>
      </c>
      <c r="E96" s="221"/>
      <c r="F96" s="221"/>
      <c r="G96" s="221"/>
      <c r="H96" s="221"/>
      <c r="I96" s="76"/>
      <c r="J96" s="221" t="s">
        <v>88</v>
      </c>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19">
        <f>SUM('02 - Elektroinstalace'!J99)</f>
        <v>0</v>
      </c>
      <c r="AH96" s="220"/>
      <c r="AI96" s="220"/>
      <c r="AJ96" s="220"/>
      <c r="AK96" s="220"/>
      <c r="AL96" s="220"/>
      <c r="AM96" s="220"/>
      <c r="AN96" s="219">
        <f>SUM(AG96*1.21)</f>
        <v>0</v>
      </c>
      <c r="AO96" s="220"/>
      <c r="AP96" s="220"/>
      <c r="AQ96" s="77" t="s">
        <v>83</v>
      </c>
      <c r="AR96" s="74"/>
      <c r="AS96" s="83">
        <v>0</v>
      </c>
      <c r="AT96" s="84" t="e">
        <f>ROUND(SUM(AV96:AW96),2)</f>
        <v>#REF!</v>
      </c>
      <c r="AU96" s="85" t="e">
        <f>#REF!</f>
        <v>#REF!</v>
      </c>
      <c r="AV96" s="84" t="e">
        <f>#REF!</f>
        <v>#REF!</v>
      </c>
      <c r="AW96" s="84" t="e">
        <f>#REF!</f>
        <v>#REF!</v>
      </c>
      <c r="AX96" s="84" t="e">
        <f>#REF!</f>
        <v>#REF!</v>
      </c>
      <c r="AY96" s="84" t="e">
        <f>#REF!</f>
        <v>#REF!</v>
      </c>
      <c r="AZ96" s="84" t="e">
        <f>#REF!</f>
        <v>#REF!</v>
      </c>
      <c r="BA96" s="84" t="e">
        <f>#REF!</f>
        <v>#REF!</v>
      </c>
      <c r="BB96" s="84" t="e">
        <f>#REF!</f>
        <v>#REF!</v>
      </c>
      <c r="BC96" s="84" t="e">
        <f>#REF!</f>
        <v>#REF!</v>
      </c>
      <c r="BD96" s="86" t="e">
        <f>#REF!</f>
        <v>#REF!</v>
      </c>
      <c r="BT96" s="82" t="s">
        <v>84</v>
      </c>
      <c r="BV96" s="82" t="s">
        <v>78</v>
      </c>
      <c r="BW96" s="82" t="s">
        <v>89</v>
      </c>
      <c r="BX96" s="82" t="s">
        <v>5</v>
      </c>
      <c r="CL96" s="82" t="s">
        <v>1</v>
      </c>
      <c r="CM96" s="82" t="s">
        <v>86</v>
      </c>
    </row>
    <row r="97" spans="2:44" s="1" customFormat="1" ht="30" customHeight="1">
      <c r="B97" s="31"/>
      <c r="AR97" s="31"/>
    </row>
    <row r="98" spans="2:44" s="1" customFormat="1" ht="6.95" customHeight="1">
      <c r="B98" s="43"/>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31"/>
    </row>
  </sheetData>
  <sheetProtection algorithmName="SHA-512" hashValue="U3Wv5Cb4c+WX6dyTDMIEw4NFKJs6b3xImCB4O2RgPYKN/Vv/2jl+nO9nbSs8yL3InlwGQckuyaL8GgFspbA4mA==" saltValue="fYtUvzDcHYAd+92lf86BJQ==" spinCount="100000" sheet="1" objects="1" scenarios="1" formatColumns="0" formatRows="0"/>
  <mergeCells count="46">
    <mergeCell ref="AR2:BE2"/>
    <mergeCell ref="AN96:AP96"/>
    <mergeCell ref="AG96:AM96"/>
    <mergeCell ref="D96:H96"/>
    <mergeCell ref="J96:AF96"/>
    <mergeCell ref="AG94:AM94"/>
    <mergeCell ref="AN94:AP94"/>
    <mergeCell ref="C92:G92"/>
    <mergeCell ref="I92:AF92"/>
    <mergeCell ref="AG92:AM92"/>
    <mergeCell ref="AN92:AP92"/>
    <mergeCell ref="AN95:AP95"/>
    <mergeCell ref="AG95:AM95"/>
    <mergeCell ref="D95:H95"/>
    <mergeCell ref="J95:AF95"/>
    <mergeCell ref="L85:AO85"/>
    <mergeCell ref="AM87:AN87"/>
    <mergeCell ref="AM89:AP89"/>
    <mergeCell ref="AS89:AT91"/>
    <mergeCell ref="AM90:AP90"/>
    <mergeCell ref="W33:AE33"/>
    <mergeCell ref="AK33:AO33"/>
    <mergeCell ref="L33:P33"/>
    <mergeCell ref="X35:AB35"/>
    <mergeCell ref="AK35:AO35"/>
    <mergeCell ref="AK31:AO31"/>
    <mergeCell ref="L31:P31"/>
    <mergeCell ref="W32:AE32"/>
    <mergeCell ref="AK32:AO32"/>
    <mergeCell ref="L32:P32"/>
    <mergeCell ref="BE5:BE34"/>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95" location="'01 - Stavební část'!C2" display="/" xr:uid="{00000000-0004-0000-0000-000000000000}"/>
    <hyperlink ref="A96" location="'02 - Elektroinstalace'!C2" display="/" xr:uid="{00000000-0004-0000-0000-000001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391"/>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0"/>
      <c r="M2" s="190"/>
      <c r="N2" s="190"/>
      <c r="O2" s="190"/>
      <c r="P2" s="190"/>
      <c r="Q2" s="190"/>
      <c r="R2" s="190"/>
      <c r="S2" s="190"/>
      <c r="T2" s="190"/>
      <c r="U2" s="190"/>
      <c r="V2" s="190"/>
      <c r="AT2" s="16" t="s">
        <v>85</v>
      </c>
    </row>
    <row r="3" spans="2:46" ht="6.95" customHeight="1">
      <c r="B3" s="17"/>
      <c r="C3" s="18"/>
      <c r="D3" s="18"/>
      <c r="E3" s="18"/>
      <c r="F3" s="18"/>
      <c r="G3" s="18"/>
      <c r="H3" s="18"/>
      <c r="I3" s="18"/>
      <c r="J3" s="18"/>
      <c r="K3" s="18"/>
      <c r="L3" s="19"/>
      <c r="AT3" s="16" t="s">
        <v>86</v>
      </c>
    </row>
    <row r="4" spans="2:46" ht="24.95" customHeight="1">
      <c r="B4" s="19"/>
      <c r="D4" s="20" t="s">
        <v>90</v>
      </c>
      <c r="L4" s="19"/>
      <c r="M4" s="87" t="s">
        <v>10</v>
      </c>
      <c r="AT4" s="16" t="s">
        <v>4</v>
      </c>
    </row>
    <row r="5" spans="2:46" ht="6.95" customHeight="1">
      <c r="B5" s="19"/>
      <c r="L5" s="19"/>
    </row>
    <row r="6" spans="2:46" ht="12" customHeight="1">
      <c r="B6" s="19"/>
      <c r="D6" s="26" t="s">
        <v>16</v>
      </c>
      <c r="L6" s="19"/>
    </row>
    <row r="7" spans="2:46" ht="16.5" customHeight="1">
      <c r="B7" s="19"/>
      <c r="E7" s="224" t="str">
        <f>'Rekapitulace stavby'!K6</f>
        <v>MDK - zádveří</v>
      </c>
      <c r="F7" s="225"/>
      <c r="G7" s="225"/>
      <c r="H7" s="225"/>
      <c r="L7" s="19"/>
    </row>
    <row r="8" spans="2:46" s="1" customFormat="1" ht="12" customHeight="1">
      <c r="B8" s="31"/>
      <c r="D8" s="26" t="s">
        <v>91</v>
      </c>
      <c r="L8" s="31"/>
    </row>
    <row r="9" spans="2:46" s="1" customFormat="1" ht="16.5" customHeight="1">
      <c r="B9" s="31"/>
      <c r="E9" s="205" t="s">
        <v>92</v>
      </c>
      <c r="F9" s="226"/>
      <c r="G9" s="226"/>
      <c r="H9" s="226"/>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11. 7. 2019</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27" t="str">
        <f>'Rekapitulace stavby'!E14</f>
        <v>Vyplň údaj</v>
      </c>
      <c r="F18" s="189"/>
      <c r="G18" s="189"/>
      <c r="H18" s="189"/>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1</v>
      </c>
      <c r="L20" s="31"/>
    </row>
    <row r="21" spans="2:12" s="1" customFormat="1" ht="18" customHeight="1">
      <c r="B21" s="31"/>
      <c r="E21" s="24" t="s">
        <v>31</v>
      </c>
      <c r="I21" s="26" t="s">
        <v>27</v>
      </c>
      <c r="J21" s="24" t="s">
        <v>1</v>
      </c>
      <c r="L21" s="31"/>
    </row>
    <row r="22" spans="2:12" s="1" customFormat="1" ht="6.95" customHeight="1">
      <c r="B22" s="31"/>
      <c r="L22" s="31"/>
    </row>
    <row r="23" spans="2:12" s="1" customFormat="1" ht="12" customHeight="1">
      <c r="B23" s="31"/>
      <c r="D23" s="26" t="s">
        <v>33</v>
      </c>
      <c r="I23" s="26" t="s">
        <v>25</v>
      </c>
      <c r="J23" s="24" t="s">
        <v>1</v>
      </c>
      <c r="L23" s="31"/>
    </row>
    <row r="24" spans="2:12" s="1" customFormat="1" ht="18" customHeight="1">
      <c r="B24" s="31"/>
      <c r="E24" s="24" t="s">
        <v>34</v>
      </c>
      <c r="I24" s="26" t="s">
        <v>27</v>
      </c>
      <c r="J24" s="24" t="s">
        <v>1</v>
      </c>
      <c r="L24" s="31"/>
    </row>
    <row r="25" spans="2:12" s="1" customFormat="1" ht="6.95" customHeight="1">
      <c r="B25" s="31"/>
      <c r="L25" s="31"/>
    </row>
    <row r="26" spans="2:12" s="1" customFormat="1" ht="12" customHeight="1">
      <c r="B26" s="31"/>
      <c r="D26" s="26" t="s">
        <v>35</v>
      </c>
      <c r="L26" s="31"/>
    </row>
    <row r="27" spans="2:12" s="7" customFormat="1" ht="16.5" customHeight="1">
      <c r="B27" s="88"/>
      <c r="E27" s="194" t="s">
        <v>1</v>
      </c>
      <c r="F27" s="194"/>
      <c r="G27" s="194"/>
      <c r="H27" s="194"/>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36</v>
      </c>
      <c r="J30" s="65">
        <f>ROUND(J134, 2)</f>
        <v>0</v>
      </c>
      <c r="L30" s="31"/>
    </row>
    <row r="31" spans="2:12" s="1" customFormat="1" ht="6.95" customHeight="1">
      <c r="B31" s="31"/>
      <c r="D31" s="52"/>
      <c r="E31" s="52"/>
      <c r="F31" s="52"/>
      <c r="G31" s="52"/>
      <c r="H31" s="52"/>
      <c r="I31" s="52"/>
      <c r="J31" s="52"/>
      <c r="K31" s="52"/>
      <c r="L31" s="31"/>
    </row>
    <row r="32" spans="2:12" s="1" customFormat="1" ht="14.45" customHeight="1">
      <c r="B32" s="31"/>
      <c r="F32" s="34" t="s">
        <v>38</v>
      </c>
      <c r="I32" s="34" t="s">
        <v>37</v>
      </c>
      <c r="J32" s="34" t="s">
        <v>39</v>
      </c>
      <c r="L32" s="31"/>
    </row>
    <row r="33" spans="2:12" s="1" customFormat="1" ht="14.45" customHeight="1">
      <c r="B33" s="31"/>
      <c r="D33" s="54" t="s">
        <v>40</v>
      </c>
      <c r="E33" s="26" t="s">
        <v>41</v>
      </c>
      <c r="F33" s="90">
        <f>ROUND((SUM(BE134:BE390)),  2)</f>
        <v>0</v>
      </c>
      <c r="I33" s="91">
        <v>0.21</v>
      </c>
      <c r="J33" s="90">
        <f>ROUND(((SUM(BE134:BE390))*I33),  2)</f>
        <v>0</v>
      </c>
      <c r="L33" s="31"/>
    </row>
    <row r="34" spans="2:12" s="1" customFormat="1" ht="14.45" customHeight="1">
      <c r="B34" s="31"/>
      <c r="E34" s="26" t="s">
        <v>42</v>
      </c>
      <c r="F34" s="90">
        <f>ROUND((SUM(BF134:BF390)),  2)</f>
        <v>0</v>
      </c>
      <c r="I34" s="91">
        <v>0.15</v>
      </c>
      <c r="J34" s="90">
        <f>ROUND(((SUM(BF134:BF390))*I34),  2)</f>
        <v>0</v>
      </c>
      <c r="L34" s="31"/>
    </row>
    <row r="35" spans="2:12" s="1" customFormat="1" ht="14.45" hidden="1" customHeight="1">
      <c r="B35" s="31"/>
      <c r="E35" s="26" t="s">
        <v>43</v>
      </c>
      <c r="F35" s="90">
        <f>ROUND((SUM(BG134:BG390)),  2)</f>
        <v>0</v>
      </c>
      <c r="I35" s="91">
        <v>0.21</v>
      </c>
      <c r="J35" s="90">
        <f>0</f>
        <v>0</v>
      </c>
      <c r="L35" s="31"/>
    </row>
    <row r="36" spans="2:12" s="1" customFormat="1" ht="14.45" hidden="1" customHeight="1">
      <c r="B36" s="31"/>
      <c r="E36" s="26" t="s">
        <v>44</v>
      </c>
      <c r="F36" s="90">
        <f>ROUND((SUM(BH134:BH390)),  2)</f>
        <v>0</v>
      </c>
      <c r="I36" s="91">
        <v>0.15</v>
      </c>
      <c r="J36" s="90">
        <f>0</f>
        <v>0</v>
      </c>
      <c r="L36" s="31"/>
    </row>
    <row r="37" spans="2:12" s="1" customFormat="1" ht="14.45" hidden="1" customHeight="1">
      <c r="B37" s="31"/>
      <c r="E37" s="26" t="s">
        <v>45</v>
      </c>
      <c r="F37" s="90">
        <f>ROUND((SUM(BI134:BI390)),  2)</f>
        <v>0</v>
      </c>
      <c r="I37" s="91">
        <v>0</v>
      </c>
      <c r="J37" s="90">
        <f>0</f>
        <v>0</v>
      </c>
      <c r="L37" s="31"/>
    </row>
    <row r="38" spans="2:12" s="1" customFormat="1" ht="6.95" customHeight="1">
      <c r="B38" s="31"/>
      <c r="L38" s="31"/>
    </row>
    <row r="39" spans="2:12" s="1" customFormat="1" ht="25.35" customHeight="1">
      <c r="B39" s="31"/>
      <c r="C39" s="92"/>
      <c r="D39" s="93" t="s">
        <v>46</v>
      </c>
      <c r="E39" s="56"/>
      <c r="F39" s="56"/>
      <c r="G39" s="94" t="s">
        <v>47</v>
      </c>
      <c r="H39" s="95" t="s">
        <v>48</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49</v>
      </c>
      <c r="E50" s="41"/>
      <c r="F50" s="41"/>
      <c r="G50" s="40" t="s">
        <v>50</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51</v>
      </c>
      <c r="E61" s="33"/>
      <c r="F61" s="98" t="s">
        <v>52</v>
      </c>
      <c r="G61" s="42" t="s">
        <v>51</v>
      </c>
      <c r="H61" s="33"/>
      <c r="I61" s="33"/>
      <c r="J61" s="99" t="s">
        <v>52</v>
      </c>
      <c r="K61" s="33"/>
      <c r="L61" s="31"/>
    </row>
    <row r="62" spans="2:12" ht="11.25">
      <c r="B62" s="19"/>
      <c r="L62" s="19"/>
    </row>
    <row r="63" spans="2:12" ht="11.25">
      <c r="B63" s="19"/>
      <c r="L63" s="19"/>
    </row>
    <row r="64" spans="2:12" ht="11.25">
      <c r="B64" s="19"/>
      <c r="L64" s="19"/>
    </row>
    <row r="65" spans="2:12" s="1" customFormat="1" ht="12.75">
      <c r="B65" s="31"/>
      <c r="D65" s="40" t="s">
        <v>53</v>
      </c>
      <c r="E65" s="41"/>
      <c r="F65" s="41"/>
      <c r="G65" s="40" t="s">
        <v>54</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51</v>
      </c>
      <c r="E76" s="33"/>
      <c r="F76" s="98" t="s">
        <v>52</v>
      </c>
      <c r="G76" s="42" t="s">
        <v>51</v>
      </c>
      <c r="H76" s="33"/>
      <c r="I76" s="33"/>
      <c r="J76" s="99" t="s">
        <v>52</v>
      </c>
      <c r="K76" s="33"/>
      <c r="L76" s="31"/>
    </row>
    <row r="77" spans="2:12" s="1" customFormat="1" ht="14.45" customHeight="1">
      <c r="B77" s="43"/>
      <c r="C77" s="44"/>
      <c r="D77" s="44"/>
      <c r="E77" s="44"/>
      <c r="F77" s="44"/>
      <c r="G77" s="44"/>
      <c r="H77" s="44"/>
      <c r="I77" s="44"/>
      <c r="J77" s="44"/>
      <c r="K77" s="44"/>
      <c r="L77" s="31"/>
    </row>
    <row r="81" spans="2:47" s="1" customFormat="1" ht="6.95" customHeight="1">
      <c r="B81" s="45"/>
      <c r="C81" s="46"/>
      <c r="D81" s="46"/>
      <c r="E81" s="46"/>
      <c r="F81" s="46"/>
      <c r="G81" s="46"/>
      <c r="H81" s="46"/>
      <c r="I81" s="46"/>
      <c r="J81" s="46"/>
      <c r="K81" s="46"/>
      <c r="L81" s="31"/>
    </row>
    <row r="82" spans="2:47" s="1" customFormat="1" ht="24.95" customHeight="1">
      <c r="B82" s="31"/>
      <c r="C82" s="20" t="s">
        <v>93</v>
      </c>
      <c r="L82" s="31"/>
    </row>
    <row r="83" spans="2:47" s="1" customFormat="1" ht="6.95" customHeight="1">
      <c r="B83" s="31"/>
      <c r="L83" s="31"/>
    </row>
    <row r="84" spans="2:47" s="1" customFormat="1" ht="12" customHeight="1">
      <c r="B84" s="31"/>
      <c r="C84" s="26" t="s">
        <v>16</v>
      </c>
      <c r="L84" s="31"/>
    </row>
    <row r="85" spans="2:47" s="1" customFormat="1" ht="16.5" customHeight="1">
      <c r="B85" s="31"/>
      <c r="E85" s="224" t="str">
        <f>E7</f>
        <v>MDK - zádveří</v>
      </c>
      <c r="F85" s="225"/>
      <c r="G85" s="225"/>
      <c r="H85" s="225"/>
      <c r="L85" s="31"/>
    </row>
    <row r="86" spans="2:47" s="1" customFormat="1" ht="12" customHeight="1">
      <c r="B86" s="31"/>
      <c r="C86" s="26" t="s">
        <v>91</v>
      </c>
      <c r="L86" s="31"/>
    </row>
    <row r="87" spans="2:47" s="1" customFormat="1" ht="16.5" customHeight="1">
      <c r="B87" s="31"/>
      <c r="E87" s="205" t="str">
        <f>E9</f>
        <v>01 - Stavební část</v>
      </c>
      <c r="F87" s="226"/>
      <c r="G87" s="226"/>
      <c r="H87" s="226"/>
      <c r="L87" s="31"/>
    </row>
    <row r="88" spans="2:47" s="1" customFormat="1" ht="6.95" customHeight="1">
      <c r="B88" s="31"/>
      <c r="L88" s="31"/>
    </row>
    <row r="89" spans="2:47" s="1" customFormat="1" ht="12" customHeight="1">
      <c r="B89" s="31"/>
      <c r="C89" s="26" t="s">
        <v>20</v>
      </c>
      <c r="F89" s="24" t="str">
        <f>F12</f>
        <v>Sokolov, 5. Května 655</v>
      </c>
      <c r="I89" s="26" t="s">
        <v>22</v>
      </c>
      <c r="J89" s="51" t="str">
        <f>IF(J12="","",J12)</f>
        <v>11. 7. 2019</v>
      </c>
      <c r="L89" s="31"/>
    </row>
    <row r="90" spans="2:47" s="1" customFormat="1" ht="6.95" customHeight="1">
      <c r="B90" s="31"/>
      <c r="L90" s="31"/>
    </row>
    <row r="91" spans="2:47" s="1" customFormat="1" ht="25.7" customHeight="1">
      <c r="B91" s="31"/>
      <c r="C91" s="26" t="s">
        <v>24</v>
      </c>
      <c r="F91" s="24" t="str">
        <f>E15</f>
        <v>Město Sokolov</v>
      </c>
      <c r="I91" s="26" t="s">
        <v>30</v>
      </c>
      <c r="J91" s="29" t="str">
        <f>E21</f>
        <v>Ing. arch. Olga Růžičková</v>
      </c>
      <c r="L91" s="31"/>
    </row>
    <row r="92" spans="2:47" s="1" customFormat="1" ht="15.2" customHeight="1">
      <c r="B92" s="31"/>
      <c r="C92" s="26" t="s">
        <v>28</v>
      </c>
      <c r="F92" s="24" t="str">
        <f>IF(E18="","",E18)</f>
        <v>Vyplň údaj</v>
      </c>
      <c r="I92" s="26" t="s">
        <v>33</v>
      </c>
      <c r="J92" s="29" t="str">
        <f>E24</f>
        <v>Michal Kubelka</v>
      </c>
      <c r="L92" s="31"/>
    </row>
    <row r="93" spans="2:47" s="1" customFormat="1" ht="10.35" customHeight="1">
      <c r="B93" s="31"/>
      <c r="L93" s="31"/>
    </row>
    <row r="94" spans="2:47" s="1" customFormat="1" ht="29.25" customHeight="1">
      <c r="B94" s="31"/>
      <c r="C94" s="100" t="s">
        <v>94</v>
      </c>
      <c r="D94" s="92"/>
      <c r="E94" s="92"/>
      <c r="F94" s="92"/>
      <c r="G94" s="92"/>
      <c r="H94" s="92"/>
      <c r="I94" s="92"/>
      <c r="J94" s="101" t="s">
        <v>95</v>
      </c>
      <c r="K94" s="92"/>
      <c r="L94" s="31"/>
    </row>
    <row r="95" spans="2:47" s="1" customFormat="1" ht="10.35" customHeight="1">
      <c r="B95" s="31"/>
      <c r="L95" s="31"/>
    </row>
    <row r="96" spans="2:47" s="1" customFormat="1" ht="22.9" customHeight="1">
      <c r="B96" s="31"/>
      <c r="C96" s="102" t="s">
        <v>96</v>
      </c>
      <c r="J96" s="65">
        <f>J134</f>
        <v>0</v>
      </c>
      <c r="L96" s="31"/>
      <c r="AU96" s="16" t="s">
        <v>97</v>
      </c>
    </row>
    <row r="97" spans="2:12" s="8" customFormat="1" ht="24.95" customHeight="1">
      <c r="B97" s="103"/>
      <c r="D97" s="104" t="s">
        <v>98</v>
      </c>
      <c r="E97" s="105"/>
      <c r="F97" s="105"/>
      <c r="G97" s="105"/>
      <c r="H97" s="105"/>
      <c r="I97" s="105"/>
      <c r="J97" s="106">
        <f>J135</f>
        <v>0</v>
      </c>
      <c r="L97" s="103"/>
    </row>
    <row r="98" spans="2:12" s="9" customFormat="1" ht="19.899999999999999" customHeight="1">
      <c r="B98" s="107"/>
      <c r="D98" s="108" t="s">
        <v>99</v>
      </c>
      <c r="E98" s="109"/>
      <c r="F98" s="109"/>
      <c r="G98" s="109"/>
      <c r="H98" s="109"/>
      <c r="I98" s="109"/>
      <c r="J98" s="110">
        <f>J136</f>
        <v>0</v>
      </c>
      <c r="L98" s="107"/>
    </row>
    <row r="99" spans="2:12" s="9" customFormat="1" ht="19.899999999999999" customHeight="1">
      <c r="B99" s="107"/>
      <c r="D99" s="108" t="s">
        <v>100</v>
      </c>
      <c r="E99" s="109"/>
      <c r="F99" s="109"/>
      <c r="G99" s="109"/>
      <c r="H99" s="109"/>
      <c r="I99" s="109"/>
      <c r="J99" s="110">
        <f>J162</f>
        <v>0</v>
      </c>
      <c r="L99" s="107"/>
    </row>
    <row r="100" spans="2:12" s="9" customFormat="1" ht="19.899999999999999" customHeight="1">
      <c r="B100" s="107"/>
      <c r="D100" s="108" t="s">
        <v>101</v>
      </c>
      <c r="E100" s="109"/>
      <c r="F100" s="109"/>
      <c r="G100" s="109"/>
      <c r="H100" s="109"/>
      <c r="I100" s="109"/>
      <c r="J100" s="110">
        <f>J189</f>
        <v>0</v>
      </c>
      <c r="L100" s="107"/>
    </row>
    <row r="101" spans="2:12" s="9" customFormat="1" ht="19.899999999999999" customHeight="1">
      <c r="B101" s="107"/>
      <c r="D101" s="108" t="s">
        <v>102</v>
      </c>
      <c r="E101" s="109"/>
      <c r="F101" s="109"/>
      <c r="G101" s="109"/>
      <c r="H101" s="109"/>
      <c r="I101" s="109"/>
      <c r="J101" s="110">
        <f>J200</f>
        <v>0</v>
      </c>
      <c r="L101" s="107"/>
    </row>
    <row r="102" spans="2:12" s="8" customFormat="1" ht="24.95" customHeight="1">
      <c r="B102" s="103"/>
      <c r="D102" s="104" t="s">
        <v>103</v>
      </c>
      <c r="E102" s="105"/>
      <c r="F102" s="105"/>
      <c r="G102" s="105"/>
      <c r="H102" s="105"/>
      <c r="I102" s="105"/>
      <c r="J102" s="106">
        <f>J204</f>
        <v>0</v>
      </c>
      <c r="L102" s="103"/>
    </row>
    <row r="103" spans="2:12" s="9" customFormat="1" ht="19.899999999999999" customHeight="1">
      <c r="B103" s="107"/>
      <c r="D103" s="108" t="s">
        <v>104</v>
      </c>
      <c r="E103" s="109"/>
      <c r="F103" s="109"/>
      <c r="G103" s="109"/>
      <c r="H103" s="109"/>
      <c r="I103" s="109"/>
      <c r="J103" s="110">
        <f>J205</f>
        <v>0</v>
      </c>
      <c r="L103" s="107"/>
    </row>
    <row r="104" spans="2:12" s="9" customFormat="1" ht="19.899999999999999" customHeight="1">
      <c r="B104" s="107"/>
      <c r="D104" s="108" t="s">
        <v>105</v>
      </c>
      <c r="E104" s="109"/>
      <c r="F104" s="109"/>
      <c r="G104" s="109"/>
      <c r="H104" s="109"/>
      <c r="I104" s="109"/>
      <c r="J104" s="110">
        <f>J215</f>
        <v>0</v>
      </c>
      <c r="L104" s="107"/>
    </row>
    <row r="105" spans="2:12" s="9" customFormat="1" ht="19.899999999999999" customHeight="1">
      <c r="B105" s="107"/>
      <c r="D105" s="108" t="s">
        <v>106</v>
      </c>
      <c r="E105" s="109"/>
      <c r="F105" s="109"/>
      <c r="G105" s="109"/>
      <c r="H105" s="109"/>
      <c r="I105" s="109"/>
      <c r="J105" s="110">
        <f>J258</f>
        <v>0</v>
      </c>
      <c r="L105" s="107"/>
    </row>
    <row r="106" spans="2:12" s="9" customFormat="1" ht="19.899999999999999" customHeight="1">
      <c r="B106" s="107"/>
      <c r="D106" s="108" t="s">
        <v>107</v>
      </c>
      <c r="E106" s="109"/>
      <c r="F106" s="109"/>
      <c r="G106" s="109"/>
      <c r="H106" s="109"/>
      <c r="I106" s="109"/>
      <c r="J106" s="110">
        <f>J273</f>
        <v>0</v>
      </c>
      <c r="L106" s="107"/>
    </row>
    <row r="107" spans="2:12" s="9" customFormat="1" ht="19.899999999999999" customHeight="1">
      <c r="B107" s="107"/>
      <c r="D107" s="108" t="s">
        <v>108</v>
      </c>
      <c r="E107" s="109"/>
      <c r="F107" s="109"/>
      <c r="G107" s="109"/>
      <c r="H107" s="109"/>
      <c r="I107" s="109"/>
      <c r="J107" s="110">
        <f>J305</f>
        <v>0</v>
      </c>
      <c r="L107" s="107"/>
    </row>
    <row r="108" spans="2:12" s="9" customFormat="1" ht="19.899999999999999" customHeight="1">
      <c r="B108" s="107"/>
      <c r="D108" s="108" t="s">
        <v>109</v>
      </c>
      <c r="E108" s="109"/>
      <c r="F108" s="109"/>
      <c r="G108" s="109"/>
      <c r="H108" s="109"/>
      <c r="I108" s="109"/>
      <c r="J108" s="110">
        <f>J315</f>
        <v>0</v>
      </c>
      <c r="L108" s="107"/>
    </row>
    <row r="109" spans="2:12" s="9" customFormat="1" ht="19.899999999999999" customHeight="1">
      <c r="B109" s="107"/>
      <c r="D109" s="108" t="s">
        <v>110</v>
      </c>
      <c r="E109" s="109"/>
      <c r="F109" s="109"/>
      <c r="G109" s="109"/>
      <c r="H109" s="109"/>
      <c r="I109" s="109"/>
      <c r="J109" s="110">
        <f>J325</f>
        <v>0</v>
      </c>
      <c r="L109" s="107"/>
    </row>
    <row r="110" spans="2:12" s="9" customFormat="1" ht="19.899999999999999" customHeight="1">
      <c r="B110" s="107"/>
      <c r="D110" s="108" t="s">
        <v>111</v>
      </c>
      <c r="E110" s="109"/>
      <c r="F110" s="109"/>
      <c r="G110" s="109"/>
      <c r="H110" s="109"/>
      <c r="I110" s="109"/>
      <c r="J110" s="110">
        <f>J332</f>
        <v>0</v>
      </c>
      <c r="L110" s="107"/>
    </row>
    <row r="111" spans="2:12" s="9" customFormat="1" ht="19.899999999999999" customHeight="1">
      <c r="B111" s="107"/>
      <c r="D111" s="108" t="s">
        <v>112</v>
      </c>
      <c r="E111" s="109"/>
      <c r="F111" s="109"/>
      <c r="G111" s="109"/>
      <c r="H111" s="109"/>
      <c r="I111" s="109"/>
      <c r="J111" s="110">
        <f>J346</f>
        <v>0</v>
      </c>
      <c r="L111" s="107"/>
    </row>
    <row r="112" spans="2:12" s="8" customFormat="1" ht="24.95" customHeight="1">
      <c r="B112" s="103"/>
      <c r="D112" s="104" t="s">
        <v>113</v>
      </c>
      <c r="E112" s="105"/>
      <c r="F112" s="105"/>
      <c r="G112" s="105"/>
      <c r="H112" s="105"/>
      <c r="I112" s="105"/>
      <c r="J112" s="106">
        <f>J386</f>
        <v>0</v>
      </c>
      <c r="L112" s="103"/>
    </row>
    <row r="113" spans="2:12" s="9" customFormat="1" ht="19.899999999999999" customHeight="1">
      <c r="B113" s="107"/>
      <c r="D113" s="108" t="s">
        <v>114</v>
      </c>
      <c r="E113" s="109"/>
      <c r="F113" s="109"/>
      <c r="G113" s="109"/>
      <c r="H113" s="109"/>
      <c r="I113" s="109"/>
      <c r="J113" s="110">
        <f>J387</f>
        <v>0</v>
      </c>
      <c r="L113" s="107"/>
    </row>
    <row r="114" spans="2:12" s="9" customFormat="1" ht="19.899999999999999" customHeight="1">
      <c r="B114" s="107"/>
      <c r="D114" s="108" t="s">
        <v>115</v>
      </c>
      <c r="E114" s="109"/>
      <c r="F114" s="109"/>
      <c r="G114" s="109"/>
      <c r="H114" s="109"/>
      <c r="I114" s="109"/>
      <c r="J114" s="110">
        <f>J389</f>
        <v>0</v>
      </c>
      <c r="L114" s="107"/>
    </row>
    <row r="115" spans="2:12" s="1" customFormat="1" ht="21.75" customHeight="1">
      <c r="B115" s="31"/>
      <c r="L115" s="31"/>
    </row>
    <row r="116" spans="2:12" s="1" customFormat="1" ht="6.95" customHeight="1">
      <c r="B116" s="43"/>
      <c r="C116" s="44"/>
      <c r="D116" s="44"/>
      <c r="E116" s="44"/>
      <c r="F116" s="44"/>
      <c r="G116" s="44"/>
      <c r="H116" s="44"/>
      <c r="I116" s="44"/>
      <c r="J116" s="44"/>
      <c r="K116" s="44"/>
      <c r="L116" s="31"/>
    </row>
    <row r="120" spans="2:12" s="1" customFormat="1" ht="6.95" customHeight="1">
      <c r="B120" s="45"/>
      <c r="C120" s="46"/>
      <c r="D120" s="46"/>
      <c r="E120" s="46"/>
      <c r="F120" s="46"/>
      <c r="G120" s="46"/>
      <c r="H120" s="46"/>
      <c r="I120" s="46"/>
      <c r="J120" s="46"/>
      <c r="K120" s="46"/>
      <c r="L120" s="31"/>
    </row>
    <row r="121" spans="2:12" s="1" customFormat="1" ht="24.95" customHeight="1">
      <c r="B121" s="31"/>
      <c r="C121" s="20" t="s">
        <v>116</v>
      </c>
      <c r="L121" s="31"/>
    </row>
    <row r="122" spans="2:12" s="1" customFormat="1" ht="6.95" customHeight="1">
      <c r="B122" s="31"/>
      <c r="L122" s="31"/>
    </row>
    <row r="123" spans="2:12" s="1" customFormat="1" ht="12" customHeight="1">
      <c r="B123" s="31"/>
      <c r="C123" s="26" t="s">
        <v>16</v>
      </c>
      <c r="L123" s="31"/>
    </row>
    <row r="124" spans="2:12" s="1" customFormat="1" ht="16.5" customHeight="1">
      <c r="B124" s="31"/>
      <c r="E124" s="224" t="str">
        <f>E7</f>
        <v>MDK - zádveří</v>
      </c>
      <c r="F124" s="225"/>
      <c r="G124" s="225"/>
      <c r="H124" s="225"/>
      <c r="L124" s="31"/>
    </row>
    <row r="125" spans="2:12" s="1" customFormat="1" ht="12" customHeight="1">
      <c r="B125" s="31"/>
      <c r="C125" s="26" t="s">
        <v>91</v>
      </c>
      <c r="L125" s="31"/>
    </row>
    <row r="126" spans="2:12" s="1" customFormat="1" ht="16.5" customHeight="1">
      <c r="B126" s="31"/>
      <c r="E126" s="205" t="str">
        <f>E9</f>
        <v>01 - Stavební část</v>
      </c>
      <c r="F126" s="226"/>
      <c r="G126" s="226"/>
      <c r="H126" s="226"/>
      <c r="L126" s="31"/>
    </row>
    <row r="127" spans="2:12" s="1" customFormat="1" ht="6.95" customHeight="1">
      <c r="B127" s="31"/>
      <c r="L127" s="31"/>
    </row>
    <row r="128" spans="2:12" s="1" customFormat="1" ht="12" customHeight="1">
      <c r="B128" s="31"/>
      <c r="C128" s="26" t="s">
        <v>20</v>
      </c>
      <c r="F128" s="24" t="str">
        <f>F12</f>
        <v>Sokolov, 5. Května 655</v>
      </c>
      <c r="I128" s="26" t="s">
        <v>22</v>
      </c>
      <c r="J128" s="51" t="str">
        <f>IF(J12="","",J12)</f>
        <v>11. 7. 2019</v>
      </c>
      <c r="L128" s="31"/>
    </row>
    <row r="129" spans="2:65" s="1" customFormat="1" ht="6.95" customHeight="1">
      <c r="B129" s="31"/>
      <c r="L129" s="31"/>
    </row>
    <row r="130" spans="2:65" s="1" customFormat="1" ht="25.7" customHeight="1">
      <c r="B130" s="31"/>
      <c r="C130" s="26" t="s">
        <v>24</v>
      </c>
      <c r="F130" s="24" t="str">
        <f>E15</f>
        <v>Město Sokolov</v>
      </c>
      <c r="I130" s="26" t="s">
        <v>30</v>
      </c>
      <c r="J130" s="29" t="str">
        <f>E21</f>
        <v>Ing. arch. Olga Růžičková</v>
      </c>
      <c r="L130" s="31"/>
    </row>
    <row r="131" spans="2:65" s="1" customFormat="1" ht="15.2" customHeight="1">
      <c r="B131" s="31"/>
      <c r="C131" s="26" t="s">
        <v>28</v>
      </c>
      <c r="F131" s="24" t="str">
        <f>IF(E18="","",E18)</f>
        <v>Vyplň údaj</v>
      </c>
      <c r="I131" s="26" t="s">
        <v>33</v>
      </c>
      <c r="J131" s="29" t="str">
        <f>E24</f>
        <v>Michal Kubelka</v>
      </c>
      <c r="L131" s="31"/>
    </row>
    <row r="132" spans="2:65" s="1" customFormat="1" ht="10.35" customHeight="1">
      <c r="B132" s="31"/>
      <c r="L132" s="31"/>
    </row>
    <row r="133" spans="2:65" s="10" customFormat="1" ht="29.25" customHeight="1">
      <c r="B133" s="111"/>
      <c r="C133" s="112" t="s">
        <v>117</v>
      </c>
      <c r="D133" s="113" t="s">
        <v>61</v>
      </c>
      <c r="E133" s="113" t="s">
        <v>57</v>
      </c>
      <c r="F133" s="113" t="s">
        <v>58</v>
      </c>
      <c r="G133" s="113" t="s">
        <v>118</v>
      </c>
      <c r="H133" s="113" t="s">
        <v>119</v>
      </c>
      <c r="I133" s="113" t="s">
        <v>120</v>
      </c>
      <c r="J133" s="113" t="s">
        <v>95</v>
      </c>
      <c r="K133" s="114" t="s">
        <v>121</v>
      </c>
      <c r="L133" s="111"/>
      <c r="M133" s="58" t="s">
        <v>1</v>
      </c>
      <c r="N133" s="59" t="s">
        <v>40</v>
      </c>
      <c r="O133" s="59" t="s">
        <v>122</v>
      </c>
      <c r="P133" s="59" t="s">
        <v>123</v>
      </c>
      <c r="Q133" s="59" t="s">
        <v>124</v>
      </c>
      <c r="R133" s="59" t="s">
        <v>125</v>
      </c>
      <c r="S133" s="59" t="s">
        <v>126</v>
      </c>
      <c r="T133" s="60" t="s">
        <v>127</v>
      </c>
    </row>
    <row r="134" spans="2:65" s="1" customFormat="1" ht="22.9" customHeight="1">
      <c r="B134" s="31"/>
      <c r="C134" s="63" t="s">
        <v>128</v>
      </c>
      <c r="J134" s="115">
        <f>BK134</f>
        <v>0</v>
      </c>
      <c r="L134" s="31"/>
      <c r="M134" s="61"/>
      <c r="N134" s="52"/>
      <c r="O134" s="52"/>
      <c r="P134" s="116">
        <f>P135+P204+P386</f>
        <v>0</v>
      </c>
      <c r="Q134" s="52"/>
      <c r="R134" s="116">
        <f>R135+R204+R386</f>
        <v>3.8430910199999992</v>
      </c>
      <c r="S134" s="52"/>
      <c r="T134" s="117">
        <f>T135+T204+T386</f>
        <v>5.8779791999999995</v>
      </c>
      <c r="AT134" s="16" t="s">
        <v>75</v>
      </c>
      <c r="AU134" s="16" t="s">
        <v>97</v>
      </c>
      <c r="BK134" s="118">
        <f>BK135+BK204+BK386</f>
        <v>0</v>
      </c>
    </row>
    <row r="135" spans="2:65" s="11" customFormat="1" ht="25.9" customHeight="1">
      <c r="B135" s="119"/>
      <c r="D135" s="120" t="s">
        <v>75</v>
      </c>
      <c r="E135" s="121" t="s">
        <v>129</v>
      </c>
      <c r="F135" s="121" t="s">
        <v>130</v>
      </c>
      <c r="I135" s="122"/>
      <c r="J135" s="123">
        <f>BK135</f>
        <v>0</v>
      </c>
      <c r="L135" s="119"/>
      <c r="M135" s="124"/>
      <c r="P135" s="125">
        <f>P136+P162+P189+P200</f>
        <v>0</v>
      </c>
      <c r="R135" s="125">
        <f>R136+R162+R189+R200</f>
        <v>0.66995225000000014</v>
      </c>
      <c r="T135" s="126">
        <f>T136+T162+T189+T200</f>
        <v>2.4575969999999998</v>
      </c>
      <c r="AR135" s="120" t="s">
        <v>84</v>
      </c>
      <c r="AT135" s="127" t="s">
        <v>75</v>
      </c>
      <c r="AU135" s="127" t="s">
        <v>76</v>
      </c>
      <c r="AY135" s="120" t="s">
        <v>131</v>
      </c>
      <c r="BK135" s="128">
        <f>BK136+BK162+BK189+BK200</f>
        <v>0</v>
      </c>
    </row>
    <row r="136" spans="2:65" s="11" customFormat="1" ht="22.9" customHeight="1">
      <c r="B136" s="119"/>
      <c r="D136" s="120" t="s">
        <v>75</v>
      </c>
      <c r="E136" s="129" t="s">
        <v>132</v>
      </c>
      <c r="F136" s="129" t="s">
        <v>133</v>
      </c>
      <c r="I136" s="122"/>
      <c r="J136" s="130">
        <f>BK136</f>
        <v>0</v>
      </c>
      <c r="L136" s="119"/>
      <c r="M136" s="124"/>
      <c r="P136" s="125">
        <f>SUM(P137:P161)</f>
        <v>0</v>
      </c>
      <c r="R136" s="125">
        <f>SUM(R137:R161)</f>
        <v>0.62764665000000008</v>
      </c>
      <c r="T136" s="126">
        <f>SUM(T137:T161)</f>
        <v>0</v>
      </c>
      <c r="AR136" s="120" t="s">
        <v>84</v>
      </c>
      <c r="AT136" s="127" t="s">
        <v>75</v>
      </c>
      <c r="AU136" s="127" t="s">
        <v>84</v>
      </c>
      <c r="AY136" s="120" t="s">
        <v>131</v>
      </c>
      <c r="BK136" s="128">
        <f>SUM(BK137:BK161)</f>
        <v>0</v>
      </c>
    </row>
    <row r="137" spans="2:65" s="1" customFormat="1" ht="21.75" customHeight="1">
      <c r="B137" s="31"/>
      <c r="C137" s="131" t="s">
        <v>84</v>
      </c>
      <c r="D137" s="131" t="s">
        <v>134</v>
      </c>
      <c r="E137" s="132" t="s">
        <v>135</v>
      </c>
      <c r="F137" s="133" t="s">
        <v>136</v>
      </c>
      <c r="G137" s="134" t="s">
        <v>137</v>
      </c>
      <c r="H137" s="135">
        <v>427.64</v>
      </c>
      <c r="I137" s="136"/>
      <c r="J137" s="137">
        <f>ROUND(I137*H137,2)</f>
        <v>0</v>
      </c>
      <c r="K137" s="133" t="s">
        <v>138</v>
      </c>
      <c r="L137" s="31"/>
      <c r="M137" s="138" t="s">
        <v>1</v>
      </c>
      <c r="N137" s="139" t="s">
        <v>41</v>
      </c>
      <c r="P137" s="140">
        <f>O137*H137</f>
        <v>0</v>
      </c>
      <c r="Q137" s="140">
        <v>0</v>
      </c>
      <c r="R137" s="140">
        <f>Q137*H137</f>
        <v>0</v>
      </c>
      <c r="S137" s="140">
        <v>0</v>
      </c>
      <c r="T137" s="141">
        <f>S137*H137</f>
        <v>0</v>
      </c>
      <c r="AR137" s="142" t="s">
        <v>139</v>
      </c>
      <c r="AT137" s="142" t="s">
        <v>134</v>
      </c>
      <c r="AU137" s="142" t="s">
        <v>86</v>
      </c>
      <c r="AY137" s="16" t="s">
        <v>131</v>
      </c>
      <c r="BE137" s="143">
        <f>IF(N137="základní",J137,0)</f>
        <v>0</v>
      </c>
      <c r="BF137" s="143">
        <f>IF(N137="snížená",J137,0)</f>
        <v>0</v>
      </c>
      <c r="BG137" s="143">
        <f>IF(N137="zákl. přenesená",J137,0)</f>
        <v>0</v>
      </c>
      <c r="BH137" s="143">
        <f>IF(N137="sníž. přenesená",J137,0)</f>
        <v>0</v>
      </c>
      <c r="BI137" s="143">
        <f>IF(N137="nulová",J137,0)</f>
        <v>0</v>
      </c>
      <c r="BJ137" s="16" t="s">
        <v>84</v>
      </c>
      <c r="BK137" s="143">
        <f>ROUND(I137*H137,2)</f>
        <v>0</v>
      </c>
      <c r="BL137" s="16" t="s">
        <v>139</v>
      </c>
      <c r="BM137" s="142" t="s">
        <v>140</v>
      </c>
    </row>
    <row r="138" spans="2:65" s="1" customFormat="1" ht="11.25">
      <c r="B138" s="31"/>
      <c r="D138" s="144" t="s">
        <v>141</v>
      </c>
      <c r="F138" s="145" t="s">
        <v>142</v>
      </c>
      <c r="I138" s="146"/>
      <c r="L138" s="31"/>
      <c r="M138" s="147"/>
      <c r="T138" s="55"/>
      <c r="AT138" s="16" t="s">
        <v>141</v>
      </c>
      <c r="AU138" s="16" t="s">
        <v>86</v>
      </c>
    </row>
    <row r="139" spans="2:65" s="12" customFormat="1" ht="11.25">
      <c r="B139" s="148"/>
      <c r="D139" s="149" t="s">
        <v>143</v>
      </c>
      <c r="E139" s="150" t="s">
        <v>1</v>
      </c>
      <c r="F139" s="151" t="s">
        <v>144</v>
      </c>
      <c r="H139" s="152">
        <v>427.64</v>
      </c>
      <c r="I139" s="153"/>
      <c r="L139" s="148"/>
      <c r="M139" s="154"/>
      <c r="T139" s="155"/>
      <c r="AT139" s="150" t="s">
        <v>143</v>
      </c>
      <c r="AU139" s="150" t="s">
        <v>86</v>
      </c>
      <c r="AV139" s="12" t="s">
        <v>86</v>
      </c>
      <c r="AW139" s="12" t="s">
        <v>32</v>
      </c>
      <c r="AX139" s="12" t="s">
        <v>84</v>
      </c>
      <c r="AY139" s="150" t="s">
        <v>131</v>
      </c>
    </row>
    <row r="140" spans="2:65" s="1" customFormat="1" ht="24.2" customHeight="1">
      <c r="B140" s="31"/>
      <c r="C140" s="131" t="s">
        <v>86</v>
      </c>
      <c r="D140" s="131" t="s">
        <v>134</v>
      </c>
      <c r="E140" s="132" t="s">
        <v>145</v>
      </c>
      <c r="F140" s="133" t="s">
        <v>146</v>
      </c>
      <c r="G140" s="134" t="s">
        <v>137</v>
      </c>
      <c r="H140" s="135">
        <v>113.358</v>
      </c>
      <c r="I140" s="136"/>
      <c r="J140" s="137">
        <f>ROUND(I140*H140,2)</f>
        <v>0</v>
      </c>
      <c r="K140" s="133" t="s">
        <v>138</v>
      </c>
      <c r="L140" s="31"/>
      <c r="M140" s="138" t="s">
        <v>1</v>
      </c>
      <c r="N140" s="139" t="s">
        <v>41</v>
      </c>
      <c r="P140" s="140">
        <f>O140*H140</f>
        <v>0</v>
      </c>
      <c r="Q140" s="140">
        <v>0</v>
      </c>
      <c r="R140" s="140">
        <f>Q140*H140</f>
        <v>0</v>
      </c>
      <c r="S140" s="140">
        <v>0</v>
      </c>
      <c r="T140" s="141">
        <f>S140*H140</f>
        <v>0</v>
      </c>
      <c r="AR140" s="142" t="s">
        <v>139</v>
      </c>
      <c r="AT140" s="142" t="s">
        <v>134</v>
      </c>
      <c r="AU140" s="142" t="s">
        <v>86</v>
      </c>
      <c r="AY140" s="16" t="s">
        <v>131</v>
      </c>
      <c r="BE140" s="143">
        <f>IF(N140="základní",J140,0)</f>
        <v>0</v>
      </c>
      <c r="BF140" s="143">
        <f>IF(N140="snížená",J140,0)</f>
        <v>0</v>
      </c>
      <c r="BG140" s="143">
        <f>IF(N140="zákl. přenesená",J140,0)</f>
        <v>0</v>
      </c>
      <c r="BH140" s="143">
        <f>IF(N140="sníž. přenesená",J140,0)</f>
        <v>0</v>
      </c>
      <c r="BI140" s="143">
        <f>IF(N140="nulová",J140,0)</f>
        <v>0</v>
      </c>
      <c r="BJ140" s="16" t="s">
        <v>84</v>
      </c>
      <c r="BK140" s="143">
        <f>ROUND(I140*H140,2)</f>
        <v>0</v>
      </c>
      <c r="BL140" s="16" t="s">
        <v>139</v>
      </c>
      <c r="BM140" s="142" t="s">
        <v>147</v>
      </c>
    </row>
    <row r="141" spans="2:65" s="1" customFormat="1" ht="11.25">
      <c r="B141" s="31"/>
      <c r="D141" s="144" t="s">
        <v>141</v>
      </c>
      <c r="F141" s="145" t="s">
        <v>148</v>
      </c>
      <c r="I141" s="146"/>
      <c r="L141" s="31"/>
      <c r="M141" s="147"/>
      <c r="T141" s="55"/>
      <c r="AT141" s="16" t="s">
        <v>141</v>
      </c>
      <c r="AU141" s="16" t="s">
        <v>86</v>
      </c>
    </row>
    <row r="142" spans="2:65" s="12" customFormat="1" ht="11.25">
      <c r="B142" s="148"/>
      <c r="D142" s="149" t="s">
        <v>143</v>
      </c>
      <c r="E142" s="150" t="s">
        <v>1</v>
      </c>
      <c r="F142" s="151" t="s">
        <v>149</v>
      </c>
      <c r="H142" s="152">
        <v>50.02</v>
      </c>
      <c r="I142" s="153"/>
      <c r="L142" s="148"/>
      <c r="M142" s="154"/>
      <c r="T142" s="155"/>
      <c r="AT142" s="150" t="s">
        <v>143</v>
      </c>
      <c r="AU142" s="150" t="s">
        <v>86</v>
      </c>
      <c r="AV142" s="12" t="s">
        <v>86</v>
      </c>
      <c r="AW142" s="12" t="s">
        <v>32</v>
      </c>
      <c r="AX142" s="12" t="s">
        <v>76</v>
      </c>
      <c r="AY142" s="150" t="s">
        <v>131</v>
      </c>
    </row>
    <row r="143" spans="2:65" s="12" customFormat="1" ht="11.25">
      <c r="B143" s="148"/>
      <c r="D143" s="149" t="s">
        <v>143</v>
      </c>
      <c r="E143" s="150" t="s">
        <v>1</v>
      </c>
      <c r="F143" s="151" t="s">
        <v>150</v>
      </c>
      <c r="H143" s="152">
        <v>31.5</v>
      </c>
      <c r="I143" s="153"/>
      <c r="L143" s="148"/>
      <c r="M143" s="154"/>
      <c r="T143" s="155"/>
      <c r="AT143" s="150" t="s">
        <v>143</v>
      </c>
      <c r="AU143" s="150" t="s">
        <v>86</v>
      </c>
      <c r="AV143" s="12" t="s">
        <v>86</v>
      </c>
      <c r="AW143" s="12" t="s">
        <v>32</v>
      </c>
      <c r="AX143" s="12" t="s">
        <v>76</v>
      </c>
      <c r="AY143" s="150" t="s">
        <v>131</v>
      </c>
    </row>
    <row r="144" spans="2:65" s="12" customFormat="1" ht="11.25">
      <c r="B144" s="148"/>
      <c r="D144" s="149" t="s">
        <v>143</v>
      </c>
      <c r="E144" s="150" t="s">
        <v>1</v>
      </c>
      <c r="F144" s="151" t="s">
        <v>151</v>
      </c>
      <c r="H144" s="152">
        <v>31.838000000000001</v>
      </c>
      <c r="I144" s="153"/>
      <c r="L144" s="148"/>
      <c r="M144" s="154"/>
      <c r="T144" s="155"/>
      <c r="AT144" s="150" t="s">
        <v>143</v>
      </c>
      <c r="AU144" s="150" t="s">
        <v>86</v>
      </c>
      <c r="AV144" s="12" t="s">
        <v>86</v>
      </c>
      <c r="AW144" s="12" t="s">
        <v>32</v>
      </c>
      <c r="AX144" s="12" t="s">
        <v>76</v>
      </c>
      <c r="AY144" s="150" t="s">
        <v>131</v>
      </c>
    </row>
    <row r="145" spans="2:65" s="13" customFormat="1" ht="11.25">
      <c r="B145" s="156"/>
      <c r="D145" s="149" t="s">
        <v>143</v>
      </c>
      <c r="E145" s="157" t="s">
        <v>1</v>
      </c>
      <c r="F145" s="158" t="s">
        <v>152</v>
      </c>
      <c r="H145" s="159">
        <v>113.358</v>
      </c>
      <c r="I145" s="160"/>
      <c r="L145" s="156"/>
      <c r="M145" s="161"/>
      <c r="T145" s="162"/>
      <c r="AT145" s="157" t="s">
        <v>143</v>
      </c>
      <c r="AU145" s="157" t="s">
        <v>86</v>
      </c>
      <c r="AV145" s="13" t="s">
        <v>139</v>
      </c>
      <c r="AW145" s="13" t="s">
        <v>32</v>
      </c>
      <c r="AX145" s="13" t="s">
        <v>84</v>
      </c>
      <c r="AY145" s="157" t="s">
        <v>131</v>
      </c>
    </row>
    <row r="146" spans="2:65" s="1" customFormat="1" ht="24.2" customHeight="1">
      <c r="B146" s="31"/>
      <c r="C146" s="131" t="s">
        <v>153</v>
      </c>
      <c r="D146" s="131" t="s">
        <v>134</v>
      </c>
      <c r="E146" s="132" t="s">
        <v>154</v>
      </c>
      <c r="F146" s="133" t="s">
        <v>155</v>
      </c>
      <c r="G146" s="134" t="s">
        <v>137</v>
      </c>
      <c r="H146" s="135">
        <v>6.1980000000000004</v>
      </c>
      <c r="I146" s="136"/>
      <c r="J146" s="137">
        <f>ROUND(I146*H146,2)</f>
        <v>0</v>
      </c>
      <c r="K146" s="133" t="s">
        <v>138</v>
      </c>
      <c r="L146" s="31"/>
      <c r="M146" s="138" t="s">
        <v>1</v>
      </c>
      <c r="N146" s="139" t="s">
        <v>41</v>
      </c>
      <c r="P146" s="140">
        <f>O146*H146</f>
        <v>0</v>
      </c>
      <c r="Q146" s="140">
        <v>2.5000000000000001E-2</v>
      </c>
      <c r="R146" s="140">
        <f>Q146*H146</f>
        <v>0.15495000000000003</v>
      </c>
      <c r="S146" s="140">
        <v>0</v>
      </c>
      <c r="T146" s="141">
        <f>S146*H146</f>
        <v>0</v>
      </c>
      <c r="AR146" s="142" t="s">
        <v>139</v>
      </c>
      <c r="AT146" s="142" t="s">
        <v>134</v>
      </c>
      <c r="AU146" s="142" t="s">
        <v>86</v>
      </c>
      <c r="AY146" s="16" t="s">
        <v>131</v>
      </c>
      <c r="BE146" s="143">
        <f>IF(N146="základní",J146,0)</f>
        <v>0</v>
      </c>
      <c r="BF146" s="143">
        <f>IF(N146="snížená",J146,0)</f>
        <v>0</v>
      </c>
      <c r="BG146" s="143">
        <f>IF(N146="zákl. přenesená",J146,0)</f>
        <v>0</v>
      </c>
      <c r="BH146" s="143">
        <f>IF(N146="sníž. přenesená",J146,0)</f>
        <v>0</v>
      </c>
      <c r="BI146" s="143">
        <f>IF(N146="nulová",J146,0)</f>
        <v>0</v>
      </c>
      <c r="BJ146" s="16" t="s">
        <v>84</v>
      </c>
      <c r="BK146" s="143">
        <f>ROUND(I146*H146,2)</f>
        <v>0</v>
      </c>
      <c r="BL146" s="16" t="s">
        <v>139</v>
      </c>
      <c r="BM146" s="142" t="s">
        <v>156</v>
      </c>
    </row>
    <row r="147" spans="2:65" s="1" customFormat="1" ht="11.25">
      <c r="B147" s="31"/>
      <c r="D147" s="144" t="s">
        <v>141</v>
      </c>
      <c r="F147" s="145" t="s">
        <v>157</v>
      </c>
      <c r="I147" s="146"/>
      <c r="L147" s="31"/>
      <c r="M147" s="147"/>
      <c r="T147" s="55"/>
      <c r="AT147" s="16" t="s">
        <v>141</v>
      </c>
      <c r="AU147" s="16" t="s">
        <v>86</v>
      </c>
    </row>
    <row r="148" spans="2:65" s="14" customFormat="1" ht="11.25">
      <c r="B148" s="163"/>
      <c r="D148" s="149" t="s">
        <v>143</v>
      </c>
      <c r="E148" s="164" t="s">
        <v>1</v>
      </c>
      <c r="F148" s="165" t="s">
        <v>158</v>
      </c>
      <c r="H148" s="164" t="s">
        <v>1</v>
      </c>
      <c r="I148" s="166"/>
      <c r="L148" s="163"/>
      <c r="M148" s="167"/>
      <c r="T148" s="168"/>
      <c r="AT148" s="164" t="s">
        <v>143</v>
      </c>
      <c r="AU148" s="164" t="s">
        <v>86</v>
      </c>
      <c r="AV148" s="14" t="s">
        <v>84</v>
      </c>
      <c r="AW148" s="14" t="s">
        <v>32</v>
      </c>
      <c r="AX148" s="14" t="s">
        <v>76</v>
      </c>
      <c r="AY148" s="164" t="s">
        <v>131</v>
      </c>
    </row>
    <row r="149" spans="2:65" s="12" customFormat="1" ht="11.25">
      <c r="B149" s="148"/>
      <c r="D149" s="149" t="s">
        <v>143</v>
      </c>
      <c r="E149" s="150" t="s">
        <v>1</v>
      </c>
      <c r="F149" s="151" t="s">
        <v>159</v>
      </c>
      <c r="H149" s="152">
        <v>6.1980000000000004</v>
      </c>
      <c r="I149" s="153"/>
      <c r="L149" s="148"/>
      <c r="M149" s="154"/>
      <c r="T149" s="155"/>
      <c r="AT149" s="150" t="s">
        <v>143</v>
      </c>
      <c r="AU149" s="150" t="s">
        <v>86</v>
      </c>
      <c r="AV149" s="12" t="s">
        <v>86</v>
      </c>
      <c r="AW149" s="12" t="s">
        <v>32</v>
      </c>
      <c r="AX149" s="12" t="s">
        <v>84</v>
      </c>
      <c r="AY149" s="150" t="s">
        <v>131</v>
      </c>
    </row>
    <row r="150" spans="2:65" s="1" customFormat="1" ht="16.5" customHeight="1">
      <c r="B150" s="31"/>
      <c r="C150" s="131" t="s">
        <v>139</v>
      </c>
      <c r="D150" s="131" t="s">
        <v>134</v>
      </c>
      <c r="E150" s="132" t="s">
        <v>160</v>
      </c>
      <c r="F150" s="133" t="s">
        <v>161</v>
      </c>
      <c r="G150" s="134" t="s">
        <v>137</v>
      </c>
      <c r="H150" s="135">
        <v>12.105</v>
      </c>
      <c r="I150" s="136"/>
      <c r="J150" s="137">
        <f>ROUND(I150*H150,2)</f>
        <v>0</v>
      </c>
      <c r="K150" s="133" t="s">
        <v>138</v>
      </c>
      <c r="L150" s="31"/>
      <c r="M150" s="138" t="s">
        <v>1</v>
      </c>
      <c r="N150" s="139" t="s">
        <v>41</v>
      </c>
      <c r="P150" s="140">
        <f>O150*H150</f>
        <v>0</v>
      </c>
      <c r="Q150" s="140">
        <v>3.2730000000000002E-2</v>
      </c>
      <c r="R150" s="140">
        <f>Q150*H150</f>
        <v>0.39619665000000004</v>
      </c>
      <c r="S150" s="140">
        <v>0</v>
      </c>
      <c r="T150" s="141">
        <f>S150*H150</f>
        <v>0</v>
      </c>
      <c r="AR150" s="142" t="s">
        <v>139</v>
      </c>
      <c r="AT150" s="142" t="s">
        <v>134</v>
      </c>
      <c r="AU150" s="142" t="s">
        <v>86</v>
      </c>
      <c r="AY150" s="16" t="s">
        <v>131</v>
      </c>
      <c r="BE150" s="143">
        <f>IF(N150="základní",J150,0)</f>
        <v>0</v>
      </c>
      <c r="BF150" s="143">
        <f>IF(N150="snížená",J150,0)</f>
        <v>0</v>
      </c>
      <c r="BG150" s="143">
        <f>IF(N150="zákl. přenesená",J150,0)</f>
        <v>0</v>
      </c>
      <c r="BH150" s="143">
        <f>IF(N150="sníž. přenesená",J150,0)</f>
        <v>0</v>
      </c>
      <c r="BI150" s="143">
        <f>IF(N150="nulová",J150,0)</f>
        <v>0</v>
      </c>
      <c r="BJ150" s="16" t="s">
        <v>84</v>
      </c>
      <c r="BK150" s="143">
        <f>ROUND(I150*H150,2)</f>
        <v>0</v>
      </c>
      <c r="BL150" s="16" t="s">
        <v>139</v>
      </c>
      <c r="BM150" s="142" t="s">
        <v>162</v>
      </c>
    </row>
    <row r="151" spans="2:65" s="1" customFormat="1" ht="11.25">
      <c r="B151" s="31"/>
      <c r="D151" s="144" t="s">
        <v>141</v>
      </c>
      <c r="F151" s="145" t="s">
        <v>163</v>
      </c>
      <c r="I151" s="146"/>
      <c r="L151" s="31"/>
      <c r="M151" s="147"/>
      <c r="T151" s="55"/>
      <c r="AT151" s="16" t="s">
        <v>141</v>
      </c>
      <c r="AU151" s="16" t="s">
        <v>86</v>
      </c>
    </row>
    <row r="152" spans="2:65" s="1" customFormat="1" ht="29.25">
      <c r="B152" s="31"/>
      <c r="D152" s="149" t="s">
        <v>164</v>
      </c>
      <c r="F152" s="169" t="s">
        <v>165</v>
      </c>
      <c r="I152" s="146"/>
      <c r="L152" s="31"/>
      <c r="M152" s="147"/>
      <c r="T152" s="55"/>
      <c r="AT152" s="16" t="s">
        <v>164</v>
      </c>
      <c r="AU152" s="16" t="s">
        <v>86</v>
      </c>
    </row>
    <row r="153" spans="2:65" s="14" customFormat="1" ht="11.25">
      <c r="B153" s="163"/>
      <c r="D153" s="149" t="s">
        <v>143</v>
      </c>
      <c r="E153" s="164" t="s">
        <v>1</v>
      </c>
      <c r="F153" s="165" t="s">
        <v>166</v>
      </c>
      <c r="H153" s="164" t="s">
        <v>1</v>
      </c>
      <c r="I153" s="166"/>
      <c r="L153" s="163"/>
      <c r="M153" s="167"/>
      <c r="T153" s="168"/>
      <c r="AT153" s="164" t="s">
        <v>143</v>
      </c>
      <c r="AU153" s="164" t="s">
        <v>86</v>
      </c>
      <c r="AV153" s="14" t="s">
        <v>84</v>
      </c>
      <c r="AW153" s="14" t="s">
        <v>32</v>
      </c>
      <c r="AX153" s="14" t="s">
        <v>76</v>
      </c>
      <c r="AY153" s="164" t="s">
        <v>131</v>
      </c>
    </row>
    <row r="154" spans="2:65" s="12" customFormat="1" ht="11.25">
      <c r="B154" s="148"/>
      <c r="D154" s="149" t="s">
        <v>143</v>
      </c>
      <c r="E154" s="150" t="s">
        <v>1</v>
      </c>
      <c r="F154" s="151" t="s">
        <v>167</v>
      </c>
      <c r="H154" s="152">
        <v>8.58</v>
      </c>
      <c r="I154" s="153"/>
      <c r="L154" s="148"/>
      <c r="M154" s="154"/>
      <c r="T154" s="155"/>
      <c r="AT154" s="150" t="s">
        <v>143</v>
      </c>
      <c r="AU154" s="150" t="s">
        <v>86</v>
      </c>
      <c r="AV154" s="12" t="s">
        <v>86</v>
      </c>
      <c r="AW154" s="12" t="s">
        <v>32</v>
      </c>
      <c r="AX154" s="12" t="s">
        <v>76</v>
      </c>
      <c r="AY154" s="150" t="s">
        <v>131</v>
      </c>
    </row>
    <row r="155" spans="2:65" s="12" customFormat="1" ht="11.25">
      <c r="B155" s="148"/>
      <c r="D155" s="149" t="s">
        <v>143</v>
      </c>
      <c r="E155" s="150" t="s">
        <v>1</v>
      </c>
      <c r="F155" s="151" t="s">
        <v>168</v>
      </c>
      <c r="H155" s="152">
        <v>1.923</v>
      </c>
      <c r="I155" s="153"/>
      <c r="L155" s="148"/>
      <c r="M155" s="154"/>
      <c r="T155" s="155"/>
      <c r="AT155" s="150" t="s">
        <v>143</v>
      </c>
      <c r="AU155" s="150" t="s">
        <v>86</v>
      </c>
      <c r="AV155" s="12" t="s">
        <v>86</v>
      </c>
      <c r="AW155" s="12" t="s">
        <v>32</v>
      </c>
      <c r="AX155" s="12" t="s">
        <v>76</v>
      </c>
      <c r="AY155" s="150" t="s">
        <v>131</v>
      </c>
    </row>
    <row r="156" spans="2:65" s="12" customFormat="1" ht="11.25">
      <c r="B156" s="148"/>
      <c r="D156" s="149" t="s">
        <v>143</v>
      </c>
      <c r="E156" s="150" t="s">
        <v>1</v>
      </c>
      <c r="F156" s="151" t="s">
        <v>169</v>
      </c>
      <c r="H156" s="152">
        <v>1.6020000000000001</v>
      </c>
      <c r="I156" s="153"/>
      <c r="L156" s="148"/>
      <c r="M156" s="154"/>
      <c r="T156" s="155"/>
      <c r="AT156" s="150" t="s">
        <v>143</v>
      </c>
      <c r="AU156" s="150" t="s">
        <v>86</v>
      </c>
      <c r="AV156" s="12" t="s">
        <v>86</v>
      </c>
      <c r="AW156" s="12" t="s">
        <v>32</v>
      </c>
      <c r="AX156" s="12" t="s">
        <v>76</v>
      </c>
      <c r="AY156" s="150" t="s">
        <v>131</v>
      </c>
    </row>
    <row r="157" spans="2:65" s="13" customFormat="1" ht="11.25">
      <c r="B157" s="156"/>
      <c r="D157" s="149" t="s">
        <v>143</v>
      </c>
      <c r="E157" s="157" t="s">
        <v>1</v>
      </c>
      <c r="F157" s="158" t="s">
        <v>152</v>
      </c>
      <c r="H157" s="159">
        <v>12.105</v>
      </c>
      <c r="I157" s="160"/>
      <c r="L157" s="156"/>
      <c r="M157" s="161"/>
      <c r="T157" s="162"/>
      <c r="AT157" s="157" t="s">
        <v>143</v>
      </c>
      <c r="AU157" s="157" t="s">
        <v>86</v>
      </c>
      <c r="AV157" s="13" t="s">
        <v>139</v>
      </c>
      <c r="AW157" s="13" t="s">
        <v>32</v>
      </c>
      <c r="AX157" s="13" t="s">
        <v>84</v>
      </c>
      <c r="AY157" s="157" t="s">
        <v>131</v>
      </c>
    </row>
    <row r="158" spans="2:65" s="1" customFormat="1" ht="16.5" customHeight="1">
      <c r="B158" s="31"/>
      <c r="C158" s="131" t="s">
        <v>170</v>
      </c>
      <c r="D158" s="131" t="s">
        <v>134</v>
      </c>
      <c r="E158" s="132" t="s">
        <v>171</v>
      </c>
      <c r="F158" s="133" t="s">
        <v>172</v>
      </c>
      <c r="G158" s="134" t="s">
        <v>137</v>
      </c>
      <c r="H158" s="135">
        <v>7.5</v>
      </c>
      <c r="I158" s="136"/>
      <c r="J158" s="137">
        <f>ROUND(I158*H158,2)</f>
        <v>0</v>
      </c>
      <c r="K158" s="133" t="s">
        <v>138</v>
      </c>
      <c r="L158" s="31"/>
      <c r="M158" s="138" t="s">
        <v>1</v>
      </c>
      <c r="N158" s="139" t="s">
        <v>41</v>
      </c>
      <c r="P158" s="140">
        <f>O158*H158</f>
        <v>0</v>
      </c>
      <c r="Q158" s="140">
        <v>1.0200000000000001E-2</v>
      </c>
      <c r="R158" s="140">
        <f>Q158*H158</f>
        <v>7.6500000000000012E-2</v>
      </c>
      <c r="S158" s="140">
        <v>0</v>
      </c>
      <c r="T158" s="141">
        <f>S158*H158</f>
        <v>0</v>
      </c>
      <c r="AR158" s="142" t="s">
        <v>139</v>
      </c>
      <c r="AT158" s="142" t="s">
        <v>134</v>
      </c>
      <c r="AU158" s="142" t="s">
        <v>86</v>
      </c>
      <c r="AY158" s="16" t="s">
        <v>131</v>
      </c>
      <c r="BE158" s="143">
        <f>IF(N158="základní",J158,0)</f>
        <v>0</v>
      </c>
      <c r="BF158" s="143">
        <f>IF(N158="snížená",J158,0)</f>
        <v>0</v>
      </c>
      <c r="BG158" s="143">
        <f>IF(N158="zákl. přenesená",J158,0)</f>
        <v>0</v>
      </c>
      <c r="BH158" s="143">
        <f>IF(N158="sníž. přenesená",J158,0)</f>
        <v>0</v>
      </c>
      <c r="BI158" s="143">
        <f>IF(N158="nulová",J158,0)</f>
        <v>0</v>
      </c>
      <c r="BJ158" s="16" t="s">
        <v>84</v>
      </c>
      <c r="BK158" s="143">
        <f>ROUND(I158*H158,2)</f>
        <v>0</v>
      </c>
      <c r="BL158" s="16" t="s">
        <v>139</v>
      </c>
      <c r="BM158" s="142" t="s">
        <v>173</v>
      </c>
    </row>
    <row r="159" spans="2:65" s="1" customFormat="1" ht="11.25">
      <c r="B159" s="31"/>
      <c r="D159" s="144" t="s">
        <v>141</v>
      </c>
      <c r="F159" s="145" t="s">
        <v>174</v>
      </c>
      <c r="I159" s="146"/>
      <c r="L159" s="31"/>
      <c r="M159" s="147"/>
      <c r="T159" s="55"/>
      <c r="AT159" s="16" t="s">
        <v>141</v>
      </c>
      <c r="AU159" s="16" t="s">
        <v>86</v>
      </c>
    </row>
    <row r="160" spans="2:65" s="14" customFormat="1" ht="11.25">
      <c r="B160" s="163"/>
      <c r="D160" s="149" t="s">
        <v>143</v>
      </c>
      <c r="E160" s="164" t="s">
        <v>1</v>
      </c>
      <c r="F160" s="165" t="s">
        <v>175</v>
      </c>
      <c r="H160" s="164" t="s">
        <v>1</v>
      </c>
      <c r="I160" s="166"/>
      <c r="L160" s="163"/>
      <c r="M160" s="167"/>
      <c r="T160" s="168"/>
      <c r="AT160" s="164" t="s">
        <v>143</v>
      </c>
      <c r="AU160" s="164" t="s">
        <v>86</v>
      </c>
      <c r="AV160" s="14" t="s">
        <v>84</v>
      </c>
      <c r="AW160" s="14" t="s">
        <v>32</v>
      </c>
      <c r="AX160" s="14" t="s">
        <v>76</v>
      </c>
      <c r="AY160" s="164" t="s">
        <v>131</v>
      </c>
    </row>
    <row r="161" spans="2:65" s="12" customFormat="1" ht="11.25">
      <c r="B161" s="148"/>
      <c r="D161" s="149" t="s">
        <v>143</v>
      </c>
      <c r="E161" s="150" t="s">
        <v>1</v>
      </c>
      <c r="F161" s="151" t="s">
        <v>176</v>
      </c>
      <c r="H161" s="152">
        <v>7.5</v>
      </c>
      <c r="I161" s="153"/>
      <c r="L161" s="148"/>
      <c r="M161" s="154"/>
      <c r="T161" s="155"/>
      <c r="AT161" s="150" t="s">
        <v>143</v>
      </c>
      <c r="AU161" s="150" t="s">
        <v>86</v>
      </c>
      <c r="AV161" s="12" t="s">
        <v>86</v>
      </c>
      <c r="AW161" s="12" t="s">
        <v>32</v>
      </c>
      <c r="AX161" s="12" t="s">
        <v>84</v>
      </c>
      <c r="AY161" s="150" t="s">
        <v>131</v>
      </c>
    </row>
    <row r="162" spans="2:65" s="11" customFormat="1" ht="22.9" customHeight="1">
      <c r="B162" s="119"/>
      <c r="D162" s="120" t="s">
        <v>75</v>
      </c>
      <c r="E162" s="129" t="s">
        <v>177</v>
      </c>
      <c r="F162" s="129" t="s">
        <v>178</v>
      </c>
      <c r="I162" s="122"/>
      <c r="J162" s="130">
        <f>BK162</f>
        <v>0</v>
      </c>
      <c r="L162" s="119"/>
      <c r="M162" s="124"/>
      <c r="P162" s="125">
        <f>SUM(P163:P188)</f>
        <v>0</v>
      </c>
      <c r="R162" s="125">
        <f>SUM(R163:R188)</f>
        <v>4.2305599999999999E-2</v>
      </c>
      <c r="T162" s="126">
        <f>SUM(T163:T188)</f>
        <v>2.4575969999999998</v>
      </c>
      <c r="AR162" s="120" t="s">
        <v>84</v>
      </c>
      <c r="AT162" s="127" t="s">
        <v>75</v>
      </c>
      <c r="AU162" s="127" t="s">
        <v>84</v>
      </c>
      <c r="AY162" s="120" t="s">
        <v>131</v>
      </c>
      <c r="BK162" s="128">
        <f>SUM(BK163:BK188)</f>
        <v>0</v>
      </c>
    </row>
    <row r="163" spans="2:65" s="1" customFormat="1" ht="24.2" customHeight="1">
      <c r="B163" s="31"/>
      <c r="C163" s="131" t="s">
        <v>132</v>
      </c>
      <c r="D163" s="131" t="s">
        <v>134</v>
      </c>
      <c r="E163" s="132" t="s">
        <v>179</v>
      </c>
      <c r="F163" s="133" t="s">
        <v>180</v>
      </c>
      <c r="G163" s="134" t="s">
        <v>137</v>
      </c>
      <c r="H163" s="135">
        <v>11.074999999999999</v>
      </c>
      <c r="I163" s="136"/>
      <c r="J163" s="137">
        <f>ROUND(I163*H163,2)</f>
        <v>0</v>
      </c>
      <c r="K163" s="133" t="s">
        <v>138</v>
      </c>
      <c r="L163" s="31"/>
      <c r="M163" s="138" t="s">
        <v>1</v>
      </c>
      <c r="N163" s="139" t="s">
        <v>41</v>
      </c>
      <c r="P163" s="140">
        <f>O163*H163</f>
        <v>0</v>
      </c>
      <c r="Q163" s="140">
        <v>0</v>
      </c>
      <c r="R163" s="140">
        <f>Q163*H163</f>
        <v>0</v>
      </c>
      <c r="S163" s="140">
        <v>6.3E-2</v>
      </c>
      <c r="T163" s="141">
        <f>S163*H163</f>
        <v>0.69772499999999993</v>
      </c>
      <c r="AR163" s="142" t="s">
        <v>139</v>
      </c>
      <c r="AT163" s="142" t="s">
        <v>134</v>
      </c>
      <c r="AU163" s="142" t="s">
        <v>86</v>
      </c>
      <c r="AY163" s="16" t="s">
        <v>131</v>
      </c>
      <c r="BE163" s="143">
        <f>IF(N163="základní",J163,0)</f>
        <v>0</v>
      </c>
      <c r="BF163" s="143">
        <f>IF(N163="snížená",J163,0)</f>
        <v>0</v>
      </c>
      <c r="BG163" s="143">
        <f>IF(N163="zákl. přenesená",J163,0)</f>
        <v>0</v>
      </c>
      <c r="BH163" s="143">
        <f>IF(N163="sníž. přenesená",J163,0)</f>
        <v>0</v>
      </c>
      <c r="BI163" s="143">
        <f>IF(N163="nulová",J163,0)</f>
        <v>0</v>
      </c>
      <c r="BJ163" s="16" t="s">
        <v>84</v>
      </c>
      <c r="BK163" s="143">
        <f>ROUND(I163*H163,2)</f>
        <v>0</v>
      </c>
      <c r="BL163" s="16" t="s">
        <v>139</v>
      </c>
      <c r="BM163" s="142" t="s">
        <v>181</v>
      </c>
    </row>
    <row r="164" spans="2:65" s="1" customFormat="1" ht="11.25">
      <c r="B164" s="31"/>
      <c r="D164" s="144" t="s">
        <v>141</v>
      </c>
      <c r="F164" s="145" t="s">
        <v>182</v>
      </c>
      <c r="I164" s="146"/>
      <c r="L164" s="31"/>
      <c r="M164" s="147"/>
      <c r="T164" s="55"/>
      <c r="AT164" s="16" t="s">
        <v>141</v>
      </c>
      <c r="AU164" s="16" t="s">
        <v>86</v>
      </c>
    </row>
    <row r="165" spans="2:65" s="1" customFormat="1" ht="29.25">
      <c r="B165" s="31"/>
      <c r="D165" s="149" t="s">
        <v>164</v>
      </c>
      <c r="F165" s="169" t="s">
        <v>183</v>
      </c>
      <c r="I165" s="146"/>
      <c r="L165" s="31"/>
      <c r="M165" s="147"/>
      <c r="T165" s="55"/>
      <c r="AT165" s="16" t="s">
        <v>164</v>
      </c>
      <c r="AU165" s="16" t="s">
        <v>86</v>
      </c>
    </row>
    <row r="166" spans="2:65" s="12" customFormat="1" ht="11.25">
      <c r="B166" s="148"/>
      <c r="D166" s="149" t="s">
        <v>143</v>
      </c>
      <c r="E166" s="150" t="s">
        <v>1</v>
      </c>
      <c r="F166" s="151" t="s">
        <v>184</v>
      </c>
      <c r="H166" s="152">
        <v>4.048</v>
      </c>
      <c r="I166" s="153"/>
      <c r="L166" s="148"/>
      <c r="M166" s="154"/>
      <c r="T166" s="155"/>
      <c r="AT166" s="150" t="s">
        <v>143</v>
      </c>
      <c r="AU166" s="150" t="s">
        <v>86</v>
      </c>
      <c r="AV166" s="12" t="s">
        <v>86</v>
      </c>
      <c r="AW166" s="12" t="s">
        <v>32</v>
      </c>
      <c r="AX166" s="12" t="s">
        <v>76</v>
      </c>
      <c r="AY166" s="150" t="s">
        <v>131</v>
      </c>
    </row>
    <row r="167" spans="2:65" s="12" customFormat="1" ht="11.25">
      <c r="B167" s="148"/>
      <c r="D167" s="149" t="s">
        <v>143</v>
      </c>
      <c r="E167" s="150" t="s">
        <v>1</v>
      </c>
      <c r="F167" s="151" t="s">
        <v>185</v>
      </c>
      <c r="H167" s="152">
        <v>7.0270000000000001</v>
      </c>
      <c r="I167" s="153"/>
      <c r="L167" s="148"/>
      <c r="M167" s="154"/>
      <c r="T167" s="155"/>
      <c r="AT167" s="150" t="s">
        <v>143</v>
      </c>
      <c r="AU167" s="150" t="s">
        <v>86</v>
      </c>
      <c r="AV167" s="12" t="s">
        <v>86</v>
      </c>
      <c r="AW167" s="12" t="s">
        <v>32</v>
      </c>
      <c r="AX167" s="12" t="s">
        <v>76</v>
      </c>
      <c r="AY167" s="150" t="s">
        <v>131</v>
      </c>
    </row>
    <row r="168" spans="2:65" s="13" customFormat="1" ht="11.25">
      <c r="B168" s="156"/>
      <c r="D168" s="149" t="s">
        <v>143</v>
      </c>
      <c r="E168" s="157" t="s">
        <v>1</v>
      </c>
      <c r="F168" s="158" t="s">
        <v>152</v>
      </c>
      <c r="H168" s="159">
        <v>11.074999999999999</v>
      </c>
      <c r="I168" s="160"/>
      <c r="L168" s="156"/>
      <c r="M168" s="161"/>
      <c r="T168" s="162"/>
      <c r="AT168" s="157" t="s">
        <v>143</v>
      </c>
      <c r="AU168" s="157" t="s">
        <v>86</v>
      </c>
      <c r="AV168" s="13" t="s">
        <v>139</v>
      </c>
      <c r="AW168" s="13" t="s">
        <v>32</v>
      </c>
      <c r="AX168" s="13" t="s">
        <v>84</v>
      </c>
      <c r="AY168" s="157" t="s">
        <v>131</v>
      </c>
    </row>
    <row r="169" spans="2:65" s="1" customFormat="1" ht="16.5" customHeight="1">
      <c r="B169" s="31"/>
      <c r="C169" s="131" t="s">
        <v>186</v>
      </c>
      <c r="D169" s="131" t="s">
        <v>134</v>
      </c>
      <c r="E169" s="132" t="s">
        <v>187</v>
      </c>
      <c r="F169" s="133" t="s">
        <v>188</v>
      </c>
      <c r="G169" s="134" t="s">
        <v>189</v>
      </c>
      <c r="H169" s="135">
        <v>2</v>
      </c>
      <c r="I169" s="136"/>
      <c r="J169" s="137">
        <f>ROUND(I169*H169,2)</f>
        <v>0</v>
      </c>
      <c r="K169" s="133" t="s">
        <v>1</v>
      </c>
      <c r="L169" s="31"/>
      <c r="M169" s="138" t="s">
        <v>1</v>
      </c>
      <c r="N169" s="139" t="s">
        <v>41</v>
      </c>
      <c r="P169" s="140">
        <f>O169*H169</f>
        <v>0</v>
      </c>
      <c r="Q169" s="140">
        <v>0</v>
      </c>
      <c r="R169" s="140">
        <f>Q169*H169</f>
        <v>0</v>
      </c>
      <c r="S169" s="140">
        <v>0</v>
      </c>
      <c r="T169" s="141">
        <f>S169*H169</f>
        <v>0</v>
      </c>
      <c r="AR169" s="142" t="s">
        <v>139</v>
      </c>
      <c r="AT169" s="142" t="s">
        <v>134</v>
      </c>
      <c r="AU169" s="142" t="s">
        <v>86</v>
      </c>
      <c r="AY169" s="16" t="s">
        <v>131</v>
      </c>
      <c r="BE169" s="143">
        <f>IF(N169="základní",J169,0)</f>
        <v>0</v>
      </c>
      <c r="BF169" s="143">
        <f>IF(N169="snížená",J169,0)</f>
        <v>0</v>
      </c>
      <c r="BG169" s="143">
        <f>IF(N169="zákl. přenesená",J169,0)</f>
        <v>0</v>
      </c>
      <c r="BH169" s="143">
        <f>IF(N169="sníž. přenesená",J169,0)</f>
        <v>0</v>
      </c>
      <c r="BI169" s="143">
        <f>IF(N169="nulová",J169,0)</f>
        <v>0</v>
      </c>
      <c r="BJ169" s="16" t="s">
        <v>84</v>
      </c>
      <c r="BK169" s="143">
        <f>ROUND(I169*H169,2)</f>
        <v>0</v>
      </c>
      <c r="BL169" s="16" t="s">
        <v>139</v>
      </c>
      <c r="BM169" s="142" t="s">
        <v>190</v>
      </c>
    </row>
    <row r="170" spans="2:65" s="1" customFormat="1" ht="24.2" customHeight="1">
      <c r="B170" s="31"/>
      <c r="C170" s="131" t="s">
        <v>191</v>
      </c>
      <c r="D170" s="131" t="s">
        <v>134</v>
      </c>
      <c r="E170" s="132" t="s">
        <v>192</v>
      </c>
      <c r="F170" s="133" t="s">
        <v>193</v>
      </c>
      <c r="G170" s="134" t="s">
        <v>189</v>
      </c>
      <c r="H170" s="135">
        <v>15</v>
      </c>
      <c r="I170" s="136"/>
      <c r="J170" s="137">
        <f>ROUND(I170*H170,2)</f>
        <v>0</v>
      </c>
      <c r="K170" s="133" t="s">
        <v>1</v>
      </c>
      <c r="L170" s="31"/>
      <c r="M170" s="138" t="s">
        <v>1</v>
      </c>
      <c r="N170" s="139" t="s">
        <v>41</v>
      </c>
      <c r="P170" s="140">
        <f>O170*H170</f>
        <v>0</v>
      </c>
      <c r="Q170" s="140">
        <v>0</v>
      </c>
      <c r="R170" s="140">
        <f>Q170*H170</f>
        <v>0</v>
      </c>
      <c r="S170" s="140">
        <v>0</v>
      </c>
      <c r="T170" s="141">
        <f>S170*H170</f>
        <v>0</v>
      </c>
      <c r="AR170" s="142" t="s">
        <v>139</v>
      </c>
      <c r="AT170" s="142" t="s">
        <v>134</v>
      </c>
      <c r="AU170" s="142" t="s">
        <v>86</v>
      </c>
      <c r="AY170" s="16" t="s">
        <v>131</v>
      </c>
      <c r="BE170" s="143">
        <f>IF(N170="základní",J170,0)</f>
        <v>0</v>
      </c>
      <c r="BF170" s="143">
        <f>IF(N170="snížená",J170,0)</f>
        <v>0</v>
      </c>
      <c r="BG170" s="143">
        <f>IF(N170="zákl. přenesená",J170,0)</f>
        <v>0</v>
      </c>
      <c r="BH170" s="143">
        <f>IF(N170="sníž. přenesená",J170,0)</f>
        <v>0</v>
      </c>
      <c r="BI170" s="143">
        <f>IF(N170="nulová",J170,0)</f>
        <v>0</v>
      </c>
      <c r="BJ170" s="16" t="s">
        <v>84</v>
      </c>
      <c r="BK170" s="143">
        <f>ROUND(I170*H170,2)</f>
        <v>0</v>
      </c>
      <c r="BL170" s="16" t="s">
        <v>139</v>
      </c>
      <c r="BM170" s="142" t="s">
        <v>194</v>
      </c>
    </row>
    <row r="171" spans="2:65" s="1" customFormat="1" ht="16.5" customHeight="1">
      <c r="B171" s="31"/>
      <c r="C171" s="131" t="s">
        <v>177</v>
      </c>
      <c r="D171" s="131" t="s">
        <v>134</v>
      </c>
      <c r="E171" s="132" t="s">
        <v>195</v>
      </c>
      <c r="F171" s="133" t="s">
        <v>196</v>
      </c>
      <c r="G171" s="134" t="s">
        <v>137</v>
      </c>
      <c r="H171" s="135">
        <v>44.289000000000001</v>
      </c>
      <c r="I171" s="136"/>
      <c r="J171" s="137">
        <f>ROUND(I171*H171,2)</f>
        <v>0</v>
      </c>
      <c r="K171" s="133" t="s">
        <v>1</v>
      </c>
      <c r="L171" s="31"/>
      <c r="M171" s="138" t="s">
        <v>1</v>
      </c>
      <c r="N171" s="139" t="s">
        <v>41</v>
      </c>
      <c r="P171" s="140">
        <f>O171*H171</f>
        <v>0</v>
      </c>
      <c r="Q171" s="140">
        <v>0</v>
      </c>
      <c r="R171" s="140">
        <f>Q171*H171</f>
        <v>0</v>
      </c>
      <c r="S171" s="140">
        <v>0</v>
      </c>
      <c r="T171" s="141">
        <f>S171*H171</f>
        <v>0</v>
      </c>
      <c r="AR171" s="142" t="s">
        <v>139</v>
      </c>
      <c r="AT171" s="142" t="s">
        <v>134</v>
      </c>
      <c r="AU171" s="142" t="s">
        <v>86</v>
      </c>
      <c r="AY171" s="16" t="s">
        <v>131</v>
      </c>
      <c r="BE171" s="143">
        <f>IF(N171="základní",J171,0)</f>
        <v>0</v>
      </c>
      <c r="BF171" s="143">
        <f>IF(N171="snížená",J171,0)</f>
        <v>0</v>
      </c>
      <c r="BG171" s="143">
        <f>IF(N171="zákl. přenesená",J171,0)</f>
        <v>0</v>
      </c>
      <c r="BH171" s="143">
        <f>IF(N171="sníž. přenesená",J171,0)</f>
        <v>0</v>
      </c>
      <c r="BI171" s="143">
        <f>IF(N171="nulová",J171,0)</f>
        <v>0</v>
      </c>
      <c r="BJ171" s="16" t="s">
        <v>84</v>
      </c>
      <c r="BK171" s="143">
        <f>ROUND(I171*H171,2)</f>
        <v>0</v>
      </c>
      <c r="BL171" s="16" t="s">
        <v>139</v>
      </c>
      <c r="BM171" s="142" t="s">
        <v>197</v>
      </c>
    </row>
    <row r="172" spans="2:65" s="12" customFormat="1" ht="11.25">
      <c r="B172" s="148"/>
      <c r="D172" s="149" t="s">
        <v>143</v>
      </c>
      <c r="E172" s="150" t="s">
        <v>1</v>
      </c>
      <c r="F172" s="151" t="s">
        <v>198</v>
      </c>
      <c r="H172" s="152">
        <v>44.289000000000001</v>
      </c>
      <c r="I172" s="153"/>
      <c r="L172" s="148"/>
      <c r="M172" s="154"/>
      <c r="T172" s="155"/>
      <c r="AT172" s="150" t="s">
        <v>143</v>
      </c>
      <c r="AU172" s="150" t="s">
        <v>86</v>
      </c>
      <c r="AV172" s="12" t="s">
        <v>86</v>
      </c>
      <c r="AW172" s="12" t="s">
        <v>32</v>
      </c>
      <c r="AX172" s="12" t="s">
        <v>84</v>
      </c>
      <c r="AY172" s="150" t="s">
        <v>131</v>
      </c>
    </row>
    <row r="173" spans="2:65" s="1" customFormat="1" ht="33" customHeight="1">
      <c r="B173" s="31"/>
      <c r="C173" s="131" t="s">
        <v>199</v>
      </c>
      <c r="D173" s="131" t="s">
        <v>134</v>
      </c>
      <c r="E173" s="132" t="s">
        <v>200</v>
      </c>
      <c r="F173" s="133" t="s">
        <v>201</v>
      </c>
      <c r="G173" s="134" t="s">
        <v>137</v>
      </c>
      <c r="H173" s="135">
        <v>9.1660000000000004</v>
      </c>
      <c r="I173" s="136"/>
      <c r="J173" s="137">
        <f>ROUND(I173*H173,2)</f>
        <v>0</v>
      </c>
      <c r="K173" s="133" t="s">
        <v>1</v>
      </c>
      <c r="L173" s="31"/>
      <c r="M173" s="138" t="s">
        <v>1</v>
      </c>
      <c r="N173" s="139" t="s">
        <v>41</v>
      </c>
      <c r="P173" s="140">
        <f>O173*H173</f>
        <v>0</v>
      </c>
      <c r="Q173" s="140">
        <v>0</v>
      </c>
      <c r="R173" s="140">
        <f>Q173*H173</f>
        <v>0</v>
      </c>
      <c r="S173" s="140">
        <v>0.192</v>
      </c>
      <c r="T173" s="141">
        <f>S173*H173</f>
        <v>1.7598720000000001</v>
      </c>
      <c r="AR173" s="142" t="s">
        <v>139</v>
      </c>
      <c r="AT173" s="142" t="s">
        <v>134</v>
      </c>
      <c r="AU173" s="142" t="s">
        <v>86</v>
      </c>
      <c r="AY173" s="16" t="s">
        <v>131</v>
      </c>
      <c r="BE173" s="143">
        <f>IF(N173="základní",J173,0)</f>
        <v>0</v>
      </c>
      <c r="BF173" s="143">
        <f>IF(N173="snížená",J173,0)</f>
        <v>0</v>
      </c>
      <c r="BG173" s="143">
        <f>IF(N173="zákl. přenesená",J173,0)</f>
        <v>0</v>
      </c>
      <c r="BH173" s="143">
        <f>IF(N173="sníž. přenesená",J173,0)</f>
        <v>0</v>
      </c>
      <c r="BI173" s="143">
        <f>IF(N173="nulová",J173,0)</f>
        <v>0</v>
      </c>
      <c r="BJ173" s="16" t="s">
        <v>84</v>
      </c>
      <c r="BK173" s="143">
        <f>ROUND(I173*H173,2)</f>
        <v>0</v>
      </c>
      <c r="BL173" s="16" t="s">
        <v>139</v>
      </c>
      <c r="BM173" s="142" t="s">
        <v>202</v>
      </c>
    </row>
    <row r="174" spans="2:65" s="12" customFormat="1" ht="11.25">
      <c r="B174" s="148"/>
      <c r="D174" s="149" t="s">
        <v>143</v>
      </c>
      <c r="E174" s="150" t="s">
        <v>1</v>
      </c>
      <c r="F174" s="151" t="s">
        <v>203</v>
      </c>
      <c r="H174" s="152">
        <v>7.5</v>
      </c>
      <c r="I174" s="153"/>
      <c r="L174" s="148"/>
      <c r="M174" s="154"/>
      <c r="T174" s="155"/>
      <c r="AT174" s="150" t="s">
        <v>143</v>
      </c>
      <c r="AU174" s="150" t="s">
        <v>86</v>
      </c>
      <c r="AV174" s="12" t="s">
        <v>86</v>
      </c>
      <c r="AW174" s="12" t="s">
        <v>32</v>
      </c>
      <c r="AX174" s="12" t="s">
        <v>76</v>
      </c>
      <c r="AY174" s="150" t="s">
        <v>131</v>
      </c>
    </row>
    <row r="175" spans="2:65" s="12" customFormat="1" ht="11.25">
      <c r="B175" s="148"/>
      <c r="D175" s="149" t="s">
        <v>143</v>
      </c>
      <c r="E175" s="150" t="s">
        <v>1</v>
      </c>
      <c r="F175" s="151" t="s">
        <v>204</v>
      </c>
      <c r="H175" s="152">
        <v>0.69</v>
      </c>
      <c r="I175" s="153"/>
      <c r="L175" s="148"/>
      <c r="M175" s="154"/>
      <c r="T175" s="155"/>
      <c r="AT175" s="150" t="s">
        <v>143</v>
      </c>
      <c r="AU175" s="150" t="s">
        <v>86</v>
      </c>
      <c r="AV175" s="12" t="s">
        <v>86</v>
      </c>
      <c r="AW175" s="12" t="s">
        <v>32</v>
      </c>
      <c r="AX175" s="12" t="s">
        <v>76</v>
      </c>
      <c r="AY175" s="150" t="s">
        <v>131</v>
      </c>
    </row>
    <row r="176" spans="2:65" s="12" customFormat="1" ht="11.25">
      <c r="B176" s="148"/>
      <c r="D176" s="149" t="s">
        <v>143</v>
      </c>
      <c r="E176" s="150" t="s">
        <v>1</v>
      </c>
      <c r="F176" s="151" t="s">
        <v>205</v>
      </c>
      <c r="H176" s="152">
        <v>0.61599999999999999</v>
      </c>
      <c r="I176" s="153"/>
      <c r="L176" s="148"/>
      <c r="M176" s="154"/>
      <c r="T176" s="155"/>
      <c r="AT176" s="150" t="s">
        <v>143</v>
      </c>
      <c r="AU176" s="150" t="s">
        <v>86</v>
      </c>
      <c r="AV176" s="12" t="s">
        <v>86</v>
      </c>
      <c r="AW176" s="12" t="s">
        <v>32</v>
      </c>
      <c r="AX176" s="12" t="s">
        <v>76</v>
      </c>
      <c r="AY176" s="150" t="s">
        <v>131</v>
      </c>
    </row>
    <row r="177" spans="2:65" s="12" customFormat="1" ht="11.25">
      <c r="B177" s="148"/>
      <c r="D177" s="149" t="s">
        <v>143</v>
      </c>
      <c r="E177" s="150" t="s">
        <v>1</v>
      </c>
      <c r="F177" s="151" t="s">
        <v>206</v>
      </c>
      <c r="H177" s="152">
        <v>0.36</v>
      </c>
      <c r="I177" s="153"/>
      <c r="L177" s="148"/>
      <c r="M177" s="154"/>
      <c r="T177" s="155"/>
      <c r="AT177" s="150" t="s">
        <v>143</v>
      </c>
      <c r="AU177" s="150" t="s">
        <v>86</v>
      </c>
      <c r="AV177" s="12" t="s">
        <v>86</v>
      </c>
      <c r="AW177" s="12" t="s">
        <v>32</v>
      </c>
      <c r="AX177" s="12" t="s">
        <v>76</v>
      </c>
      <c r="AY177" s="150" t="s">
        <v>131</v>
      </c>
    </row>
    <row r="178" spans="2:65" s="13" customFormat="1" ht="11.25">
      <c r="B178" s="156"/>
      <c r="D178" s="149" t="s">
        <v>143</v>
      </c>
      <c r="E178" s="157" t="s">
        <v>1</v>
      </c>
      <c r="F178" s="158" t="s">
        <v>152</v>
      </c>
      <c r="H178" s="159">
        <v>9.1659999999999986</v>
      </c>
      <c r="I178" s="160"/>
      <c r="L178" s="156"/>
      <c r="M178" s="161"/>
      <c r="T178" s="162"/>
      <c r="AT178" s="157" t="s">
        <v>143</v>
      </c>
      <c r="AU178" s="157" t="s">
        <v>86</v>
      </c>
      <c r="AV178" s="13" t="s">
        <v>139</v>
      </c>
      <c r="AW178" s="13" t="s">
        <v>32</v>
      </c>
      <c r="AX178" s="13" t="s">
        <v>84</v>
      </c>
      <c r="AY178" s="157" t="s">
        <v>131</v>
      </c>
    </row>
    <row r="179" spans="2:65" s="1" customFormat="1" ht="21.75" customHeight="1">
      <c r="B179" s="31"/>
      <c r="C179" s="131" t="s">
        <v>207</v>
      </c>
      <c r="D179" s="131" t="s">
        <v>134</v>
      </c>
      <c r="E179" s="132" t="s">
        <v>208</v>
      </c>
      <c r="F179" s="133" t="s">
        <v>209</v>
      </c>
      <c r="G179" s="134" t="s">
        <v>137</v>
      </c>
      <c r="H179" s="135">
        <v>9.1660000000000004</v>
      </c>
      <c r="I179" s="136"/>
      <c r="J179" s="137">
        <f>ROUND(I179*H179,2)</f>
        <v>0</v>
      </c>
      <c r="K179" s="133" t="s">
        <v>138</v>
      </c>
      <c r="L179" s="31"/>
      <c r="M179" s="138" t="s">
        <v>1</v>
      </c>
      <c r="N179" s="139" t="s">
        <v>41</v>
      </c>
      <c r="P179" s="140">
        <f>O179*H179</f>
        <v>0</v>
      </c>
      <c r="Q179" s="140">
        <v>0</v>
      </c>
      <c r="R179" s="140">
        <f>Q179*H179</f>
        <v>0</v>
      </c>
      <c r="S179" s="140">
        <v>0</v>
      </c>
      <c r="T179" s="141">
        <f>S179*H179</f>
        <v>0</v>
      </c>
      <c r="AR179" s="142" t="s">
        <v>139</v>
      </c>
      <c r="AT179" s="142" t="s">
        <v>134</v>
      </c>
      <c r="AU179" s="142" t="s">
        <v>86</v>
      </c>
      <c r="AY179" s="16" t="s">
        <v>131</v>
      </c>
      <c r="BE179" s="143">
        <f>IF(N179="základní",J179,0)</f>
        <v>0</v>
      </c>
      <c r="BF179" s="143">
        <f>IF(N179="snížená",J179,0)</f>
        <v>0</v>
      </c>
      <c r="BG179" s="143">
        <f>IF(N179="zákl. přenesená",J179,0)</f>
        <v>0</v>
      </c>
      <c r="BH179" s="143">
        <f>IF(N179="sníž. přenesená",J179,0)</f>
        <v>0</v>
      </c>
      <c r="BI179" s="143">
        <f>IF(N179="nulová",J179,0)</f>
        <v>0</v>
      </c>
      <c r="BJ179" s="16" t="s">
        <v>84</v>
      </c>
      <c r="BK179" s="143">
        <f>ROUND(I179*H179,2)</f>
        <v>0</v>
      </c>
      <c r="BL179" s="16" t="s">
        <v>139</v>
      </c>
      <c r="BM179" s="142" t="s">
        <v>210</v>
      </c>
    </row>
    <row r="180" spans="2:65" s="1" customFormat="1" ht="11.25">
      <c r="B180" s="31"/>
      <c r="D180" s="144" t="s">
        <v>141</v>
      </c>
      <c r="F180" s="145" t="s">
        <v>211</v>
      </c>
      <c r="I180" s="146"/>
      <c r="L180" s="31"/>
      <c r="M180" s="147"/>
      <c r="T180" s="55"/>
      <c r="AT180" s="16" t="s">
        <v>141</v>
      </c>
      <c r="AU180" s="16" t="s">
        <v>86</v>
      </c>
    </row>
    <row r="181" spans="2:65" s="14" customFormat="1" ht="11.25">
      <c r="B181" s="163"/>
      <c r="D181" s="149" t="s">
        <v>143</v>
      </c>
      <c r="E181" s="164" t="s">
        <v>1</v>
      </c>
      <c r="F181" s="165" t="s">
        <v>212</v>
      </c>
      <c r="H181" s="164" t="s">
        <v>1</v>
      </c>
      <c r="I181" s="166"/>
      <c r="L181" s="163"/>
      <c r="M181" s="167"/>
      <c r="T181" s="168"/>
      <c r="AT181" s="164" t="s">
        <v>143</v>
      </c>
      <c r="AU181" s="164" t="s">
        <v>86</v>
      </c>
      <c r="AV181" s="14" t="s">
        <v>84</v>
      </c>
      <c r="AW181" s="14" t="s">
        <v>32</v>
      </c>
      <c r="AX181" s="14" t="s">
        <v>76</v>
      </c>
      <c r="AY181" s="164" t="s">
        <v>131</v>
      </c>
    </row>
    <row r="182" spans="2:65" s="12" customFormat="1" ht="11.25">
      <c r="B182" s="148"/>
      <c r="D182" s="149" t="s">
        <v>143</v>
      </c>
      <c r="E182" s="150" t="s">
        <v>1</v>
      </c>
      <c r="F182" s="151" t="s">
        <v>213</v>
      </c>
      <c r="H182" s="152">
        <v>9.1660000000000004</v>
      </c>
      <c r="I182" s="153"/>
      <c r="L182" s="148"/>
      <c r="M182" s="154"/>
      <c r="T182" s="155"/>
      <c r="AT182" s="150" t="s">
        <v>143</v>
      </c>
      <c r="AU182" s="150" t="s">
        <v>86</v>
      </c>
      <c r="AV182" s="12" t="s">
        <v>86</v>
      </c>
      <c r="AW182" s="12" t="s">
        <v>32</v>
      </c>
      <c r="AX182" s="12" t="s">
        <v>84</v>
      </c>
      <c r="AY182" s="150" t="s">
        <v>131</v>
      </c>
    </row>
    <row r="183" spans="2:65" s="1" customFormat="1" ht="16.5" customHeight="1">
      <c r="B183" s="31"/>
      <c r="C183" s="131" t="s">
        <v>214</v>
      </c>
      <c r="D183" s="131" t="s">
        <v>134</v>
      </c>
      <c r="E183" s="132" t="s">
        <v>215</v>
      </c>
      <c r="F183" s="133" t="s">
        <v>216</v>
      </c>
      <c r="G183" s="134" t="s">
        <v>189</v>
      </c>
      <c r="H183" s="135">
        <v>4</v>
      </c>
      <c r="I183" s="136"/>
      <c r="J183" s="137">
        <f>ROUND(I183*H183,2)</f>
        <v>0</v>
      </c>
      <c r="K183" s="133" t="s">
        <v>1</v>
      </c>
      <c r="L183" s="31"/>
      <c r="M183" s="138" t="s">
        <v>1</v>
      </c>
      <c r="N183" s="139" t="s">
        <v>41</v>
      </c>
      <c r="P183" s="140">
        <f>O183*H183</f>
        <v>0</v>
      </c>
      <c r="Q183" s="140">
        <v>0</v>
      </c>
      <c r="R183" s="140">
        <f>Q183*H183</f>
        <v>0</v>
      </c>
      <c r="S183" s="140">
        <v>0</v>
      </c>
      <c r="T183" s="141">
        <f>S183*H183</f>
        <v>0</v>
      </c>
      <c r="AR183" s="142" t="s">
        <v>139</v>
      </c>
      <c r="AT183" s="142" t="s">
        <v>134</v>
      </c>
      <c r="AU183" s="142" t="s">
        <v>86</v>
      </c>
      <c r="AY183" s="16" t="s">
        <v>131</v>
      </c>
      <c r="BE183" s="143">
        <f>IF(N183="základní",J183,0)</f>
        <v>0</v>
      </c>
      <c r="BF183" s="143">
        <f>IF(N183="snížená",J183,0)</f>
        <v>0</v>
      </c>
      <c r="BG183" s="143">
        <f>IF(N183="zákl. přenesená",J183,0)</f>
        <v>0</v>
      </c>
      <c r="BH183" s="143">
        <f>IF(N183="sníž. přenesená",J183,0)</f>
        <v>0</v>
      </c>
      <c r="BI183" s="143">
        <f>IF(N183="nulová",J183,0)</f>
        <v>0</v>
      </c>
      <c r="BJ183" s="16" t="s">
        <v>84</v>
      </c>
      <c r="BK183" s="143">
        <f>ROUND(I183*H183,2)</f>
        <v>0</v>
      </c>
      <c r="BL183" s="16" t="s">
        <v>139</v>
      </c>
      <c r="BM183" s="142" t="s">
        <v>217</v>
      </c>
    </row>
    <row r="184" spans="2:65" s="1" customFormat="1" ht="16.5" customHeight="1">
      <c r="B184" s="31"/>
      <c r="C184" s="131" t="s">
        <v>218</v>
      </c>
      <c r="D184" s="131" t="s">
        <v>134</v>
      </c>
      <c r="E184" s="132" t="s">
        <v>219</v>
      </c>
      <c r="F184" s="133" t="s">
        <v>220</v>
      </c>
      <c r="G184" s="134" t="s">
        <v>189</v>
      </c>
      <c r="H184" s="135">
        <v>3</v>
      </c>
      <c r="I184" s="136"/>
      <c r="J184" s="137">
        <f>ROUND(I184*H184,2)</f>
        <v>0</v>
      </c>
      <c r="K184" s="133" t="s">
        <v>1</v>
      </c>
      <c r="L184" s="31"/>
      <c r="M184" s="138" t="s">
        <v>1</v>
      </c>
      <c r="N184" s="139" t="s">
        <v>41</v>
      </c>
      <c r="P184" s="140">
        <f>O184*H184</f>
        <v>0</v>
      </c>
      <c r="Q184" s="140">
        <v>0</v>
      </c>
      <c r="R184" s="140">
        <f>Q184*H184</f>
        <v>0</v>
      </c>
      <c r="S184" s="140">
        <v>0</v>
      </c>
      <c r="T184" s="141">
        <f>S184*H184</f>
        <v>0</v>
      </c>
      <c r="AR184" s="142" t="s">
        <v>139</v>
      </c>
      <c r="AT184" s="142" t="s">
        <v>134</v>
      </c>
      <c r="AU184" s="142" t="s">
        <v>86</v>
      </c>
      <c r="AY184" s="16" t="s">
        <v>131</v>
      </c>
      <c r="BE184" s="143">
        <f>IF(N184="základní",J184,0)</f>
        <v>0</v>
      </c>
      <c r="BF184" s="143">
        <f>IF(N184="snížená",J184,0)</f>
        <v>0</v>
      </c>
      <c r="BG184" s="143">
        <f>IF(N184="zákl. přenesená",J184,0)</f>
        <v>0</v>
      </c>
      <c r="BH184" s="143">
        <f>IF(N184="sníž. přenesená",J184,0)</f>
        <v>0</v>
      </c>
      <c r="BI184" s="143">
        <f>IF(N184="nulová",J184,0)</f>
        <v>0</v>
      </c>
      <c r="BJ184" s="16" t="s">
        <v>84</v>
      </c>
      <c r="BK184" s="143">
        <f>ROUND(I184*H184,2)</f>
        <v>0</v>
      </c>
      <c r="BL184" s="16" t="s">
        <v>139</v>
      </c>
      <c r="BM184" s="142" t="s">
        <v>221</v>
      </c>
    </row>
    <row r="185" spans="2:65" s="1" customFormat="1" ht="24.2" customHeight="1">
      <c r="B185" s="31"/>
      <c r="C185" s="131" t="s">
        <v>222</v>
      </c>
      <c r="D185" s="131" t="s">
        <v>134</v>
      </c>
      <c r="E185" s="132" t="s">
        <v>223</v>
      </c>
      <c r="F185" s="133" t="s">
        <v>224</v>
      </c>
      <c r="G185" s="134" t="s">
        <v>137</v>
      </c>
      <c r="H185" s="135">
        <v>120</v>
      </c>
      <c r="I185" s="136"/>
      <c r="J185" s="137">
        <f>ROUND(I185*H185,2)</f>
        <v>0</v>
      </c>
      <c r="K185" s="133" t="s">
        <v>138</v>
      </c>
      <c r="L185" s="31"/>
      <c r="M185" s="138" t="s">
        <v>1</v>
      </c>
      <c r="N185" s="139" t="s">
        <v>41</v>
      </c>
      <c r="P185" s="140">
        <f>O185*H185</f>
        <v>0</v>
      </c>
      <c r="Q185" s="140">
        <v>2.1000000000000001E-4</v>
      </c>
      <c r="R185" s="140">
        <f>Q185*H185</f>
        <v>2.52E-2</v>
      </c>
      <c r="S185" s="140">
        <v>0</v>
      </c>
      <c r="T185" s="141">
        <f>S185*H185</f>
        <v>0</v>
      </c>
      <c r="AR185" s="142" t="s">
        <v>139</v>
      </c>
      <c r="AT185" s="142" t="s">
        <v>134</v>
      </c>
      <c r="AU185" s="142" t="s">
        <v>86</v>
      </c>
      <c r="AY185" s="16" t="s">
        <v>131</v>
      </c>
      <c r="BE185" s="143">
        <f>IF(N185="základní",J185,0)</f>
        <v>0</v>
      </c>
      <c r="BF185" s="143">
        <f>IF(N185="snížená",J185,0)</f>
        <v>0</v>
      </c>
      <c r="BG185" s="143">
        <f>IF(N185="zákl. přenesená",J185,0)</f>
        <v>0</v>
      </c>
      <c r="BH185" s="143">
        <f>IF(N185="sníž. přenesená",J185,0)</f>
        <v>0</v>
      </c>
      <c r="BI185" s="143">
        <f>IF(N185="nulová",J185,0)</f>
        <v>0</v>
      </c>
      <c r="BJ185" s="16" t="s">
        <v>84</v>
      </c>
      <c r="BK185" s="143">
        <f>ROUND(I185*H185,2)</f>
        <v>0</v>
      </c>
      <c r="BL185" s="16" t="s">
        <v>139</v>
      </c>
      <c r="BM185" s="142" t="s">
        <v>225</v>
      </c>
    </row>
    <row r="186" spans="2:65" s="1" customFormat="1" ht="11.25">
      <c r="B186" s="31"/>
      <c r="D186" s="144" t="s">
        <v>141</v>
      </c>
      <c r="F186" s="145" t="s">
        <v>226</v>
      </c>
      <c r="I186" s="146"/>
      <c r="L186" s="31"/>
      <c r="M186" s="147"/>
      <c r="T186" s="55"/>
      <c r="AT186" s="16" t="s">
        <v>141</v>
      </c>
      <c r="AU186" s="16" t="s">
        <v>86</v>
      </c>
    </row>
    <row r="187" spans="2:65" s="1" customFormat="1" ht="24.2" customHeight="1">
      <c r="B187" s="31"/>
      <c r="C187" s="131" t="s">
        <v>8</v>
      </c>
      <c r="D187" s="131" t="s">
        <v>134</v>
      </c>
      <c r="E187" s="132" t="s">
        <v>227</v>
      </c>
      <c r="F187" s="133" t="s">
        <v>228</v>
      </c>
      <c r="G187" s="134" t="s">
        <v>137</v>
      </c>
      <c r="H187" s="135">
        <v>427.64</v>
      </c>
      <c r="I187" s="136"/>
      <c r="J187" s="137">
        <f>ROUND(I187*H187,2)</f>
        <v>0</v>
      </c>
      <c r="K187" s="133" t="s">
        <v>138</v>
      </c>
      <c r="L187" s="31"/>
      <c r="M187" s="138" t="s">
        <v>1</v>
      </c>
      <c r="N187" s="139" t="s">
        <v>41</v>
      </c>
      <c r="P187" s="140">
        <f>O187*H187</f>
        <v>0</v>
      </c>
      <c r="Q187" s="140">
        <v>4.0000000000000003E-5</v>
      </c>
      <c r="R187" s="140">
        <f>Q187*H187</f>
        <v>1.7105600000000002E-2</v>
      </c>
      <c r="S187" s="140">
        <v>0</v>
      </c>
      <c r="T187" s="141">
        <f>S187*H187</f>
        <v>0</v>
      </c>
      <c r="AR187" s="142" t="s">
        <v>139</v>
      </c>
      <c r="AT187" s="142" t="s">
        <v>134</v>
      </c>
      <c r="AU187" s="142" t="s">
        <v>86</v>
      </c>
      <c r="AY187" s="16" t="s">
        <v>131</v>
      </c>
      <c r="BE187" s="143">
        <f>IF(N187="základní",J187,0)</f>
        <v>0</v>
      </c>
      <c r="BF187" s="143">
        <f>IF(N187="snížená",J187,0)</f>
        <v>0</v>
      </c>
      <c r="BG187" s="143">
        <f>IF(N187="zákl. přenesená",J187,0)</f>
        <v>0</v>
      </c>
      <c r="BH187" s="143">
        <f>IF(N187="sníž. přenesená",J187,0)</f>
        <v>0</v>
      </c>
      <c r="BI187" s="143">
        <f>IF(N187="nulová",J187,0)</f>
        <v>0</v>
      </c>
      <c r="BJ187" s="16" t="s">
        <v>84</v>
      </c>
      <c r="BK187" s="143">
        <f>ROUND(I187*H187,2)</f>
        <v>0</v>
      </c>
      <c r="BL187" s="16" t="s">
        <v>139</v>
      </c>
      <c r="BM187" s="142" t="s">
        <v>229</v>
      </c>
    </row>
    <row r="188" spans="2:65" s="1" customFormat="1" ht="11.25">
      <c r="B188" s="31"/>
      <c r="D188" s="144" t="s">
        <v>141</v>
      </c>
      <c r="F188" s="145" t="s">
        <v>230</v>
      </c>
      <c r="I188" s="146"/>
      <c r="L188" s="31"/>
      <c r="M188" s="147"/>
      <c r="T188" s="55"/>
      <c r="AT188" s="16" t="s">
        <v>141</v>
      </c>
      <c r="AU188" s="16" t="s">
        <v>86</v>
      </c>
    </row>
    <row r="189" spans="2:65" s="11" customFormat="1" ht="22.9" customHeight="1">
      <c r="B189" s="119"/>
      <c r="D189" s="120" t="s">
        <v>75</v>
      </c>
      <c r="E189" s="129" t="s">
        <v>231</v>
      </c>
      <c r="F189" s="129" t="s">
        <v>232</v>
      </c>
      <c r="I189" s="122"/>
      <c r="J189" s="130">
        <f>BK189</f>
        <v>0</v>
      </c>
      <c r="L189" s="119"/>
      <c r="M189" s="124"/>
      <c r="P189" s="125">
        <f>SUM(P190:P199)</f>
        <v>0</v>
      </c>
      <c r="R189" s="125">
        <f>SUM(R190:R199)</f>
        <v>0</v>
      </c>
      <c r="T189" s="126">
        <f>SUM(T190:T199)</f>
        <v>0</v>
      </c>
      <c r="AR189" s="120" t="s">
        <v>84</v>
      </c>
      <c r="AT189" s="127" t="s">
        <v>75</v>
      </c>
      <c r="AU189" s="127" t="s">
        <v>84</v>
      </c>
      <c r="AY189" s="120" t="s">
        <v>131</v>
      </c>
      <c r="BK189" s="128">
        <f>SUM(BK190:BK199)</f>
        <v>0</v>
      </c>
    </row>
    <row r="190" spans="2:65" s="1" customFormat="1" ht="16.5" customHeight="1">
      <c r="B190" s="31"/>
      <c r="C190" s="131" t="s">
        <v>233</v>
      </c>
      <c r="D190" s="131" t="s">
        <v>134</v>
      </c>
      <c r="E190" s="132" t="s">
        <v>234</v>
      </c>
      <c r="F190" s="133" t="s">
        <v>235</v>
      </c>
      <c r="G190" s="134" t="s">
        <v>236</v>
      </c>
      <c r="H190" s="135">
        <v>5.8780000000000001</v>
      </c>
      <c r="I190" s="136"/>
      <c r="J190" s="137">
        <f>ROUND(I190*H190,2)</f>
        <v>0</v>
      </c>
      <c r="K190" s="133" t="s">
        <v>138</v>
      </c>
      <c r="L190" s="31"/>
      <c r="M190" s="138" t="s">
        <v>1</v>
      </c>
      <c r="N190" s="139" t="s">
        <v>41</v>
      </c>
      <c r="P190" s="140">
        <f>O190*H190</f>
        <v>0</v>
      </c>
      <c r="Q190" s="140">
        <v>0</v>
      </c>
      <c r="R190" s="140">
        <f>Q190*H190</f>
        <v>0</v>
      </c>
      <c r="S190" s="140">
        <v>0</v>
      </c>
      <c r="T190" s="141">
        <f>S190*H190</f>
        <v>0</v>
      </c>
      <c r="AR190" s="142" t="s">
        <v>139</v>
      </c>
      <c r="AT190" s="142" t="s">
        <v>134</v>
      </c>
      <c r="AU190" s="142" t="s">
        <v>86</v>
      </c>
      <c r="AY190" s="16" t="s">
        <v>131</v>
      </c>
      <c r="BE190" s="143">
        <f>IF(N190="základní",J190,0)</f>
        <v>0</v>
      </c>
      <c r="BF190" s="143">
        <f>IF(N190="snížená",J190,0)</f>
        <v>0</v>
      </c>
      <c r="BG190" s="143">
        <f>IF(N190="zákl. přenesená",J190,0)</f>
        <v>0</v>
      </c>
      <c r="BH190" s="143">
        <f>IF(N190="sníž. přenesená",J190,0)</f>
        <v>0</v>
      </c>
      <c r="BI190" s="143">
        <f>IF(N190="nulová",J190,0)</f>
        <v>0</v>
      </c>
      <c r="BJ190" s="16" t="s">
        <v>84</v>
      </c>
      <c r="BK190" s="143">
        <f>ROUND(I190*H190,2)</f>
        <v>0</v>
      </c>
      <c r="BL190" s="16" t="s">
        <v>139</v>
      </c>
      <c r="BM190" s="142" t="s">
        <v>237</v>
      </c>
    </row>
    <row r="191" spans="2:65" s="1" customFormat="1" ht="11.25">
      <c r="B191" s="31"/>
      <c r="D191" s="144" t="s">
        <v>141</v>
      </c>
      <c r="F191" s="145" t="s">
        <v>238</v>
      </c>
      <c r="I191" s="146"/>
      <c r="L191" s="31"/>
      <c r="M191" s="147"/>
      <c r="T191" s="55"/>
      <c r="AT191" s="16" t="s">
        <v>141</v>
      </c>
      <c r="AU191" s="16" t="s">
        <v>86</v>
      </c>
    </row>
    <row r="192" spans="2:65" s="1" customFormat="1" ht="24.2" customHeight="1">
      <c r="B192" s="31"/>
      <c r="C192" s="131" t="s">
        <v>239</v>
      </c>
      <c r="D192" s="131" t="s">
        <v>134</v>
      </c>
      <c r="E192" s="132" t="s">
        <v>240</v>
      </c>
      <c r="F192" s="133" t="s">
        <v>241</v>
      </c>
      <c r="G192" s="134" t="s">
        <v>236</v>
      </c>
      <c r="H192" s="135">
        <v>5.8780000000000001</v>
      </c>
      <c r="I192" s="136"/>
      <c r="J192" s="137">
        <f>ROUND(I192*H192,2)</f>
        <v>0</v>
      </c>
      <c r="K192" s="133" t="s">
        <v>138</v>
      </c>
      <c r="L192" s="31"/>
      <c r="M192" s="138" t="s">
        <v>1</v>
      </c>
      <c r="N192" s="139" t="s">
        <v>41</v>
      </c>
      <c r="P192" s="140">
        <f>O192*H192</f>
        <v>0</v>
      </c>
      <c r="Q192" s="140">
        <v>0</v>
      </c>
      <c r="R192" s="140">
        <f>Q192*H192</f>
        <v>0</v>
      </c>
      <c r="S192" s="140">
        <v>0</v>
      </c>
      <c r="T192" s="141">
        <f>S192*H192</f>
        <v>0</v>
      </c>
      <c r="AR192" s="142" t="s">
        <v>139</v>
      </c>
      <c r="AT192" s="142" t="s">
        <v>134</v>
      </c>
      <c r="AU192" s="142" t="s">
        <v>86</v>
      </c>
      <c r="AY192" s="16" t="s">
        <v>131</v>
      </c>
      <c r="BE192" s="143">
        <f>IF(N192="základní",J192,0)</f>
        <v>0</v>
      </c>
      <c r="BF192" s="143">
        <f>IF(N192="snížená",J192,0)</f>
        <v>0</v>
      </c>
      <c r="BG192" s="143">
        <f>IF(N192="zákl. přenesená",J192,0)</f>
        <v>0</v>
      </c>
      <c r="BH192" s="143">
        <f>IF(N192="sníž. přenesená",J192,0)</f>
        <v>0</v>
      </c>
      <c r="BI192" s="143">
        <f>IF(N192="nulová",J192,0)</f>
        <v>0</v>
      </c>
      <c r="BJ192" s="16" t="s">
        <v>84</v>
      </c>
      <c r="BK192" s="143">
        <f>ROUND(I192*H192,2)</f>
        <v>0</v>
      </c>
      <c r="BL192" s="16" t="s">
        <v>139</v>
      </c>
      <c r="BM192" s="142" t="s">
        <v>242</v>
      </c>
    </row>
    <row r="193" spans="2:65" s="1" customFormat="1" ht="11.25">
      <c r="B193" s="31"/>
      <c r="D193" s="144" t="s">
        <v>141</v>
      </c>
      <c r="F193" s="145" t="s">
        <v>243</v>
      </c>
      <c r="I193" s="146"/>
      <c r="L193" s="31"/>
      <c r="M193" s="147"/>
      <c r="T193" s="55"/>
      <c r="AT193" s="16" t="s">
        <v>141</v>
      </c>
      <c r="AU193" s="16" t="s">
        <v>86</v>
      </c>
    </row>
    <row r="194" spans="2:65" s="1" customFormat="1" ht="21.75" customHeight="1">
      <c r="B194" s="31"/>
      <c r="C194" s="131" t="s">
        <v>244</v>
      </c>
      <c r="D194" s="131" t="s">
        <v>134</v>
      </c>
      <c r="E194" s="132" t="s">
        <v>245</v>
      </c>
      <c r="F194" s="133" t="s">
        <v>246</v>
      </c>
      <c r="G194" s="134" t="s">
        <v>236</v>
      </c>
      <c r="H194" s="135">
        <v>5.8780000000000001</v>
      </c>
      <c r="I194" s="136"/>
      <c r="J194" s="137">
        <f>ROUND(I194*H194,2)</f>
        <v>0</v>
      </c>
      <c r="K194" s="133" t="s">
        <v>138</v>
      </c>
      <c r="L194" s="31"/>
      <c r="M194" s="138" t="s">
        <v>1</v>
      </c>
      <c r="N194" s="139" t="s">
        <v>41</v>
      </c>
      <c r="P194" s="140">
        <f>O194*H194</f>
        <v>0</v>
      </c>
      <c r="Q194" s="140">
        <v>0</v>
      </c>
      <c r="R194" s="140">
        <f>Q194*H194</f>
        <v>0</v>
      </c>
      <c r="S194" s="140">
        <v>0</v>
      </c>
      <c r="T194" s="141">
        <f>S194*H194</f>
        <v>0</v>
      </c>
      <c r="AR194" s="142" t="s">
        <v>139</v>
      </c>
      <c r="AT194" s="142" t="s">
        <v>134</v>
      </c>
      <c r="AU194" s="142" t="s">
        <v>86</v>
      </c>
      <c r="AY194" s="16" t="s">
        <v>131</v>
      </c>
      <c r="BE194" s="143">
        <f>IF(N194="základní",J194,0)</f>
        <v>0</v>
      </c>
      <c r="BF194" s="143">
        <f>IF(N194="snížená",J194,0)</f>
        <v>0</v>
      </c>
      <c r="BG194" s="143">
        <f>IF(N194="zákl. přenesená",J194,0)</f>
        <v>0</v>
      </c>
      <c r="BH194" s="143">
        <f>IF(N194="sníž. přenesená",J194,0)</f>
        <v>0</v>
      </c>
      <c r="BI194" s="143">
        <f>IF(N194="nulová",J194,0)</f>
        <v>0</v>
      </c>
      <c r="BJ194" s="16" t="s">
        <v>84</v>
      </c>
      <c r="BK194" s="143">
        <f>ROUND(I194*H194,2)</f>
        <v>0</v>
      </c>
      <c r="BL194" s="16" t="s">
        <v>139</v>
      </c>
      <c r="BM194" s="142" t="s">
        <v>247</v>
      </c>
    </row>
    <row r="195" spans="2:65" s="1" customFormat="1" ht="11.25">
      <c r="B195" s="31"/>
      <c r="D195" s="144" t="s">
        <v>141</v>
      </c>
      <c r="F195" s="145" t="s">
        <v>248</v>
      </c>
      <c r="I195" s="146"/>
      <c r="L195" s="31"/>
      <c r="M195" s="147"/>
      <c r="T195" s="55"/>
      <c r="AT195" s="16" t="s">
        <v>141</v>
      </c>
      <c r="AU195" s="16" t="s">
        <v>86</v>
      </c>
    </row>
    <row r="196" spans="2:65" s="1" customFormat="1" ht="24.2" customHeight="1">
      <c r="B196" s="31"/>
      <c r="C196" s="131" t="s">
        <v>249</v>
      </c>
      <c r="D196" s="131" t="s">
        <v>134</v>
      </c>
      <c r="E196" s="132" t="s">
        <v>250</v>
      </c>
      <c r="F196" s="133" t="s">
        <v>251</v>
      </c>
      <c r="G196" s="134" t="s">
        <v>236</v>
      </c>
      <c r="H196" s="135">
        <v>35.268000000000001</v>
      </c>
      <c r="I196" s="136"/>
      <c r="J196" s="137">
        <f>ROUND(I196*H196,2)</f>
        <v>0</v>
      </c>
      <c r="K196" s="133" t="s">
        <v>138</v>
      </c>
      <c r="L196" s="31"/>
      <c r="M196" s="138" t="s">
        <v>1</v>
      </c>
      <c r="N196" s="139" t="s">
        <v>41</v>
      </c>
      <c r="P196" s="140">
        <f>O196*H196</f>
        <v>0</v>
      </c>
      <c r="Q196" s="140">
        <v>0</v>
      </c>
      <c r="R196" s="140">
        <f>Q196*H196</f>
        <v>0</v>
      </c>
      <c r="S196" s="140">
        <v>0</v>
      </c>
      <c r="T196" s="141">
        <f>S196*H196</f>
        <v>0</v>
      </c>
      <c r="AR196" s="142" t="s">
        <v>139</v>
      </c>
      <c r="AT196" s="142" t="s">
        <v>134</v>
      </c>
      <c r="AU196" s="142" t="s">
        <v>86</v>
      </c>
      <c r="AY196" s="16" t="s">
        <v>131</v>
      </c>
      <c r="BE196" s="143">
        <f>IF(N196="základní",J196,0)</f>
        <v>0</v>
      </c>
      <c r="BF196" s="143">
        <f>IF(N196="snížená",J196,0)</f>
        <v>0</v>
      </c>
      <c r="BG196" s="143">
        <f>IF(N196="zákl. přenesená",J196,0)</f>
        <v>0</v>
      </c>
      <c r="BH196" s="143">
        <f>IF(N196="sníž. přenesená",J196,0)</f>
        <v>0</v>
      </c>
      <c r="BI196" s="143">
        <f>IF(N196="nulová",J196,0)</f>
        <v>0</v>
      </c>
      <c r="BJ196" s="16" t="s">
        <v>84</v>
      </c>
      <c r="BK196" s="143">
        <f>ROUND(I196*H196,2)</f>
        <v>0</v>
      </c>
      <c r="BL196" s="16" t="s">
        <v>139</v>
      </c>
      <c r="BM196" s="142" t="s">
        <v>252</v>
      </c>
    </row>
    <row r="197" spans="2:65" s="1" customFormat="1" ht="11.25">
      <c r="B197" s="31"/>
      <c r="D197" s="144" t="s">
        <v>141</v>
      </c>
      <c r="F197" s="145" t="s">
        <v>253</v>
      </c>
      <c r="I197" s="146"/>
      <c r="L197" s="31"/>
      <c r="M197" s="147"/>
      <c r="T197" s="55"/>
      <c r="AT197" s="16" t="s">
        <v>141</v>
      </c>
      <c r="AU197" s="16" t="s">
        <v>86</v>
      </c>
    </row>
    <row r="198" spans="2:65" s="12" customFormat="1" ht="11.25">
      <c r="B198" s="148"/>
      <c r="D198" s="149" t="s">
        <v>143</v>
      </c>
      <c r="E198" s="150" t="s">
        <v>1</v>
      </c>
      <c r="F198" s="151" t="s">
        <v>254</v>
      </c>
      <c r="H198" s="152">
        <v>35.268000000000001</v>
      </c>
      <c r="I198" s="153"/>
      <c r="L198" s="148"/>
      <c r="M198" s="154"/>
      <c r="T198" s="155"/>
      <c r="AT198" s="150" t="s">
        <v>143</v>
      </c>
      <c r="AU198" s="150" t="s">
        <v>86</v>
      </c>
      <c r="AV198" s="12" t="s">
        <v>86</v>
      </c>
      <c r="AW198" s="12" t="s">
        <v>32</v>
      </c>
      <c r="AX198" s="12" t="s">
        <v>84</v>
      </c>
      <c r="AY198" s="150" t="s">
        <v>131</v>
      </c>
    </row>
    <row r="199" spans="2:65" s="1" customFormat="1" ht="24.2" customHeight="1">
      <c r="B199" s="31"/>
      <c r="C199" s="131" t="s">
        <v>255</v>
      </c>
      <c r="D199" s="131" t="s">
        <v>134</v>
      </c>
      <c r="E199" s="132" t="s">
        <v>256</v>
      </c>
      <c r="F199" s="133" t="s">
        <v>257</v>
      </c>
      <c r="G199" s="134" t="s">
        <v>236</v>
      </c>
      <c r="H199" s="135">
        <v>5.8780000000000001</v>
      </c>
      <c r="I199" s="136"/>
      <c r="J199" s="137">
        <f>ROUND(I199*H199,2)</f>
        <v>0</v>
      </c>
      <c r="K199" s="133" t="s">
        <v>258</v>
      </c>
      <c r="L199" s="31"/>
      <c r="M199" s="138" t="s">
        <v>1</v>
      </c>
      <c r="N199" s="139" t="s">
        <v>41</v>
      </c>
      <c r="P199" s="140">
        <f>O199*H199</f>
        <v>0</v>
      </c>
      <c r="Q199" s="140">
        <v>0</v>
      </c>
      <c r="R199" s="140">
        <f>Q199*H199</f>
        <v>0</v>
      </c>
      <c r="S199" s="140">
        <v>0</v>
      </c>
      <c r="T199" s="141">
        <f>S199*H199</f>
        <v>0</v>
      </c>
      <c r="AR199" s="142" t="s">
        <v>139</v>
      </c>
      <c r="AT199" s="142" t="s">
        <v>134</v>
      </c>
      <c r="AU199" s="142" t="s">
        <v>86</v>
      </c>
      <c r="AY199" s="16" t="s">
        <v>131</v>
      </c>
      <c r="BE199" s="143">
        <f>IF(N199="základní",J199,0)</f>
        <v>0</v>
      </c>
      <c r="BF199" s="143">
        <f>IF(N199="snížená",J199,0)</f>
        <v>0</v>
      </c>
      <c r="BG199" s="143">
        <f>IF(N199="zákl. přenesená",J199,0)</f>
        <v>0</v>
      </c>
      <c r="BH199" s="143">
        <f>IF(N199="sníž. přenesená",J199,0)</f>
        <v>0</v>
      </c>
      <c r="BI199" s="143">
        <f>IF(N199="nulová",J199,0)</f>
        <v>0</v>
      </c>
      <c r="BJ199" s="16" t="s">
        <v>84</v>
      </c>
      <c r="BK199" s="143">
        <f>ROUND(I199*H199,2)</f>
        <v>0</v>
      </c>
      <c r="BL199" s="16" t="s">
        <v>139</v>
      </c>
      <c r="BM199" s="142" t="s">
        <v>259</v>
      </c>
    </row>
    <row r="200" spans="2:65" s="11" customFormat="1" ht="22.9" customHeight="1">
      <c r="B200" s="119"/>
      <c r="D200" s="120" t="s">
        <v>75</v>
      </c>
      <c r="E200" s="129" t="s">
        <v>260</v>
      </c>
      <c r="F200" s="129" t="s">
        <v>261</v>
      </c>
      <c r="I200" s="122"/>
      <c r="J200" s="130">
        <f>BK200</f>
        <v>0</v>
      </c>
      <c r="L200" s="119"/>
      <c r="M200" s="124"/>
      <c r="P200" s="125">
        <f>SUM(P201:P203)</f>
        <v>0</v>
      </c>
      <c r="R200" s="125">
        <f>SUM(R201:R203)</f>
        <v>0</v>
      </c>
      <c r="T200" s="126">
        <f>SUM(T201:T203)</f>
        <v>0</v>
      </c>
      <c r="AR200" s="120" t="s">
        <v>84</v>
      </c>
      <c r="AT200" s="127" t="s">
        <v>75</v>
      </c>
      <c r="AU200" s="127" t="s">
        <v>84</v>
      </c>
      <c r="AY200" s="120" t="s">
        <v>131</v>
      </c>
      <c r="BK200" s="128">
        <f>SUM(BK201:BK203)</f>
        <v>0</v>
      </c>
    </row>
    <row r="201" spans="2:65" s="1" customFormat="1" ht="33" customHeight="1">
      <c r="B201" s="31"/>
      <c r="C201" s="131" t="s">
        <v>7</v>
      </c>
      <c r="D201" s="131" t="s">
        <v>134</v>
      </c>
      <c r="E201" s="132" t="s">
        <v>262</v>
      </c>
      <c r="F201" s="133" t="s">
        <v>263</v>
      </c>
      <c r="G201" s="134" t="s">
        <v>236</v>
      </c>
      <c r="H201" s="135">
        <v>0.67</v>
      </c>
      <c r="I201" s="136"/>
      <c r="J201" s="137">
        <f>ROUND(I201*H201,2)</f>
        <v>0</v>
      </c>
      <c r="K201" s="133" t="s">
        <v>138</v>
      </c>
      <c r="L201" s="31"/>
      <c r="M201" s="138" t="s">
        <v>1</v>
      </c>
      <c r="N201" s="139" t="s">
        <v>41</v>
      </c>
      <c r="P201" s="140">
        <f>O201*H201</f>
        <v>0</v>
      </c>
      <c r="Q201" s="140">
        <v>0</v>
      </c>
      <c r="R201" s="140">
        <f>Q201*H201</f>
        <v>0</v>
      </c>
      <c r="S201" s="140">
        <v>0</v>
      </c>
      <c r="T201" s="141">
        <f>S201*H201</f>
        <v>0</v>
      </c>
      <c r="AR201" s="142" t="s">
        <v>139</v>
      </c>
      <c r="AT201" s="142" t="s">
        <v>134</v>
      </c>
      <c r="AU201" s="142" t="s">
        <v>86</v>
      </c>
      <c r="AY201" s="16" t="s">
        <v>131</v>
      </c>
      <c r="BE201" s="143">
        <f>IF(N201="základní",J201,0)</f>
        <v>0</v>
      </c>
      <c r="BF201" s="143">
        <f>IF(N201="snížená",J201,0)</f>
        <v>0</v>
      </c>
      <c r="BG201" s="143">
        <f>IF(N201="zákl. přenesená",J201,0)</f>
        <v>0</v>
      </c>
      <c r="BH201" s="143">
        <f>IF(N201="sníž. přenesená",J201,0)</f>
        <v>0</v>
      </c>
      <c r="BI201" s="143">
        <f>IF(N201="nulová",J201,0)</f>
        <v>0</v>
      </c>
      <c r="BJ201" s="16" t="s">
        <v>84</v>
      </c>
      <c r="BK201" s="143">
        <f>ROUND(I201*H201,2)</f>
        <v>0</v>
      </c>
      <c r="BL201" s="16" t="s">
        <v>139</v>
      </c>
      <c r="BM201" s="142" t="s">
        <v>264</v>
      </c>
    </row>
    <row r="202" spans="2:65" s="1" customFormat="1" ht="11.25">
      <c r="B202" s="31"/>
      <c r="D202" s="144" t="s">
        <v>141</v>
      </c>
      <c r="F202" s="145" t="s">
        <v>265</v>
      </c>
      <c r="I202" s="146"/>
      <c r="L202" s="31"/>
      <c r="M202" s="147"/>
      <c r="T202" s="55"/>
      <c r="AT202" s="16" t="s">
        <v>141</v>
      </c>
      <c r="AU202" s="16" t="s">
        <v>86</v>
      </c>
    </row>
    <row r="203" spans="2:65" s="1" customFormat="1" ht="39">
      <c r="B203" s="31"/>
      <c r="D203" s="149" t="s">
        <v>164</v>
      </c>
      <c r="F203" s="169" t="s">
        <v>266</v>
      </c>
      <c r="I203" s="146"/>
      <c r="L203" s="31"/>
      <c r="M203" s="147"/>
      <c r="T203" s="55"/>
      <c r="AT203" s="16" t="s">
        <v>164</v>
      </c>
      <c r="AU203" s="16" t="s">
        <v>86</v>
      </c>
    </row>
    <row r="204" spans="2:65" s="11" customFormat="1" ht="25.9" customHeight="1">
      <c r="B204" s="119"/>
      <c r="D204" s="120" t="s">
        <v>75</v>
      </c>
      <c r="E204" s="121" t="s">
        <v>267</v>
      </c>
      <c r="F204" s="121" t="s">
        <v>268</v>
      </c>
      <c r="I204" s="122"/>
      <c r="J204" s="123">
        <f>BK204</f>
        <v>0</v>
      </c>
      <c r="L204" s="119"/>
      <c r="M204" s="124"/>
      <c r="P204" s="125">
        <f>P205+P215+P258+P273+P305+P315+P325+P332+P346</f>
        <v>0</v>
      </c>
      <c r="R204" s="125">
        <f>R205+R215+R258+R273+R305+R315+R325+R332+R346</f>
        <v>3.1731387699999991</v>
      </c>
      <c r="T204" s="126">
        <f>T205+T215+T258+T273+T305+T315+T325+T332+T346</f>
        <v>3.4203821999999997</v>
      </c>
      <c r="AR204" s="120" t="s">
        <v>86</v>
      </c>
      <c r="AT204" s="127" t="s">
        <v>75</v>
      </c>
      <c r="AU204" s="127" t="s">
        <v>76</v>
      </c>
      <c r="AY204" s="120" t="s">
        <v>131</v>
      </c>
      <c r="BK204" s="128">
        <f>BK205+BK215+BK258+BK273+BK305+BK315+BK325+BK332+BK346</f>
        <v>0</v>
      </c>
    </row>
    <row r="205" spans="2:65" s="11" customFormat="1" ht="22.9" customHeight="1">
      <c r="B205" s="119"/>
      <c r="D205" s="120" t="s">
        <v>75</v>
      </c>
      <c r="E205" s="129" t="s">
        <v>269</v>
      </c>
      <c r="F205" s="129" t="s">
        <v>270</v>
      </c>
      <c r="I205" s="122"/>
      <c r="J205" s="130">
        <f>BK205</f>
        <v>0</v>
      </c>
      <c r="L205" s="119"/>
      <c r="M205" s="124"/>
      <c r="P205" s="125">
        <f>SUM(P206:P214)</f>
        <v>0</v>
      </c>
      <c r="R205" s="125">
        <f>SUM(R206:R214)</f>
        <v>2.8174999999999999E-2</v>
      </c>
      <c r="T205" s="126">
        <f>SUM(T206:T214)</f>
        <v>0</v>
      </c>
      <c r="AR205" s="120" t="s">
        <v>86</v>
      </c>
      <c r="AT205" s="127" t="s">
        <v>75</v>
      </c>
      <c r="AU205" s="127" t="s">
        <v>84</v>
      </c>
      <c r="AY205" s="120" t="s">
        <v>131</v>
      </c>
      <c r="BK205" s="128">
        <f>SUM(BK206:BK214)</f>
        <v>0</v>
      </c>
    </row>
    <row r="206" spans="2:65" s="1" customFormat="1" ht="24.2" customHeight="1">
      <c r="B206" s="31"/>
      <c r="C206" s="131" t="s">
        <v>271</v>
      </c>
      <c r="D206" s="131" t="s">
        <v>134</v>
      </c>
      <c r="E206" s="132" t="s">
        <v>272</v>
      </c>
      <c r="F206" s="133" t="s">
        <v>273</v>
      </c>
      <c r="G206" s="134" t="s">
        <v>137</v>
      </c>
      <c r="H206" s="135">
        <v>7.5</v>
      </c>
      <c r="I206" s="136"/>
      <c r="J206" s="137">
        <f>ROUND(I206*H206,2)</f>
        <v>0</v>
      </c>
      <c r="K206" s="133" t="s">
        <v>138</v>
      </c>
      <c r="L206" s="31"/>
      <c r="M206" s="138" t="s">
        <v>1</v>
      </c>
      <c r="N206" s="139" t="s">
        <v>41</v>
      </c>
      <c r="P206" s="140">
        <f>O206*H206</f>
        <v>0</v>
      </c>
      <c r="Q206" s="140">
        <v>3.5000000000000001E-3</v>
      </c>
      <c r="R206" s="140">
        <f>Q206*H206</f>
        <v>2.6249999999999999E-2</v>
      </c>
      <c r="S206" s="140">
        <v>0</v>
      </c>
      <c r="T206" s="141">
        <f>S206*H206</f>
        <v>0</v>
      </c>
      <c r="AR206" s="142" t="s">
        <v>233</v>
      </c>
      <c r="AT206" s="142" t="s">
        <v>134</v>
      </c>
      <c r="AU206" s="142" t="s">
        <v>86</v>
      </c>
      <c r="AY206" s="16" t="s">
        <v>131</v>
      </c>
      <c r="BE206" s="143">
        <f>IF(N206="základní",J206,0)</f>
        <v>0</v>
      </c>
      <c r="BF206" s="143">
        <f>IF(N206="snížená",J206,0)</f>
        <v>0</v>
      </c>
      <c r="BG206" s="143">
        <f>IF(N206="zákl. přenesená",J206,0)</f>
        <v>0</v>
      </c>
      <c r="BH206" s="143">
        <f>IF(N206="sníž. přenesená",J206,0)</f>
        <v>0</v>
      </c>
      <c r="BI206" s="143">
        <f>IF(N206="nulová",J206,0)</f>
        <v>0</v>
      </c>
      <c r="BJ206" s="16" t="s">
        <v>84</v>
      </c>
      <c r="BK206" s="143">
        <f>ROUND(I206*H206,2)</f>
        <v>0</v>
      </c>
      <c r="BL206" s="16" t="s">
        <v>233</v>
      </c>
      <c r="BM206" s="142" t="s">
        <v>274</v>
      </c>
    </row>
    <row r="207" spans="2:65" s="1" customFormat="1" ht="11.25">
      <c r="B207" s="31"/>
      <c r="D207" s="144" t="s">
        <v>141</v>
      </c>
      <c r="F207" s="145" t="s">
        <v>275</v>
      </c>
      <c r="I207" s="146"/>
      <c r="L207" s="31"/>
      <c r="M207" s="147"/>
      <c r="T207" s="55"/>
      <c r="AT207" s="16" t="s">
        <v>141</v>
      </c>
      <c r="AU207" s="16" t="s">
        <v>86</v>
      </c>
    </row>
    <row r="208" spans="2:65" s="14" customFormat="1" ht="11.25">
      <c r="B208" s="163"/>
      <c r="D208" s="149" t="s">
        <v>143</v>
      </c>
      <c r="E208" s="164" t="s">
        <v>1</v>
      </c>
      <c r="F208" s="165" t="s">
        <v>276</v>
      </c>
      <c r="H208" s="164" t="s">
        <v>1</v>
      </c>
      <c r="I208" s="166"/>
      <c r="L208" s="163"/>
      <c r="M208" s="167"/>
      <c r="T208" s="168"/>
      <c r="AT208" s="164" t="s">
        <v>143</v>
      </c>
      <c r="AU208" s="164" t="s">
        <v>86</v>
      </c>
      <c r="AV208" s="14" t="s">
        <v>84</v>
      </c>
      <c r="AW208" s="14" t="s">
        <v>32</v>
      </c>
      <c r="AX208" s="14" t="s">
        <v>76</v>
      </c>
      <c r="AY208" s="164" t="s">
        <v>131</v>
      </c>
    </row>
    <row r="209" spans="2:65" s="12" customFormat="1" ht="11.25">
      <c r="B209" s="148"/>
      <c r="D209" s="149" t="s">
        <v>143</v>
      </c>
      <c r="E209" s="150" t="s">
        <v>1</v>
      </c>
      <c r="F209" s="151" t="s">
        <v>176</v>
      </c>
      <c r="H209" s="152">
        <v>7.5</v>
      </c>
      <c r="I209" s="153"/>
      <c r="L209" s="148"/>
      <c r="M209" s="154"/>
      <c r="T209" s="155"/>
      <c r="AT209" s="150" t="s">
        <v>143</v>
      </c>
      <c r="AU209" s="150" t="s">
        <v>86</v>
      </c>
      <c r="AV209" s="12" t="s">
        <v>86</v>
      </c>
      <c r="AW209" s="12" t="s">
        <v>32</v>
      </c>
      <c r="AX209" s="12" t="s">
        <v>84</v>
      </c>
      <c r="AY209" s="150" t="s">
        <v>131</v>
      </c>
    </row>
    <row r="210" spans="2:65" s="1" customFormat="1" ht="24.2" customHeight="1">
      <c r="B210" s="31"/>
      <c r="C210" s="131" t="s">
        <v>277</v>
      </c>
      <c r="D210" s="131" t="s">
        <v>134</v>
      </c>
      <c r="E210" s="132" t="s">
        <v>278</v>
      </c>
      <c r="F210" s="133" t="s">
        <v>279</v>
      </c>
      <c r="G210" s="134" t="s">
        <v>137</v>
      </c>
      <c r="H210" s="135">
        <v>0.55000000000000004</v>
      </c>
      <c r="I210" s="136"/>
      <c r="J210" s="137">
        <f>ROUND(I210*H210,2)</f>
        <v>0</v>
      </c>
      <c r="K210" s="133" t="s">
        <v>138</v>
      </c>
      <c r="L210" s="31"/>
      <c r="M210" s="138" t="s">
        <v>1</v>
      </c>
      <c r="N210" s="139" t="s">
        <v>41</v>
      </c>
      <c r="P210" s="140">
        <f>O210*H210</f>
        <v>0</v>
      </c>
      <c r="Q210" s="140">
        <v>3.5000000000000001E-3</v>
      </c>
      <c r="R210" s="140">
        <f>Q210*H210</f>
        <v>1.9250000000000003E-3</v>
      </c>
      <c r="S210" s="140">
        <v>0</v>
      </c>
      <c r="T210" s="141">
        <f>S210*H210</f>
        <v>0</v>
      </c>
      <c r="AR210" s="142" t="s">
        <v>233</v>
      </c>
      <c r="AT210" s="142" t="s">
        <v>134</v>
      </c>
      <c r="AU210" s="142" t="s">
        <v>86</v>
      </c>
      <c r="AY210" s="16" t="s">
        <v>131</v>
      </c>
      <c r="BE210" s="143">
        <f>IF(N210="základní",J210,0)</f>
        <v>0</v>
      </c>
      <c r="BF210" s="143">
        <f>IF(N210="snížená",J210,0)</f>
        <v>0</v>
      </c>
      <c r="BG210" s="143">
        <f>IF(N210="zákl. přenesená",J210,0)</f>
        <v>0</v>
      </c>
      <c r="BH210" s="143">
        <f>IF(N210="sníž. přenesená",J210,0)</f>
        <v>0</v>
      </c>
      <c r="BI210" s="143">
        <f>IF(N210="nulová",J210,0)</f>
        <v>0</v>
      </c>
      <c r="BJ210" s="16" t="s">
        <v>84</v>
      </c>
      <c r="BK210" s="143">
        <f>ROUND(I210*H210,2)</f>
        <v>0</v>
      </c>
      <c r="BL210" s="16" t="s">
        <v>233</v>
      </c>
      <c r="BM210" s="142" t="s">
        <v>280</v>
      </c>
    </row>
    <row r="211" spans="2:65" s="1" customFormat="1" ht="11.25">
      <c r="B211" s="31"/>
      <c r="D211" s="144" t="s">
        <v>141</v>
      </c>
      <c r="F211" s="145" t="s">
        <v>281</v>
      </c>
      <c r="I211" s="146"/>
      <c r="L211" s="31"/>
      <c r="M211" s="147"/>
      <c r="T211" s="55"/>
      <c r="AT211" s="16" t="s">
        <v>141</v>
      </c>
      <c r="AU211" s="16" t="s">
        <v>86</v>
      </c>
    </row>
    <row r="212" spans="2:65" s="12" customFormat="1" ht="11.25">
      <c r="B212" s="148"/>
      <c r="D212" s="149" t="s">
        <v>143</v>
      </c>
      <c r="E212" s="150" t="s">
        <v>1</v>
      </c>
      <c r="F212" s="151" t="s">
        <v>282</v>
      </c>
      <c r="H212" s="152">
        <v>0.55000000000000004</v>
      </c>
      <c r="I212" s="153"/>
      <c r="L212" s="148"/>
      <c r="M212" s="154"/>
      <c r="T212" s="155"/>
      <c r="AT212" s="150" t="s">
        <v>143</v>
      </c>
      <c r="AU212" s="150" t="s">
        <v>86</v>
      </c>
      <c r="AV212" s="12" t="s">
        <v>86</v>
      </c>
      <c r="AW212" s="12" t="s">
        <v>32</v>
      </c>
      <c r="AX212" s="12" t="s">
        <v>84</v>
      </c>
      <c r="AY212" s="150" t="s">
        <v>131</v>
      </c>
    </row>
    <row r="213" spans="2:65" s="1" customFormat="1" ht="24.2" customHeight="1">
      <c r="B213" s="31"/>
      <c r="C213" s="131" t="s">
        <v>283</v>
      </c>
      <c r="D213" s="131" t="s">
        <v>134</v>
      </c>
      <c r="E213" s="132" t="s">
        <v>284</v>
      </c>
      <c r="F213" s="133" t="s">
        <v>285</v>
      </c>
      <c r="G213" s="134" t="s">
        <v>286</v>
      </c>
      <c r="H213" s="170"/>
      <c r="I213" s="136"/>
      <c r="J213" s="137">
        <f>ROUND(I213*H213,2)</f>
        <v>0</v>
      </c>
      <c r="K213" s="133" t="s">
        <v>138</v>
      </c>
      <c r="L213" s="31"/>
      <c r="M213" s="138" t="s">
        <v>1</v>
      </c>
      <c r="N213" s="139" t="s">
        <v>41</v>
      </c>
      <c r="P213" s="140">
        <f>O213*H213</f>
        <v>0</v>
      </c>
      <c r="Q213" s="140">
        <v>0</v>
      </c>
      <c r="R213" s="140">
        <f>Q213*H213</f>
        <v>0</v>
      </c>
      <c r="S213" s="140">
        <v>0</v>
      </c>
      <c r="T213" s="141">
        <f>S213*H213</f>
        <v>0</v>
      </c>
      <c r="AR213" s="142" t="s">
        <v>233</v>
      </c>
      <c r="AT213" s="142" t="s">
        <v>134</v>
      </c>
      <c r="AU213" s="142" t="s">
        <v>86</v>
      </c>
      <c r="AY213" s="16" t="s">
        <v>131</v>
      </c>
      <c r="BE213" s="143">
        <f>IF(N213="základní",J213,0)</f>
        <v>0</v>
      </c>
      <c r="BF213" s="143">
        <f>IF(N213="snížená",J213,0)</f>
        <v>0</v>
      </c>
      <c r="BG213" s="143">
        <f>IF(N213="zákl. přenesená",J213,0)</f>
        <v>0</v>
      </c>
      <c r="BH213" s="143">
        <f>IF(N213="sníž. přenesená",J213,0)</f>
        <v>0</v>
      </c>
      <c r="BI213" s="143">
        <f>IF(N213="nulová",J213,0)</f>
        <v>0</v>
      </c>
      <c r="BJ213" s="16" t="s">
        <v>84</v>
      </c>
      <c r="BK213" s="143">
        <f>ROUND(I213*H213,2)</f>
        <v>0</v>
      </c>
      <c r="BL213" s="16" t="s">
        <v>233</v>
      </c>
      <c r="BM213" s="142" t="s">
        <v>287</v>
      </c>
    </row>
    <row r="214" spans="2:65" s="1" customFormat="1" ht="11.25">
      <c r="B214" s="31"/>
      <c r="D214" s="144" t="s">
        <v>141</v>
      </c>
      <c r="F214" s="145" t="s">
        <v>288</v>
      </c>
      <c r="I214" s="146"/>
      <c r="L214" s="31"/>
      <c r="M214" s="147"/>
      <c r="T214" s="55"/>
      <c r="AT214" s="16" t="s">
        <v>141</v>
      </c>
      <c r="AU214" s="16" t="s">
        <v>86</v>
      </c>
    </row>
    <row r="215" spans="2:65" s="11" customFormat="1" ht="22.9" customHeight="1">
      <c r="B215" s="119"/>
      <c r="D215" s="120" t="s">
        <v>75</v>
      </c>
      <c r="E215" s="129" t="s">
        <v>289</v>
      </c>
      <c r="F215" s="129" t="s">
        <v>290</v>
      </c>
      <c r="I215" s="122"/>
      <c r="J215" s="130">
        <f>BK215</f>
        <v>0</v>
      </c>
      <c r="L215" s="119"/>
      <c r="M215" s="124"/>
      <c r="P215" s="125">
        <f>SUM(P216:P257)</f>
        <v>0</v>
      </c>
      <c r="R215" s="125">
        <f>SUM(R216:R257)</f>
        <v>2.4221621199999994</v>
      </c>
      <c r="T215" s="126">
        <f>SUM(T216:T257)</f>
        <v>8.249999999999999E-2</v>
      </c>
      <c r="AR215" s="120" t="s">
        <v>86</v>
      </c>
      <c r="AT215" s="127" t="s">
        <v>75</v>
      </c>
      <c r="AU215" s="127" t="s">
        <v>84</v>
      </c>
      <c r="AY215" s="120" t="s">
        <v>131</v>
      </c>
      <c r="BK215" s="128">
        <f>SUM(BK216:BK257)</f>
        <v>0</v>
      </c>
    </row>
    <row r="216" spans="2:65" s="1" customFormat="1" ht="33" customHeight="1">
      <c r="B216" s="31"/>
      <c r="C216" s="131" t="s">
        <v>291</v>
      </c>
      <c r="D216" s="131" t="s">
        <v>134</v>
      </c>
      <c r="E216" s="132" t="s">
        <v>292</v>
      </c>
      <c r="F216" s="133" t="s">
        <v>293</v>
      </c>
      <c r="G216" s="134" t="s">
        <v>137</v>
      </c>
      <c r="H216" s="135">
        <v>110.07599999999999</v>
      </c>
      <c r="I216" s="136"/>
      <c r="J216" s="137">
        <f>ROUND(I216*H216,2)</f>
        <v>0</v>
      </c>
      <c r="K216" s="133" t="s">
        <v>1</v>
      </c>
      <c r="L216" s="31"/>
      <c r="M216" s="138" t="s">
        <v>1</v>
      </c>
      <c r="N216" s="139" t="s">
        <v>41</v>
      </c>
      <c r="P216" s="140">
        <f>O216*H216</f>
        <v>0</v>
      </c>
      <c r="Q216" s="140">
        <v>2.1870000000000001E-2</v>
      </c>
      <c r="R216" s="140">
        <f>Q216*H216</f>
        <v>2.4073621199999997</v>
      </c>
      <c r="S216" s="140">
        <v>0</v>
      </c>
      <c r="T216" s="141">
        <f>S216*H216</f>
        <v>0</v>
      </c>
      <c r="AR216" s="142" t="s">
        <v>233</v>
      </c>
      <c r="AT216" s="142" t="s">
        <v>134</v>
      </c>
      <c r="AU216" s="142" t="s">
        <v>86</v>
      </c>
      <c r="AY216" s="16" t="s">
        <v>131</v>
      </c>
      <c r="BE216" s="143">
        <f>IF(N216="základní",J216,0)</f>
        <v>0</v>
      </c>
      <c r="BF216" s="143">
        <f>IF(N216="snížená",J216,0)</f>
        <v>0</v>
      </c>
      <c r="BG216" s="143">
        <f>IF(N216="zákl. přenesená",J216,0)</f>
        <v>0</v>
      </c>
      <c r="BH216" s="143">
        <f>IF(N216="sníž. přenesená",J216,0)</f>
        <v>0</v>
      </c>
      <c r="BI216" s="143">
        <f>IF(N216="nulová",J216,0)</f>
        <v>0</v>
      </c>
      <c r="BJ216" s="16" t="s">
        <v>84</v>
      </c>
      <c r="BK216" s="143">
        <f>ROUND(I216*H216,2)</f>
        <v>0</v>
      </c>
      <c r="BL216" s="16" t="s">
        <v>233</v>
      </c>
      <c r="BM216" s="142" t="s">
        <v>294</v>
      </c>
    </row>
    <row r="217" spans="2:65" s="12" customFormat="1" ht="11.25">
      <c r="B217" s="148"/>
      <c r="D217" s="149" t="s">
        <v>143</v>
      </c>
      <c r="E217" s="150" t="s">
        <v>1</v>
      </c>
      <c r="F217" s="151" t="s">
        <v>295</v>
      </c>
      <c r="H217" s="152">
        <v>82.864999999999995</v>
      </c>
      <c r="I217" s="153"/>
      <c r="L217" s="148"/>
      <c r="M217" s="154"/>
      <c r="T217" s="155"/>
      <c r="AT217" s="150" t="s">
        <v>143</v>
      </c>
      <c r="AU217" s="150" t="s">
        <v>86</v>
      </c>
      <c r="AV217" s="12" t="s">
        <v>86</v>
      </c>
      <c r="AW217" s="12" t="s">
        <v>32</v>
      </c>
      <c r="AX217" s="12" t="s">
        <v>76</v>
      </c>
      <c r="AY217" s="150" t="s">
        <v>131</v>
      </c>
    </row>
    <row r="218" spans="2:65" s="12" customFormat="1" ht="11.25">
      <c r="B218" s="148"/>
      <c r="D218" s="149" t="s">
        <v>143</v>
      </c>
      <c r="E218" s="150" t="s">
        <v>1</v>
      </c>
      <c r="F218" s="151" t="s">
        <v>296</v>
      </c>
      <c r="H218" s="152">
        <v>-8.3000000000000004E-2</v>
      </c>
      <c r="I218" s="153"/>
      <c r="L218" s="148"/>
      <c r="M218" s="154"/>
      <c r="T218" s="155"/>
      <c r="AT218" s="150" t="s">
        <v>143</v>
      </c>
      <c r="AU218" s="150" t="s">
        <v>86</v>
      </c>
      <c r="AV218" s="12" t="s">
        <v>86</v>
      </c>
      <c r="AW218" s="12" t="s">
        <v>32</v>
      </c>
      <c r="AX218" s="12" t="s">
        <v>76</v>
      </c>
      <c r="AY218" s="150" t="s">
        <v>131</v>
      </c>
    </row>
    <row r="219" spans="2:65" s="12" customFormat="1" ht="11.25">
      <c r="B219" s="148"/>
      <c r="D219" s="149" t="s">
        <v>143</v>
      </c>
      <c r="E219" s="150" t="s">
        <v>1</v>
      </c>
      <c r="F219" s="151" t="s">
        <v>297</v>
      </c>
      <c r="H219" s="152">
        <v>-8.1000000000000003E-2</v>
      </c>
      <c r="I219" s="153"/>
      <c r="L219" s="148"/>
      <c r="M219" s="154"/>
      <c r="T219" s="155"/>
      <c r="AT219" s="150" t="s">
        <v>143</v>
      </c>
      <c r="AU219" s="150" t="s">
        <v>86</v>
      </c>
      <c r="AV219" s="12" t="s">
        <v>86</v>
      </c>
      <c r="AW219" s="12" t="s">
        <v>32</v>
      </c>
      <c r="AX219" s="12" t="s">
        <v>76</v>
      </c>
      <c r="AY219" s="150" t="s">
        <v>131</v>
      </c>
    </row>
    <row r="220" spans="2:65" s="12" customFormat="1" ht="11.25">
      <c r="B220" s="148"/>
      <c r="D220" s="149" t="s">
        <v>143</v>
      </c>
      <c r="E220" s="150" t="s">
        <v>1</v>
      </c>
      <c r="F220" s="151" t="s">
        <v>298</v>
      </c>
      <c r="H220" s="152">
        <v>0.31</v>
      </c>
      <c r="I220" s="153"/>
      <c r="L220" s="148"/>
      <c r="M220" s="154"/>
      <c r="T220" s="155"/>
      <c r="AT220" s="150" t="s">
        <v>143</v>
      </c>
      <c r="AU220" s="150" t="s">
        <v>86</v>
      </c>
      <c r="AV220" s="12" t="s">
        <v>86</v>
      </c>
      <c r="AW220" s="12" t="s">
        <v>32</v>
      </c>
      <c r="AX220" s="12" t="s">
        <v>76</v>
      </c>
      <c r="AY220" s="150" t="s">
        <v>131</v>
      </c>
    </row>
    <row r="221" spans="2:65" s="12" customFormat="1" ht="11.25">
      <c r="B221" s="148"/>
      <c r="D221" s="149" t="s">
        <v>143</v>
      </c>
      <c r="E221" s="150" t="s">
        <v>1</v>
      </c>
      <c r="F221" s="151" t="s">
        <v>299</v>
      </c>
      <c r="H221" s="152">
        <v>0.34499999999999997</v>
      </c>
      <c r="I221" s="153"/>
      <c r="L221" s="148"/>
      <c r="M221" s="154"/>
      <c r="T221" s="155"/>
      <c r="AT221" s="150" t="s">
        <v>143</v>
      </c>
      <c r="AU221" s="150" t="s">
        <v>86</v>
      </c>
      <c r="AV221" s="12" t="s">
        <v>86</v>
      </c>
      <c r="AW221" s="12" t="s">
        <v>32</v>
      </c>
      <c r="AX221" s="12" t="s">
        <v>76</v>
      </c>
      <c r="AY221" s="150" t="s">
        <v>131</v>
      </c>
    </row>
    <row r="222" spans="2:65" s="12" customFormat="1" ht="11.25">
      <c r="B222" s="148"/>
      <c r="D222" s="149" t="s">
        <v>143</v>
      </c>
      <c r="E222" s="150" t="s">
        <v>1</v>
      </c>
      <c r="F222" s="151" t="s">
        <v>300</v>
      </c>
      <c r="H222" s="152">
        <v>26.72</v>
      </c>
      <c r="I222" s="153"/>
      <c r="L222" s="148"/>
      <c r="M222" s="154"/>
      <c r="T222" s="155"/>
      <c r="AT222" s="150" t="s">
        <v>143</v>
      </c>
      <c r="AU222" s="150" t="s">
        <v>86</v>
      </c>
      <c r="AV222" s="12" t="s">
        <v>86</v>
      </c>
      <c r="AW222" s="12" t="s">
        <v>32</v>
      </c>
      <c r="AX222" s="12" t="s">
        <v>76</v>
      </c>
      <c r="AY222" s="150" t="s">
        <v>131</v>
      </c>
    </row>
    <row r="223" spans="2:65" s="13" customFormat="1" ht="11.25">
      <c r="B223" s="156"/>
      <c r="D223" s="149" t="s">
        <v>143</v>
      </c>
      <c r="E223" s="157" t="s">
        <v>1</v>
      </c>
      <c r="F223" s="158" t="s">
        <v>152</v>
      </c>
      <c r="H223" s="159">
        <v>110.07599999999999</v>
      </c>
      <c r="I223" s="160"/>
      <c r="L223" s="156"/>
      <c r="M223" s="161"/>
      <c r="T223" s="162"/>
      <c r="AT223" s="157" t="s">
        <v>143</v>
      </c>
      <c r="AU223" s="157" t="s">
        <v>86</v>
      </c>
      <c r="AV223" s="13" t="s">
        <v>139</v>
      </c>
      <c r="AW223" s="13" t="s">
        <v>32</v>
      </c>
      <c r="AX223" s="13" t="s">
        <v>84</v>
      </c>
      <c r="AY223" s="157" t="s">
        <v>131</v>
      </c>
    </row>
    <row r="224" spans="2:65" s="1" customFormat="1" ht="33" customHeight="1">
      <c r="B224" s="31"/>
      <c r="C224" s="131" t="s">
        <v>301</v>
      </c>
      <c r="D224" s="131" t="s">
        <v>134</v>
      </c>
      <c r="E224" s="132" t="s">
        <v>302</v>
      </c>
      <c r="F224" s="133" t="s">
        <v>303</v>
      </c>
      <c r="G224" s="134" t="s">
        <v>189</v>
      </c>
      <c r="H224" s="135">
        <v>3</v>
      </c>
      <c r="I224" s="136"/>
      <c r="J224" s="137">
        <f>ROUND(I224*H224,2)</f>
        <v>0</v>
      </c>
      <c r="K224" s="133" t="s">
        <v>138</v>
      </c>
      <c r="L224" s="31"/>
      <c r="M224" s="138" t="s">
        <v>1</v>
      </c>
      <c r="N224" s="139" t="s">
        <v>41</v>
      </c>
      <c r="P224" s="140">
        <f>O224*H224</f>
        <v>0</v>
      </c>
      <c r="Q224" s="140">
        <v>1.07E-3</v>
      </c>
      <c r="R224" s="140">
        <f>Q224*H224</f>
        <v>3.2100000000000002E-3</v>
      </c>
      <c r="S224" s="140">
        <v>5.4999999999999997E-3</v>
      </c>
      <c r="T224" s="141">
        <f>S224*H224</f>
        <v>1.6500000000000001E-2</v>
      </c>
      <c r="AR224" s="142" t="s">
        <v>233</v>
      </c>
      <c r="AT224" s="142" t="s">
        <v>134</v>
      </c>
      <c r="AU224" s="142" t="s">
        <v>86</v>
      </c>
      <c r="AY224" s="16" t="s">
        <v>131</v>
      </c>
      <c r="BE224" s="143">
        <f>IF(N224="základní",J224,0)</f>
        <v>0</v>
      </c>
      <c r="BF224" s="143">
        <f>IF(N224="snížená",J224,0)</f>
        <v>0</v>
      </c>
      <c r="BG224" s="143">
        <f>IF(N224="zákl. přenesená",J224,0)</f>
        <v>0</v>
      </c>
      <c r="BH224" s="143">
        <f>IF(N224="sníž. přenesená",J224,0)</f>
        <v>0</v>
      </c>
      <c r="BI224" s="143">
        <f>IF(N224="nulová",J224,0)</f>
        <v>0</v>
      </c>
      <c r="BJ224" s="16" t="s">
        <v>84</v>
      </c>
      <c r="BK224" s="143">
        <f>ROUND(I224*H224,2)</f>
        <v>0</v>
      </c>
      <c r="BL224" s="16" t="s">
        <v>233</v>
      </c>
      <c r="BM224" s="142" t="s">
        <v>304</v>
      </c>
    </row>
    <row r="225" spans="2:65" s="1" customFormat="1" ht="11.25">
      <c r="B225" s="31"/>
      <c r="D225" s="144" t="s">
        <v>141</v>
      </c>
      <c r="F225" s="145" t="s">
        <v>305</v>
      </c>
      <c r="I225" s="146"/>
      <c r="L225" s="31"/>
      <c r="M225" s="147"/>
      <c r="T225" s="55"/>
      <c r="AT225" s="16" t="s">
        <v>141</v>
      </c>
      <c r="AU225" s="16" t="s">
        <v>86</v>
      </c>
    </row>
    <row r="226" spans="2:65" s="1" customFormat="1" ht="19.5">
      <c r="B226" s="31"/>
      <c r="D226" s="149" t="s">
        <v>164</v>
      </c>
      <c r="F226" s="169" t="s">
        <v>306</v>
      </c>
      <c r="I226" s="146"/>
      <c r="L226" s="31"/>
      <c r="M226" s="147"/>
      <c r="T226" s="55"/>
      <c r="AT226" s="16" t="s">
        <v>164</v>
      </c>
      <c r="AU226" s="16" t="s">
        <v>86</v>
      </c>
    </row>
    <row r="227" spans="2:65" s="14" customFormat="1" ht="11.25">
      <c r="B227" s="163"/>
      <c r="D227" s="149" t="s">
        <v>143</v>
      </c>
      <c r="E227" s="164" t="s">
        <v>1</v>
      </c>
      <c r="F227" s="165" t="s">
        <v>307</v>
      </c>
      <c r="H227" s="164" t="s">
        <v>1</v>
      </c>
      <c r="I227" s="166"/>
      <c r="L227" s="163"/>
      <c r="M227" s="167"/>
      <c r="T227" s="168"/>
      <c r="AT227" s="164" t="s">
        <v>143</v>
      </c>
      <c r="AU227" s="164" t="s">
        <v>86</v>
      </c>
      <c r="AV227" s="14" t="s">
        <v>84</v>
      </c>
      <c r="AW227" s="14" t="s">
        <v>32</v>
      </c>
      <c r="AX227" s="14" t="s">
        <v>76</v>
      </c>
      <c r="AY227" s="164" t="s">
        <v>131</v>
      </c>
    </row>
    <row r="228" spans="2:65" s="12" customFormat="1" ht="11.25">
      <c r="B228" s="148"/>
      <c r="D228" s="149" t="s">
        <v>143</v>
      </c>
      <c r="E228" s="150" t="s">
        <v>1</v>
      </c>
      <c r="F228" s="151" t="s">
        <v>153</v>
      </c>
      <c r="H228" s="152">
        <v>3</v>
      </c>
      <c r="I228" s="153"/>
      <c r="L228" s="148"/>
      <c r="M228" s="154"/>
      <c r="T228" s="155"/>
      <c r="AT228" s="150" t="s">
        <v>143</v>
      </c>
      <c r="AU228" s="150" t="s">
        <v>86</v>
      </c>
      <c r="AV228" s="12" t="s">
        <v>86</v>
      </c>
      <c r="AW228" s="12" t="s">
        <v>32</v>
      </c>
      <c r="AX228" s="12" t="s">
        <v>84</v>
      </c>
      <c r="AY228" s="150" t="s">
        <v>131</v>
      </c>
    </row>
    <row r="229" spans="2:65" s="1" customFormat="1" ht="33" customHeight="1">
      <c r="B229" s="31"/>
      <c r="C229" s="131" t="s">
        <v>308</v>
      </c>
      <c r="D229" s="131" t="s">
        <v>134</v>
      </c>
      <c r="E229" s="132" t="s">
        <v>309</v>
      </c>
      <c r="F229" s="133" t="s">
        <v>310</v>
      </c>
      <c r="G229" s="134" t="s">
        <v>189</v>
      </c>
      <c r="H229" s="135">
        <v>4</v>
      </c>
      <c r="I229" s="136"/>
      <c r="J229" s="137">
        <f>ROUND(I229*H229,2)</f>
        <v>0</v>
      </c>
      <c r="K229" s="133" t="s">
        <v>138</v>
      </c>
      <c r="L229" s="31"/>
      <c r="M229" s="138" t="s">
        <v>1</v>
      </c>
      <c r="N229" s="139" t="s">
        <v>41</v>
      </c>
      <c r="P229" s="140">
        <f>O229*H229</f>
        <v>0</v>
      </c>
      <c r="Q229" s="140">
        <v>1.47E-3</v>
      </c>
      <c r="R229" s="140">
        <f>Q229*H229</f>
        <v>5.8799999999999998E-3</v>
      </c>
      <c r="S229" s="140">
        <v>1.0999999999999999E-2</v>
      </c>
      <c r="T229" s="141">
        <f>S229*H229</f>
        <v>4.3999999999999997E-2</v>
      </c>
      <c r="AR229" s="142" t="s">
        <v>233</v>
      </c>
      <c r="AT229" s="142" t="s">
        <v>134</v>
      </c>
      <c r="AU229" s="142" t="s">
        <v>86</v>
      </c>
      <c r="AY229" s="16" t="s">
        <v>131</v>
      </c>
      <c r="BE229" s="143">
        <f>IF(N229="základní",J229,0)</f>
        <v>0</v>
      </c>
      <c r="BF229" s="143">
        <f>IF(N229="snížená",J229,0)</f>
        <v>0</v>
      </c>
      <c r="BG229" s="143">
        <f>IF(N229="zákl. přenesená",J229,0)</f>
        <v>0</v>
      </c>
      <c r="BH229" s="143">
        <f>IF(N229="sníž. přenesená",J229,0)</f>
        <v>0</v>
      </c>
      <c r="BI229" s="143">
        <f>IF(N229="nulová",J229,0)</f>
        <v>0</v>
      </c>
      <c r="BJ229" s="16" t="s">
        <v>84</v>
      </c>
      <c r="BK229" s="143">
        <f>ROUND(I229*H229,2)</f>
        <v>0</v>
      </c>
      <c r="BL229" s="16" t="s">
        <v>233</v>
      </c>
      <c r="BM229" s="142" t="s">
        <v>311</v>
      </c>
    </row>
    <row r="230" spans="2:65" s="1" customFormat="1" ht="11.25">
      <c r="B230" s="31"/>
      <c r="D230" s="144" t="s">
        <v>141</v>
      </c>
      <c r="F230" s="145" t="s">
        <v>312</v>
      </c>
      <c r="I230" s="146"/>
      <c r="L230" s="31"/>
      <c r="M230" s="147"/>
      <c r="T230" s="55"/>
      <c r="AT230" s="16" t="s">
        <v>141</v>
      </c>
      <c r="AU230" s="16" t="s">
        <v>86</v>
      </c>
    </row>
    <row r="231" spans="2:65" s="1" customFormat="1" ht="19.5">
      <c r="B231" s="31"/>
      <c r="D231" s="149" t="s">
        <v>164</v>
      </c>
      <c r="F231" s="169" t="s">
        <v>306</v>
      </c>
      <c r="I231" s="146"/>
      <c r="L231" s="31"/>
      <c r="M231" s="147"/>
      <c r="T231" s="55"/>
      <c r="AT231" s="16" t="s">
        <v>164</v>
      </c>
      <c r="AU231" s="16" t="s">
        <v>86</v>
      </c>
    </row>
    <row r="232" spans="2:65" s="14" customFormat="1" ht="11.25">
      <c r="B232" s="163"/>
      <c r="D232" s="149" t="s">
        <v>143</v>
      </c>
      <c r="E232" s="164" t="s">
        <v>1</v>
      </c>
      <c r="F232" s="165" t="s">
        <v>313</v>
      </c>
      <c r="H232" s="164" t="s">
        <v>1</v>
      </c>
      <c r="I232" s="166"/>
      <c r="L232" s="163"/>
      <c r="M232" s="167"/>
      <c r="T232" s="168"/>
      <c r="AT232" s="164" t="s">
        <v>143</v>
      </c>
      <c r="AU232" s="164" t="s">
        <v>86</v>
      </c>
      <c r="AV232" s="14" t="s">
        <v>84</v>
      </c>
      <c r="AW232" s="14" t="s">
        <v>32</v>
      </c>
      <c r="AX232" s="14" t="s">
        <v>76</v>
      </c>
      <c r="AY232" s="164" t="s">
        <v>131</v>
      </c>
    </row>
    <row r="233" spans="2:65" s="12" customFormat="1" ht="11.25">
      <c r="B233" s="148"/>
      <c r="D233" s="149" t="s">
        <v>143</v>
      </c>
      <c r="E233" s="150" t="s">
        <v>1</v>
      </c>
      <c r="F233" s="151" t="s">
        <v>84</v>
      </c>
      <c r="H233" s="152">
        <v>1</v>
      </c>
      <c r="I233" s="153"/>
      <c r="L233" s="148"/>
      <c r="M233" s="154"/>
      <c r="T233" s="155"/>
      <c r="AT233" s="150" t="s">
        <v>143</v>
      </c>
      <c r="AU233" s="150" t="s">
        <v>86</v>
      </c>
      <c r="AV233" s="12" t="s">
        <v>86</v>
      </c>
      <c r="AW233" s="12" t="s">
        <v>32</v>
      </c>
      <c r="AX233" s="12" t="s">
        <v>76</v>
      </c>
      <c r="AY233" s="150" t="s">
        <v>131</v>
      </c>
    </row>
    <row r="234" spans="2:65" s="14" customFormat="1" ht="11.25">
      <c r="B234" s="163"/>
      <c r="D234" s="149" t="s">
        <v>143</v>
      </c>
      <c r="E234" s="164" t="s">
        <v>1</v>
      </c>
      <c r="F234" s="165" t="s">
        <v>314</v>
      </c>
      <c r="H234" s="164" t="s">
        <v>1</v>
      </c>
      <c r="I234" s="166"/>
      <c r="L234" s="163"/>
      <c r="M234" s="167"/>
      <c r="T234" s="168"/>
      <c r="AT234" s="164" t="s">
        <v>143</v>
      </c>
      <c r="AU234" s="164" t="s">
        <v>86</v>
      </c>
      <c r="AV234" s="14" t="s">
        <v>84</v>
      </c>
      <c r="AW234" s="14" t="s">
        <v>32</v>
      </c>
      <c r="AX234" s="14" t="s">
        <v>76</v>
      </c>
      <c r="AY234" s="164" t="s">
        <v>131</v>
      </c>
    </row>
    <row r="235" spans="2:65" s="12" customFormat="1" ht="11.25">
      <c r="B235" s="148"/>
      <c r="D235" s="149" t="s">
        <v>143</v>
      </c>
      <c r="E235" s="150" t="s">
        <v>1</v>
      </c>
      <c r="F235" s="151" t="s">
        <v>153</v>
      </c>
      <c r="H235" s="152">
        <v>3</v>
      </c>
      <c r="I235" s="153"/>
      <c r="L235" s="148"/>
      <c r="M235" s="154"/>
      <c r="T235" s="155"/>
      <c r="AT235" s="150" t="s">
        <v>143</v>
      </c>
      <c r="AU235" s="150" t="s">
        <v>86</v>
      </c>
      <c r="AV235" s="12" t="s">
        <v>86</v>
      </c>
      <c r="AW235" s="12" t="s">
        <v>32</v>
      </c>
      <c r="AX235" s="12" t="s">
        <v>76</v>
      </c>
      <c r="AY235" s="150" t="s">
        <v>131</v>
      </c>
    </row>
    <row r="236" spans="2:65" s="13" customFormat="1" ht="11.25">
      <c r="B236" s="156"/>
      <c r="D236" s="149" t="s">
        <v>143</v>
      </c>
      <c r="E236" s="157" t="s">
        <v>1</v>
      </c>
      <c r="F236" s="158" t="s">
        <v>152</v>
      </c>
      <c r="H236" s="159">
        <v>4</v>
      </c>
      <c r="I236" s="160"/>
      <c r="L236" s="156"/>
      <c r="M236" s="161"/>
      <c r="T236" s="162"/>
      <c r="AT236" s="157" t="s">
        <v>143</v>
      </c>
      <c r="AU236" s="157" t="s">
        <v>86</v>
      </c>
      <c r="AV236" s="13" t="s">
        <v>139</v>
      </c>
      <c r="AW236" s="13" t="s">
        <v>32</v>
      </c>
      <c r="AX236" s="13" t="s">
        <v>84</v>
      </c>
      <c r="AY236" s="157" t="s">
        <v>131</v>
      </c>
    </row>
    <row r="237" spans="2:65" s="1" customFormat="1" ht="33" customHeight="1">
      <c r="B237" s="31"/>
      <c r="C237" s="131" t="s">
        <v>315</v>
      </c>
      <c r="D237" s="131" t="s">
        <v>134</v>
      </c>
      <c r="E237" s="132" t="s">
        <v>316</v>
      </c>
      <c r="F237" s="133" t="s">
        <v>317</v>
      </c>
      <c r="G237" s="134" t="s">
        <v>189</v>
      </c>
      <c r="H237" s="135">
        <v>1</v>
      </c>
      <c r="I237" s="136"/>
      <c r="J237" s="137">
        <f>ROUND(I237*H237,2)</f>
        <v>0</v>
      </c>
      <c r="K237" s="133" t="s">
        <v>138</v>
      </c>
      <c r="L237" s="31"/>
      <c r="M237" s="138" t="s">
        <v>1</v>
      </c>
      <c r="N237" s="139" t="s">
        <v>41</v>
      </c>
      <c r="P237" s="140">
        <f>O237*H237</f>
        <v>0</v>
      </c>
      <c r="Q237" s="140">
        <v>2.1700000000000001E-3</v>
      </c>
      <c r="R237" s="140">
        <f>Q237*H237</f>
        <v>2.1700000000000001E-3</v>
      </c>
      <c r="S237" s="140">
        <v>2.1999999999999999E-2</v>
      </c>
      <c r="T237" s="141">
        <f>S237*H237</f>
        <v>2.1999999999999999E-2</v>
      </c>
      <c r="AR237" s="142" t="s">
        <v>233</v>
      </c>
      <c r="AT237" s="142" t="s">
        <v>134</v>
      </c>
      <c r="AU237" s="142" t="s">
        <v>86</v>
      </c>
      <c r="AY237" s="16" t="s">
        <v>131</v>
      </c>
      <c r="BE237" s="143">
        <f>IF(N237="základní",J237,0)</f>
        <v>0</v>
      </c>
      <c r="BF237" s="143">
        <f>IF(N237="snížená",J237,0)</f>
        <v>0</v>
      </c>
      <c r="BG237" s="143">
        <f>IF(N237="zákl. přenesená",J237,0)</f>
        <v>0</v>
      </c>
      <c r="BH237" s="143">
        <f>IF(N237="sníž. přenesená",J237,0)</f>
        <v>0</v>
      </c>
      <c r="BI237" s="143">
        <f>IF(N237="nulová",J237,0)</f>
        <v>0</v>
      </c>
      <c r="BJ237" s="16" t="s">
        <v>84</v>
      </c>
      <c r="BK237" s="143">
        <f>ROUND(I237*H237,2)</f>
        <v>0</v>
      </c>
      <c r="BL237" s="16" t="s">
        <v>233</v>
      </c>
      <c r="BM237" s="142" t="s">
        <v>318</v>
      </c>
    </row>
    <row r="238" spans="2:65" s="1" customFormat="1" ht="11.25">
      <c r="B238" s="31"/>
      <c r="D238" s="144" t="s">
        <v>141</v>
      </c>
      <c r="F238" s="145" t="s">
        <v>319</v>
      </c>
      <c r="I238" s="146"/>
      <c r="L238" s="31"/>
      <c r="M238" s="147"/>
      <c r="T238" s="55"/>
      <c r="AT238" s="16" t="s">
        <v>141</v>
      </c>
      <c r="AU238" s="16" t="s">
        <v>86</v>
      </c>
    </row>
    <row r="239" spans="2:65" s="1" customFormat="1" ht="19.5">
      <c r="B239" s="31"/>
      <c r="D239" s="149" t="s">
        <v>164</v>
      </c>
      <c r="F239" s="169" t="s">
        <v>306</v>
      </c>
      <c r="I239" s="146"/>
      <c r="L239" s="31"/>
      <c r="M239" s="147"/>
      <c r="T239" s="55"/>
      <c r="AT239" s="16" t="s">
        <v>164</v>
      </c>
      <c r="AU239" s="16" t="s">
        <v>86</v>
      </c>
    </row>
    <row r="240" spans="2:65" s="14" customFormat="1" ht="11.25">
      <c r="B240" s="163"/>
      <c r="D240" s="149" t="s">
        <v>143</v>
      </c>
      <c r="E240" s="164" t="s">
        <v>1</v>
      </c>
      <c r="F240" s="165" t="s">
        <v>307</v>
      </c>
      <c r="H240" s="164" t="s">
        <v>1</v>
      </c>
      <c r="I240" s="166"/>
      <c r="L240" s="163"/>
      <c r="M240" s="167"/>
      <c r="T240" s="168"/>
      <c r="AT240" s="164" t="s">
        <v>143</v>
      </c>
      <c r="AU240" s="164" t="s">
        <v>86</v>
      </c>
      <c r="AV240" s="14" t="s">
        <v>84</v>
      </c>
      <c r="AW240" s="14" t="s">
        <v>32</v>
      </c>
      <c r="AX240" s="14" t="s">
        <v>76</v>
      </c>
      <c r="AY240" s="164" t="s">
        <v>131</v>
      </c>
    </row>
    <row r="241" spans="2:65" s="12" customFormat="1" ht="11.25">
      <c r="B241" s="148"/>
      <c r="D241" s="149" t="s">
        <v>143</v>
      </c>
      <c r="E241" s="150" t="s">
        <v>1</v>
      </c>
      <c r="F241" s="151" t="s">
        <v>84</v>
      </c>
      <c r="H241" s="152">
        <v>1</v>
      </c>
      <c r="I241" s="153"/>
      <c r="L241" s="148"/>
      <c r="M241" s="154"/>
      <c r="T241" s="155"/>
      <c r="AT241" s="150" t="s">
        <v>143</v>
      </c>
      <c r="AU241" s="150" t="s">
        <v>86</v>
      </c>
      <c r="AV241" s="12" t="s">
        <v>86</v>
      </c>
      <c r="AW241" s="12" t="s">
        <v>32</v>
      </c>
      <c r="AX241" s="12" t="s">
        <v>84</v>
      </c>
      <c r="AY241" s="150" t="s">
        <v>131</v>
      </c>
    </row>
    <row r="242" spans="2:65" s="1" customFormat="1" ht="21.75" customHeight="1">
      <c r="B242" s="31"/>
      <c r="C242" s="131" t="s">
        <v>320</v>
      </c>
      <c r="D242" s="131" t="s">
        <v>134</v>
      </c>
      <c r="E242" s="132" t="s">
        <v>321</v>
      </c>
      <c r="F242" s="133" t="s">
        <v>322</v>
      </c>
      <c r="G242" s="134" t="s">
        <v>189</v>
      </c>
      <c r="H242" s="135">
        <v>3</v>
      </c>
      <c r="I242" s="136"/>
      <c r="J242" s="137">
        <f>ROUND(I242*H242,2)</f>
        <v>0</v>
      </c>
      <c r="K242" s="133" t="s">
        <v>258</v>
      </c>
      <c r="L242" s="31"/>
      <c r="M242" s="138" t="s">
        <v>1</v>
      </c>
      <c r="N242" s="139" t="s">
        <v>41</v>
      </c>
      <c r="P242" s="140">
        <f>O242*H242</f>
        <v>0</v>
      </c>
      <c r="Q242" s="140">
        <v>8.0000000000000007E-5</v>
      </c>
      <c r="R242" s="140">
        <f>Q242*H242</f>
        <v>2.4000000000000003E-4</v>
      </c>
      <c r="S242" s="140">
        <v>0</v>
      </c>
      <c r="T242" s="141">
        <f>S242*H242</f>
        <v>0</v>
      </c>
      <c r="AR242" s="142" t="s">
        <v>233</v>
      </c>
      <c r="AT242" s="142" t="s">
        <v>134</v>
      </c>
      <c r="AU242" s="142" t="s">
        <v>86</v>
      </c>
      <c r="AY242" s="16" t="s">
        <v>131</v>
      </c>
      <c r="BE242" s="143">
        <f>IF(N242="základní",J242,0)</f>
        <v>0</v>
      </c>
      <c r="BF242" s="143">
        <f>IF(N242="snížená",J242,0)</f>
        <v>0</v>
      </c>
      <c r="BG242" s="143">
        <f>IF(N242="zákl. přenesená",J242,0)</f>
        <v>0</v>
      </c>
      <c r="BH242" s="143">
        <f>IF(N242="sníž. přenesená",J242,0)</f>
        <v>0</v>
      </c>
      <c r="BI242" s="143">
        <f>IF(N242="nulová",J242,0)</f>
        <v>0</v>
      </c>
      <c r="BJ242" s="16" t="s">
        <v>84</v>
      </c>
      <c r="BK242" s="143">
        <f>ROUND(I242*H242,2)</f>
        <v>0</v>
      </c>
      <c r="BL242" s="16" t="s">
        <v>233</v>
      </c>
      <c r="BM242" s="142" t="s">
        <v>323</v>
      </c>
    </row>
    <row r="243" spans="2:65" s="1" customFormat="1" ht="48.75">
      <c r="B243" s="31"/>
      <c r="D243" s="149" t="s">
        <v>164</v>
      </c>
      <c r="F243" s="169" t="s">
        <v>324</v>
      </c>
      <c r="I243" s="146"/>
      <c r="L243" s="31"/>
      <c r="M243" s="147"/>
      <c r="T243" s="55"/>
      <c r="AT243" s="16" t="s">
        <v>164</v>
      </c>
      <c r="AU243" s="16" t="s">
        <v>86</v>
      </c>
    </row>
    <row r="244" spans="2:65" s="1" customFormat="1" ht="16.5" customHeight="1">
      <c r="B244" s="31"/>
      <c r="C244" s="171" t="s">
        <v>325</v>
      </c>
      <c r="D244" s="171" t="s">
        <v>326</v>
      </c>
      <c r="E244" s="172" t="s">
        <v>327</v>
      </c>
      <c r="F244" s="173" t="s">
        <v>328</v>
      </c>
      <c r="G244" s="174" t="s">
        <v>189</v>
      </c>
      <c r="H244" s="175">
        <v>3</v>
      </c>
      <c r="I244" s="176"/>
      <c r="J244" s="177">
        <f>ROUND(I244*H244,2)</f>
        <v>0</v>
      </c>
      <c r="K244" s="173" t="s">
        <v>138</v>
      </c>
      <c r="L244" s="178"/>
      <c r="M244" s="179" t="s">
        <v>1</v>
      </c>
      <c r="N244" s="180" t="s">
        <v>41</v>
      </c>
      <c r="P244" s="140">
        <f>O244*H244</f>
        <v>0</v>
      </c>
      <c r="Q244" s="140">
        <v>1.1000000000000001E-3</v>
      </c>
      <c r="R244" s="140">
        <f>Q244*H244</f>
        <v>3.3E-3</v>
      </c>
      <c r="S244" s="140">
        <v>0</v>
      </c>
      <c r="T244" s="141">
        <f>S244*H244</f>
        <v>0</v>
      </c>
      <c r="AR244" s="142" t="s">
        <v>329</v>
      </c>
      <c r="AT244" s="142" t="s">
        <v>326</v>
      </c>
      <c r="AU244" s="142" t="s">
        <v>86</v>
      </c>
      <c r="AY244" s="16" t="s">
        <v>131</v>
      </c>
      <c r="BE244" s="143">
        <f>IF(N244="základní",J244,0)</f>
        <v>0</v>
      </c>
      <c r="BF244" s="143">
        <f>IF(N244="snížená",J244,0)</f>
        <v>0</v>
      </c>
      <c r="BG244" s="143">
        <f>IF(N244="zákl. přenesená",J244,0)</f>
        <v>0</v>
      </c>
      <c r="BH244" s="143">
        <f>IF(N244="sníž. přenesená",J244,0)</f>
        <v>0</v>
      </c>
      <c r="BI244" s="143">
        <f>IF(N244="nulová",J244,0)</f>
        <v>0</v>
      </c>
      <c r="BJ244" s="16" t="s">
        <v>84</v>
      </c>
      <c r="BK244" s="143">
        <f>ROUND(I244*H244,2)</f>
        <v>0</v>
      </c>
      <c r="BL244" s="16" t="s">
        <v>233</v>
      </c>
      <c r="BM244" s="142" t="s">
        <v>330</v>
      </c>
    </row>
    <row r="245" spans="2:65" s="1" customFormat="1" ht="19.5">
      <c r="B245" s="31"/>
      <c r="D245" s="149" t="s">
        <v>331</v>
      </c>
      <c r="F245" s="169" t="s">
        <v>332</v>
      </c>
      <c r="I245" s="146"/>
      <c r="L245" s="31"/>
      <c r="M245" s="147"/>
      <c r="T245" s="55"/>
      <c r="AT245" s="16" t="s">
        <v>331</v>
      </c>
      <c r="AU245" s="16" t="s">
        <v>86</v>
      </c>
    </row>
    <row r="246" spans="2:65" s="1" customFormat="1" ht="16.5" customHeight="1">
      <c r="B246" s="31"/>
      <c r="C246" s="131" t="s">
        <v>333</v>
      </c>
      <c r="D246" s="131" t="s">
        <v>134</v>
      </c>
      <c r="E246" s="132" t="s">
        <v>334</v>
      </c>
      <c r="F246" s="133" t="s">
        <v>335</v>
      </c>
      <c r="G246" s="134" t="s">
        <v>137</v>
      </c>
      <c r="H246" s="135">
        <v>31.888000000000002</v>
      </c>
      <c r="I246" s="136"/>
      <c r="J246" s="137">
        <f>ROUND(I246*H246,2)</f>
        <v>0</v>
      </c>
      <c r="K246" s="133" t="s">
        <v>1</v>
      </c>
      <c r="L246" s="31"/>
      <c r="M246" s="138" t="s">
        <v>1</v>
      </c>
      <c r="N246" s="139" t="s">
        <v>41</v>
      </c>
      <c r="P246" s="140">
        <f>O246*H246</f>
        <v>0</v>
      </c>
      <c r="Q246" s="140">
        <v>0</v>
      </c>
      <c r="R246" s="140">
        <f>Q246*H246</f>
        <v>0</v>
      </c>
      <c r="S246" s="140">
        <v>0</v>
      </c>
      <c r="T246" s="141">
        <f>S246*H246</f>
        <v>0</v>
      </c>
      <c r="AR246" s="142" t="s">
        <v>233</v>
      </c>
      <c r="AT246" s="142" t="s">
        <v>134</v>
      </c>
      <c r="AU246" s="142" t="s">
        <v>86</v>
      </c>
      <c r="AY246" s="16" t="s">
        <v>131</v>
      </c>
      <c r="BE246" s="143">
        <f>IF(N246="základní",J246,0)</f>
        <v>0</v>
      </c>
      <c r="BF246" s="143">
        <f>IF(N246="snížená",J246,0)</f>
        <v>0</v>
      </c>
      <c r="BG246" s="143">
        <f>IF(N246="zákl. přenesená",J246,0)</f>
        <v>0</v>
      </c>
      <c r="BH246" s="143">
        <f>IF(N246="sníž. přenesená",J246,0)</f>
        <v>0</v>
      </c>
      <c r="BI246" s="143">
        <f>IF(N246="nulová",J246,0)</f>
        <v>0</v>
      </c>
      <c r="BJ246" s="16" t="s">
        <v>84</v>
      </c>
      <c r="BK246" s="143">
        <f>ROUND(I246*H246,2)</f>
        <v>0</v>
      </c>
      <c r="BL246" s="16" t="s">
        <v>233</v>
      </c>
      <c r="BM246" s="142" t="s">
        <v>336</v>
      </c>
    </row>
    <row r="247" spans="2:65" s="1" customFormat="1" ht="19.5">
      <c r="B247" s="31"/>
      <c r="D247" s="149" t="s">
        <v>331</v>
      </c>
      <c r="F247" s="169" t="s">
        <v>337</v>
      </c>
      <c r="I247" s="146"/>
      <c r="L247" s="31"/>
      <c r="M247" s="147"/>
      <c r="T247" s="55"/>
      <c r="AT247" s="16" t="s">
        <v>331</v>
      </c>
      <c r="AU247" s="16" t="s">
        <v>86</v>
      </c>
    </row>
    <row r="248" spans="2:65" s="12" customFormat="1" ht="11.25">
      <c r="B248" s="148"/>
      <c r="D248" s="149" t="s">
        <v>143</v>
      </c>
      <c r="E248" s="150" t="s">
        <v>1</v>
      </c>
      <c r="F248" s="151" t="s">
        <v>338</v>
      </c>
      <c r="H248" s="152">
        <v>11.9</v>
      </c>
      <c r="I248" s="153"/>
      <c r="L248" s="148"/>
      <c r="M248" s="154"/>
      <c r="T248" s="155"/>
      <c r="AT248" s="150" t="s">
        <v>143</v>
      </c>
      <c r="AU248" s="150" t="s">
        <v>86</v>
      </c>
      <c r="AV248" s="12" t="s">
        <v>86</v>
      </c>
      <c r="AW248" s="12" t="s">
        <v>32</v>
      </c>
      <c r="AX248" s="12" t="s">
        <v>76</v>
      </c>
      <c r="AY248" s="150" t="s">
        <v>131</v>
      </c>
    </row>
    <row r="249" spans="2:65" s="12" customFormat="1" ht="11.25">
      <c r="B249" s="148"/>
      <c r="D249" s="149" t="s">
        <v>143</v>
      </c>
      <c r="E249" s="150" t="s">
        <v>1</v>
      </c>
      <c r="F249" s="151" t="s">
        <v>339</v>
      </c>
      <c r="H249" s="152">
        <v>12.938000000000001</v>
      </c>
      <c r="I249" s="153"/>
      <c r="L249" s="148"/>
      <c r="M249" s="154"/>
      <c r="T249" s="155"/>
      <c r="AT249" s="150" t="s">
        <v>143</v>
      </c>
      <c r="AU249" s="150" t="s">
        <v>86</v>
      </c>
      <c r="AV249" s="12" t="s">
        <v>86</v>
      </c>
      <c r="AW249" s="12" t="s">
        <v>32</v>
      </c>
      <c r="AX249" s="12" t="s">
        <v>76</v>
      </c>
      <c r="AY249" s="150" t="s">
        <v>131</v>
      </c>
    </row>
    <row r="250" spans="2:65" s="12" customFormat="1" ht="11.25">
      <c r="B250" s="148"/>
      <c r="D250" s="149" t="s">
        <v>143</v>
      </c>
      <c r="E250" s="150" t="s">
        <v>1</v>
      </c>
      <c r="F250" s="151" t="s">
        <v>340</v>
      </c>
      <c r="H250" s="152">
        <v>-5.25</v>
      </c>
      <c r="I250" s="153"/>
      <c r="L250" s="148"/>
      <c r="M250" s="154"/>
      <c r="T250" s="155"/>
      <c r="AT250" s="150" t="s">
        <v>143</v>
      </c>
      <c r="AU250" s="150" t="s">
        <v>86</v>
      </c>
      <c r="AV250" s="12" t="s">
        <v>86</v>
      </c>
      <c r="AW250" s="12" t="s">
        <v>32</v>
      </c>
      <c r="AX250" s="12" t="s">
        <v>76</v>
      </c>
      <c r="AY250" s="150" t="s">
        <v>131</v>
      </c>
    </row>
    <row r="251" spans="2:65" s="12" customFormat="1" ht="11.25">
      <c r="B251" s="148"/>
      <c r="D251" s="149" t="s">
        <v>143</v>
      </c>
      <c r="E251" s="150" t="s">
        <v>1</v>
      </c>
      <c r="F251" s="151" t="s">
        <v>341</v>
      </c>
      <c r="H251" s="152">
        <v>0.75</v>
      </c>
      <c r="I251" s="153"/>
      <c r="L251" s="148"/>
      <c r="M251" s="154"/>
      <c r="T251" s="155"/>
      <c r="AT251" s="150" t="s">
        <v>143</v>
      </c>
      <c r="AU251" s="150" t="s">
        <v>86</v>
      </c>
      <c r="AV251" s="12" t="s">
        <v>86</v>
      </c>
      <c r="AW251" s="12" t="s">
        <v>32</v>
      </c>
      <c r="AX251" s="12" t="s">
        <v>76</v>
      </c>
      <c r="AY251" s="150" t="s">
        <v>131</v>
      </c>
    </row>
    <row r="252" spans="2:65" s="12" customFormat="1" ht="11.25">
      <c r="B252" s="148"/>
      <c r="D252" s="149" t="s">
        <v>143</v>
      </c>
      <c r="E252" s="150" t="s">
        <v>1</v>
      </c>
      <c r="F252" s="151" t="s">
        <v>342</v>
      </c>
      <c r="H252" s="152">
        <v>11.55</v>
      </c>
      <c r="I252" s="153"/>
      <c r="L252" s="148"/>
      <c r="M252" s="154"/>
      <c r="T252" s="155"/>
      <c r="AT252" s="150" t="s">
        <v>143</v>
      </c>
      <c r="AU252" s="150" t="s">
        <v>86</v>
      </c>
      <c r="AV252" s="12" t="s">
        <v>86</v>
      </c>
      <c r="AW252" s="12" t="s">
        <v>32</v>
      </c>
      <c r="AX252" s="12" t="s">
        <v>76</v>
      </c>
      <c r="AY252" s="150" t="s">
        <v>131</v>
      </c>
    </row>
    <row r="253" spans="2:65" s="13" customFormat="1" ht="11.25">
      <c r="B253" s="156"/>
      <c r="D253" s="149" t="s">
        <v>143</v>
      </c>
      <c r="E253" s="157" t="s">
        <v>1</v>
      </c>
      <c r="F253" s="158" t="s">
        <v>152</v>
      </c>
      <c r="H253" s="159">
        <v>31.888000000000002</v>
      </c>
      <c r="I253" s="160"/>
      <c r="L253" s="156"/>
      <c r="M253" s="161"/>
      <c r="T253" s="162"/>
      <c r="AT253" s="157" t="s">
        <v>143</v>
      </c>
      <c r="AU253" s="157" t="s">
        <v>86</v>
      </c>
      <c r="AV253" s="13" t="s">
        <v>139</v>
      </c>
      <c r="AW253" s="13" t="s">
        <v>32</v>
      </c>
      <c r="AX253" s="13" t="s">
        <v>84</v>
      </c>
      <c r="AY253" s="157" t="s">
        <v>131</v>
      </c>
    </row>
    <row r="254" spans="2:65" s="1" customFormat="1" ht="16.5" customHeight="1">
      <c r="B254" s="31"/>
      <c r="C254" s="131" t="s">
        <v>329</v>
      </c>
      <c r="D254" s="131" t="s">
        <v>134</v>
      </c>
      <c r="E254" s="132" t="s">
        <v>343</v>
      </c>
      <c r="F254" s="133" t="s">
        <v>344</v>
      </c>
      <c r="G254" s="134" t="s">
        <v>137</v>
      </c>
      <c r="H254" s="135">
        <v>9.375</v>
      </c>
      <c r="I254" s="136"/>
      <c r="J254" s="137">
        <f>ROUND(I254*H254,2)</f>
        <v>0</v>
      </c>
      <c r="K254" s="133" t="s">
        <v>1</v>
      </c>
      <c r="L254" s="31"/>
      <c r="M254" s="138" t="s">
        <v>1</v>
      </c>
      <c r="N254" s="139" t="s">
        <v>41</v>
      </c>
      <c r="P254" s="140">
        <f>O254*H254</f>
        <v>0</v>
      </c>
      <c r="Q254" s="140">
        <v>0</v>
      </c>
      <c r="R254" s="140">
        <f>Q254*H254</f>
        <v>0</v>
      </c>
      <c r="S254" s="140">
        <v>0</v>
      </c>
      <c r="T254" s="141">
        <f>S254*H254</f>
        <v>0</v>
      </c>
      <c r="AR254" s="142" t="s">
        <v>233</v>
      </c>
      <c r="AT254" s="142" t="s">
        <v>134</v>
      </c>
      <c r="AU254" s="142" t="s">
        <v>86</v>
      </c>
      <c r="AY254" s="16" t="s">
        <v>131</v>
      </c>
      <c r="BE254" s="143">
        <f>IF(N254="základní",J254,0)</f>
        <v>0</v>
      </c>
      <c r="BF254" s="143">
        <f>IF(N254="snížená",J254,0)</f>
        <v>0</v>
      </c>
      <c r="BG254" s="143">
        <f>IF(N254="zákl. přenesená",J254,0)</f>
        <v>0</v>
      </c>
      <c r="BH254" s="143">
        <f>IF(N254="sníž. přenesená",J254,0)</f>
        <v>0</v>
      </c>
      <c r="BI254" s="143">
        <f>IF(N254="nulová",J254,0)</f>
        <v>0</v>
      </c>
      <c r="BJ254" s="16" t="s">
        <v>84</v>
      </c>
      <c r="BK254" s="143">
        <f>ROUND(I254*H254,2)</f>
        <v>0</v>
      </c>
      <c r="BL254" s="16" t="s">
        <v>233</v>
      </c>
      <c r="BM254" s="142" t="s">
        <v>345</v>
      </c>
    </row>
    <row r="255" spans="2:65" s="12" customFormat="1" ht="11.25">
      <c r="B255" s="148"/>
      <c r="D255" s="149" t="s">
        <v>143</v>
      </c>
      <c r="E255" s="150" t="s">
        <v>1</v>
      </c>
      <c r="F255" s="151" t="s">
        <v>346</v>
      </c>
      <c r="H255" s="152">
        <v>9.375</v>
      </c>
      <c r="I255" s="153"/>
      <c r="L255" s="148"/>
      <c r="M255" s="154"/>
      <c r="T255" s="155"/>
      <c r="AT255" s="150" t="s">
        <v>143</v>
      </c>
      <c r="AU255" s="150" t="s">
        <v>86</v>
      </c>
      <c r="AV255" s="12" t="s">
        <v>86</v>
      </c>
      <c r="AW255" s="12" t="s">
        <v>32</v>
      </c>
      <c r="AX255" s="12" t="s">
        <v>84</v>
      </c>
      <c r="AY255" s="150" t="s">
        <v>131</v>
      </c>
    </row>
    <row r="256" spans="2:65" s="1" customFormat="1" ht="24.2" customHeight="1">
      <c r="B256" s="31"/>
      <c r="C256" s="131" t="s">
        <v>347</v>
      </c>
      <c r="D256" s="131" t="s">
        <v>134</v>
      </c>
      <c r="E256" s="132" t="s">
        <v>348</v>
      </c>
      <c r="F256" s="133" t="s">
        <v>349</v>
      </c>
      <c r="G256" s="134" t="s">
        <v>286</v>
      </c>
      <c r="H256" s="170"/>
      <c r="I256" s="136"/>
      <c r="J256" s="137">
        <f>ROUND(I256*H256,2)</f>
        <v>0</v>
      </c>
      <c r="K256" s="133" t="s">
        <v>138</v>
      </c>
      <c r="L256" s="31"/>
      <c r="M256" s="138" t="s">
        <v>1</v>
      </c>
      <c r="N256" s="139" t="s">
        <v>41</v>
      </c>
      <c r="P256" s="140">
        <f>O256*H256</f>
        <v>0</v>
      </c>
      <c r="Q256" s="140">
        <v>0</v>
      </c>
      <c r="R256" s="140">
        <f>Q256*H256</f>
        <v>0</v>
      </c>
      <c r="S256" s="140">
        <v>0</v>
      </c>
      <c r="T256" s="141">
        <f>S256*H256</f>
        <v>0</v>
      </c>
      <c r="AR256" s="142" t="s">
        <v>233</v>
      </c>
      <c r="AT256" s="142" t="s">
        <v>134</v>
      </c>
      <c r="AU256" s="142" t="s">
        <v>86</v>
      </c>
      <c r="AY256" s="16" t="s">
        <v>131</v>
      </c>
      <c r="BE256" s="143">
        <f>IF(N256="základní",J256,0)</f>
        <v>0</v>
      </c>
      <c r="BF256" s="143">
        <f>IF(N256="snížená",J256,0)</f>
        <v>0</v>
      </c>
      <c r="BG256" s="143">
        <f>IF(N256="zákl. přenesená",J256,0)</f>
        <v>0</v>
      </c>
      <c r="BH256" s="143">
        <f>IF(N256="sníž. přenesená",J256,0)</f>
        <v>0</v>
      </c>
      <c r="BI256" s="143">
        <f>IF(N256="nulová",J256,0)</f>
        <v>0</v>
      </c>
      <c r="BJ256" s="16" t="s">
        <v>84</v>
      </c>
      <c r="BK256" s="143">
        <f>ROUND(I256*H256,2)</f>
        <v>0</v>
      </c>
      <c r="BL256" s="16" t="s">
        <v>233</v>
      </c>
      <c r="BM256" s="142" t="s">
        <v>350</v>
      </c>
    </row>
    <row r="257" spans="2:65" s="1" customFormat="1" ht="11.25">
      <c r="B257" s="31"/>
      <c r="D257" s="144" t="s">
        <v>141</v>
      </c>
      <c r="F257" s="145" t="s">
        <v>351</v>
      </c>
      <c r="I257" s="146"/>
      <c r="L257" s="31"/>
      <c r="M257" s="147"/>
      <c r="T257" s="55"/>
      <c r="AT257" s="16" t="s">
        <v>141</v>
      </c>
      <c r="AU257" s="16" t="s">
        <v>86</v>
      </c>
    </row>
    <row r="258" spans="2:65" s="11" customFormat="1" ht="22.9" customHeight="1">
      <c r="B258" s="119"/>
      <c r="D258" s="120" t="s">
        <v>75</v>
      </c>
      <c r="E258" s="129" t="s">
        <v>352</v>
      </c>
      <c r="F258" s="129" t="s">
        <v>353</v>
      </c>
      <c r="I258" s="122"/>
      <c r="J258" s="130">
        <f>BK258</f>
        <v>0</v>
      </c>
      <c r="L258" s="119"/>
      <c r="M258" s="124"/>
      <c r="P258" s="125">
        <f>SUM(P259:P272)</f>
        <v>0</v>
      </c>
      <c r="R258" s="125">
        <f>SUM(R259:R272)</f>
        <v>0</v>
      </c>
      <c r="T258" s="126">
        <f>SUM(T259:T272)</f>
        <v>0.26792443999999999</v>
      </c>
      <c r="AR258" s="120" t="s">
        <v>86</v>
      </c>
      <c r="AT258" s="127" t="s">
        <v>75</v>
      </c>
      <c r="AU258" s="127" t="s">
        <v>84</v>
      </c>
      <c r="AY258" s="120" t="s">
        <v>131</v>
      </c>
      <c r="BK258" s="128">
        <f>SUM(BK259:BK272)</f>
        <v>0</v>
      </c>
    </row>
    <row r="259" spans="2:65" s="1" customFormat="1" ht="24.2" customHeight="1">
      <c r="B259" s="31"/>
      <c r="C259" s="131" t="s">
        <v>354</v>
      </c>
      <c r="D259" s="131" t="s">
        <v>134</v>
      </c>
      <c r="E259" s="132" t="s">
        <v>355</v>
      </c>
      <c r="F259" s="133" t="s">
        <v>356</v>
      </c>
      <c r="G259" s="134" t="s">
        <v>189</v>
      </c>
      <c r="H259" s="135">
        <v>2</v>
      </c>
      <c r="I259" s="136"/>
      <c r="J259" s="137">
        <f>ROUND(I259*H259,2)</f>
        <v>0</v>
      </c>
      <c r="K259" s="133" t="s">
        <v>138</v>
      </c>
      <c r="L259" s="31"/>
      <c r="M259" s="138" t="s">
        <v>1</v>
      </c>
      <c r="N259" s="139" t="s">
        <v>41</v>
      </c>
      <c r="P259" s="140">
        <f>O259*H259</f>
        <v>0</v>
      </c>
      <c r="Q259" s="140">
        <v>0</v>
      </c>
      <c r="R259" s="140">
        <f>Q259*H259</f>
        <v>0</v>
      </c>
      <c r="S259" s="140">
        <v>2.8000000000000001E-2</v>
      </c>
      <c r="T259" s="141">
        <f>S259*H259</f>
        <v>5.6000000000000001E-2</v>
      </c>
      <c r="AR259" s="142" t="s">
        <v>233</v>
      </c>
      <c r="AT259" s="142" t="s">
        <v>134</v>
      </c>
      <c r="AU259" s="142" t="s">
        <v>86</v>
      </c>
      <c r="AY259" s="16" t="s">
        <v>131</v>
      </c>
      <c r="BE259" s="143">
        <f>IF(N259="základní",J259,0)</f>
        <v>0</v>
      </c>
      <c r="BF259" s="143">
        <f>IF(N259="snížená",J259,0)</f>
        <v>0</v>
      </c>
      <c r="BG259" s="143">
        <f>IF(N259="zákl. přenesená",J259,0)</f>
        <v>0</v>
      </c>
      <c r="BH259" s="143">
        <f>IF(N259="sníž. přenesená",J259,0)</f>
        <v>0</v>
      </c>
      <c r="BI259" s="143">
        <f>IF(N259="nulová",J259,0)</f>
        <v>0</v>
      </c>
      <c r="BJ259" s="16" t="s">
        <v>84</v>
      </c>
      <c r="BK259" s="143">
        <f>ROUND(I259*H259,2)</f>
        <v>0</v>
      </c>
      <c r="BL259" s="16" t="s">
        <v>233</v>
      </c>
      <c r="BM259" s="142" t="s">
        <v>357</v>
      </c>
    </row>
    <row r="260" spans="2:65" s="1" customFormat="1" ht="11.25">
      <c r="B260" s="31"/>
      <c r="D260" s="144" t="s">
        <v>141</v>
      </c>
      <c r="F260" s="145" t="s">
        <v>358</v>
      </c>
      <c r="I260" s="146"/>
      <c r="L260" s="31"/>
      <c r="M260" s="147"/>
      <c r="T260" s="55"/>
      <c r="AT260" s="16" t="s">
        <v>141</v>
      </c>
      <c r="AU260" s="16" t="s">
        <v>86</v>
      </c>
    </row>
    <row r="261" spans="2:65" s="1" customFormat="1" ht="19.5">
      <c r="B261" s="31"/>
      <c r="D261" s="149" t="s">
        <v>164</v>
      </c>
      <c r="F261" s="169" t="s">
        <v>359</v>
      </c>
      <c r="I261" s="146"/>
      <c r="L261" s="31"/>
      <c r="M261" s="147"/>
      <c r="T261" s="55"/>
      <c r="AT261" s="16" t="s">
        <v>164</v>
      </c>
      <c r="AU261" s="16" t="s">
        <v>86</v>
      </c>
    </row>
    <row r="262" spans="2:65" s="1" customFormat="1" ht="16.5" customHeight="1">
      <c r="B262" s="31"/>
      <c r="C262" s="131" t="s">
        <v>360</v>
      </c>
      <c r="D262" s="131" t="s">
        <v>134</v>
      </c>
      <c r="E262" s="132" t="s">
        <v>361</v>
      </c>
      <c r="F262" s="133" t="s">
        <v>362</v>
      </c>
      <c r="G262" s="134" t="s">
        <v>137</v>
      </c>
      <c r="H262" s="135">
        <v>12.938000000000001</v>
      </c>
      <c r="I262" s="136"/>
      <c r="J262" s="137">
        <f>ROUND(I262*H262,2)</f>
        <v>0</v>
      </c>
      <c r="K262" s="133" t="s">
        <v>258</v>
      </c>
      <c r="L262" s="31"/>
      <c r="M262" s="138" t="s">
        <v>1</v>
      </c>
      <c r="N262" s="139" t="s">
        <v>41</v>
      </c>
      <c r="P262" s="140">
        <f>O262*H262</f>
        <v>0</v>
      </c>
      <c r="Q262" s="140">
        <v>0</v>
      </c>
      <c r="R262" s="140">
        <f>Q262*H262</f>
        <v>0</v>
      </c>
      <c r="S262" s="140">
        <v>1.6379999999999999E-2</v>
      </c>
      <c r="T262" s="141">
        <f>S262*H262</f>
        <v>0.21192443999999999</v>
      </c>
      <c r="AR262" s="142" t="s">
        <v>233</v>
      </c>
      <c r="AT262" s="142" t="s">
        <v>134</v>
      </c>
      <c r="AU262" s="142" t="s">
        <v>86</v>
      </c>
      <c r="AY262" s="16" t="s">
        <v>131</v>
      </c>
      <c r="BE262" s="143">
        <f>IF(N262="základní",J262,0)</f>
        <v>0</v>
      </c>
      <c r="BF262" s="143">
        <f>IF(N262="snížená",J262,0)</f>
        <v>0</v>
      </c>
      <c r="BG262" s="143">
        <f>IF(N262="zákl. přenesená",J262,0)</f>
        <v>0</v>
      </c>
      <c r="BH262" s="143">
        <f>IF(N262="sníž. přenesená",J262,0)</f>
        <v>0</v>
      </c>
      <c r="BI262" s="143">
        <f>IF(N262="nulová",J262,0)</f>
        <v>0</v>
      </c>
      <c r="BJ262" s="16" t="s">
        <v>84</v>
      </c>
      <c r="BK262" s="143">
        <f>ROUND(I262*H262,2)</f>
        <v>0</v>
      </c>
      <c r="BL262" s="16" t="s">
        <v>233</v>
      </c>
      <c r="BM262" s="142" t="s">
        <v>363</v>
      </c>
    </row>
    <row r="263" spans="2:65" s="1" customFormat="1" ht="19.5">
      <c r="B263" s="31"/>
      <c r="D263" s="149" t="s">
        <v>164</v>
      </c>
      <c r="F263" s="169" t="s">
        <v>364</v>
      </c>
      <c r="I263" s="146"/>
      <c r="L263" s="31"/>
      <c r="M263" s="147"/>
      <c r="T263" s="55"/>
      <c r="AT263" s="16" t="s">
        <v>164</v>
      </c>
      <c r="AU263" s="16" t="s">
        <v>86</v>
      </c>
    </row>
    <row r="264" spans="2:65" s="12" customFormat="1" ht="11.25">
      <c r="B264" s="148"/>
      <c r="D264" s="149" t="s">
        <v>143</v>
      </c>
      <c r="E264" s="150" t="s">
        <v>1</v>
      </c>
      <c r="F264" s="151" t="s">
        <v>339</v>
      </c>
      <c r="H264" s="152">
        <v>12.938000000000001</v>
      </c>
      <c r="I264" s="153"/>
      <c r="L264" s="148"/>
      <c r="M264" s="154"/>
      <c r="T264" s="155"/>
      <c r="AT264" s="150" t="s">
        <v>143</v>
      </c>
      <c r="AU264" s="150" t="s">
        <v>86</v>
      </c>
      <c r="AV264" s="12" t="s">
        <v>86</v>
      </c>
      <c r="AW264" s="12" t="s">
        <v>32</v>
      </c>
      <c r="AX264" s="12" t="s">
        <v>84</v>
      </c>
      <c r="AY264" s="150" t="s">
        <v>131</v>
      </c>
    </row>
    <row r="265" spans="2:65" s="1" customFormat="1" ht="24.2" customHeight="1">
      <c r="B265" s="31"/>
      <c r="C265" s="131" t="s">
        <v>365</v>
      </c>
      <c r="D265" s="131" t="s">
        <v>134</v>
      </c>
      <c r="E265" s="132" t="s">
        <v>366</v>
      </c>
      <c r="F265" s="133" t="s">
        <v>367</v>
      </c>
      <c r="G265" s="134" t="s">
        <v>189</v>
      </c>
      <c r="H265" s="135">
        <v>1</v>
      </c>
      <c r="I265" s="136"/>
      <c r="J265" s="137">
        <f t="shared" ref="J265:J271" si="0">ROUND(I265*H265,2)</f>
        <v>0</v>
      </c>
      <c r="K265" s="133" t="s">
        <v>1</v>
      </c>
      <c r="L265" s="31"/>
      <c r="M265" s="138" t="s">
        <v>1</v>
      </c>
      <c r="N265" s="139" t="s">
        <v>41</v>
      </c>
      <c r="P265" s="140">
        <f t="shared" ref="P265:P271" si="1">O265*H265</f>
        <v>0</v>
      </c>
      <c r="Q265" s="140">
        <v>0</v>
      </c>
      <c r="R265" s="140">
        <f t="shared" ref="R265:R271" si="2">Q265*H265</f>
        <v>0</v>
      </c>
      <c r="S265" s="140">
        <v>0</v>
      </c>
      <c r="T265" s="141">
        <f t="shared" ref="T265:T271" si="3">S265*H265</f>
        <v>0</v>
      </c>
      <c r="AR265" s="142" t="s">
        <v>233</v>
      </c>
      <c r="AT265" s="142" t="s">
        <v>134</v>
      </c>
      <c r="AU265" s="142" t="s">
        <v>86</v>
      </c>
      <c r="AY265" s="16" t="s">
        <v>131</v>
      </c>
      <c r="BE265" s="143">
        <f t="shared" ref="BE265:BE271" si="4">IF(N265="základní",J265,0)</f>
        <v>0</v>
      </c>
      <c r="BF265" s="143">
        <f t="shared" ref="BF265:BF271" si="5">IF(N265="snížená",J265,0)</f>
        <v>0</v>
      </c>
      <c r="BG265" s="143">
        <f t="shared" ref="BG265:BG271" si="6">IF(N265="zákl. přenesená",J265,0)</f>
        <v>0</v>
      </c>
      <c r="BH265" s="143">
        <f t="shared" ref="BH265:BH271" si="7">IF(N265="sníž. přenesená",J265,0)</f>
        <v>0</v>
      </c>
      <c r="BI265" s="143">
        <f t="shared" ref="BI265:BI271" si="8">IF(N265="nulová",J265,0)</f>
        <v>0</v>
      </c>
      <c r="BJ265" s="16" t="s">
        <v>84</v>
      </c>
      <c r="BK265" s="143">
        <f t="shared" ref="BK265:BK271" si="9">ROUND(I265*H265,2)</f>
        <v>0</v>
      </c>
      <c r="BL265" s="16" t="s">
        <v>233</v>
      </c>
      <c r="BM265" s="142" t="s">
        <v>368</v>
      </c>
    </row>
    <row r="266" spans="2:65" s="1" customFormat="1" ht="24.2" customHeight="1">
      <c r="B266" s="31"/>
      <c r="C266" s="131" t="s">
        <v>369</v>
      </c>
      <c r="D266" s="131" t="s">
        <v>134</v>
      </c>
      <c r="E266" s="132" t="s">
        <v>370</v>
      </c>
      <c r="F266" s="133" t="s">
        <v>371</v>
      </c>
      <c r="G266" s="134" t="s">
        <v>189</v>
      </c>
      <c r="H266" s="135">
        <v>1</v>
      </c>
      <c r="I266" s="136"/>
      <c r="J266" s="137">
        <f t="shared" si="0"/>
        <v>0</v>
      </c>
      <c r="K266" s="133" t="s">
        <v>1</v>
      </c>
      <c r="L266" s="31"/>
      <c r="M266" s="138" t="s">
        <v>1</v>
      </c>
      <c r="N266" s="139" t="s">
        <v>41</v>
      </c>
      <c r="P266" s="140">
        <f t="shared" si="1"/>
        <v>0</v>
      </c>
      <c r="Q266" s="140">
        <v>0</v>
      </c>
      <c r="R266" s="140">
        <f t="shared" si="2"/>
        <v>0</v>
      </c>
      <c r="S266" s="140">
        <v>0</v>
      </c>
      <c r="T266" s="141">
        <f t="shared" si="3"/>
        <v>0</v>
      </c>
      <c r="AR266" s="142" t="s">
        <v>233</v>
      </c>
      <c r="AT266" s="142" t="s">
        <v>134</v>
      </c>
      <c r="AU266" s="142" t="s">
        <v>86</v>
      </c>
      <c r="AY266" s="16" t="s">
        <v>131</v>
      </c>
      <c r="BE266" s="143">
        <f t="shared" si="4"/>
        <v>0</v>
      </c>
      <c r="BF266" s="143">
        <f t="shared" si="5"/>
        <v>0</v>
      </c>
      <c r="BG266" s="143">
        <f t="shared" si="6"/>
        <v>0</v>
      </c>
      <c r="BH266" s="143">
        <f t="shared" si="7"/>
        <v>0</v>
      </c>
      <c r="BI266" s="143">
        <f t="shared" si="8"/>
        <v>0</v>
      </c>
      <c r="BJ266" s="16" t="s">
        <v>84</v>
      </c>
      <c r="BK266" s="143">
        <f t="shared" si="9"/>
        <v>0</v>
      </c>
      <c r="BL266" s="16" t="s">
        <v>233</v>
      </c>
      <c r="BM266" s="142" t="s">
        <v>372</v>
      </c>
    </row>
    <row r="267" spans="2:65" s="1" customFormat="1" ht="24.2" customHeight="1">
      <c r="B267" s="31"/>
      <c r="C267" s="131" t="s">
        <v>373</v>
      </c>
      <c r="D267" s="131" t="s">
        <v>134</v>
      </c>
      <c r="E267" s="132" t="s">
        <v>374</v>
      </c>
      <c r="F267" s="133" t="s">
        <v>375</v>
      </c>
      <c r="G267" s="134" t="s">
        <v>189</v>
      </c>
      <c r="H267" s="135">
        <v>1</v>
      </c>
      <c r="I267" s="136"/>
      <c r="J267" s="137">
        <f t="shared" si="0"/>
        <v>0</v>
      </c>
      <c r="K267" s="133" t="s">
        <v>1</v>
      </c>
      <c r="L267" s="31"/>
      <c r="M267" s="138" t="s">
        <v>1</v>
      </c>
      <c r="N267" s="139" t="s">
        <v>41</v>
      </c>
      <c r="P267" s="140">
        <f t="shared" si="1"/>
        <v>0</v>
      </c>
      <c r="Q267" s="140">
        <v>0</v>
      </c>
      <c r="R267" s="140">
        <f t="shared" si="2"/>
        <v>0</v>
      </c>
      <c r="S267" s="140">
        <v>0</v>
      </c>
      <c r="T267" s="141">
        <f t="shared" si="3"/>
        <v>0</v>
      </c>
      <c r="AR267" s="142" t="s">
        <v>233</v>
      </c>
      <c r="AT267" s="142" t="s">
        <v>134</v>
      </c>
      <c r="AU267" s="142" t="s">
        <v>86</v>
      </c>
      <c r="AY267" s="16" t="s">
        <v>131</v>
      </c>
      <c r="BE267" s="143">
        <f t="shared" si="4"/>
        <v>0</v>
      </c>
      <c r="BF267" s="143">
        <f t="shared" si="5"/>
        <v>0</v>
      </c>
      <c r="BG267" s="143">
        <f t="shared" si="6"/>
        <v>0</v>
      </c>
      <c r="BH267" s="143">
        <f t="shared" si="7"/>
        <v>0</v>
      </c>
      <c r="BI267" s="143">
        <f t="shared" si="8"/>
        <v>0</v>
      </c>
      <c r="BJ267" s="16" t="s">
        <v>84</v>
      </c>
      <c r="BK267" s="143">
        <f t="shared" si="9"/>
        <v>0</v>
      </c>
      <c r="BL267" s="16" t="s">
        <v>233</v>
      </c>
      <c r="BM267" s="142" t="s">
        <v>376</v>
      </c>
    </row>
    <row r="268" spans="2:65" s="1" customFormat="1" ht="24.2" customHeight="1">
      <c r="B268" s="31"/>
      <c r="C268" s="131" t="s">
        <v>377</v>
      </c>
      <c r="D268" s="131" t="s">
        <v>134</v>
      </c>
      <c r="E268" s="132" t="s">
        <v>378</v>
      </c>
      <c r="F268" s="133" t="s">
        <v>379</v>
      </c>
      <c r="G268" s="134" t="s">
        <v>189</v>
      </c>
      <c r="H268" s="135">
        <v>1</v>
      </c>
      <c r="I268" s="136"/>
      <c r="J268" s="137">
        <f t="shared" si="0"/>
        <v>0</v>
      </c>
      <c r="K268" s="133" t="s">
        <v>1</v>
      </c>
      <c r="L268" s="31"/>
      <c r="M268" s="138" t="s">
        <v>1</v>
      </c>
      <c r="N268" s="139" t="s">
        <v>41</v>
      </c>
      <c r="P268" s="140">
        <f t="shared" si="1"/>
        <v>0</v>
      </c>
      <c r="Q268" s="140">
        <v>0</v>
      </c>
      <c r="R268" s="140">
        <f t="shared" si="2"/>
        <v>0</v>
      </c>
      <c r="S268" s="140">
        <v>0</v>
      </c>
      <c r="T268" s="141">
        <f t="shared" si="3"/>
        <v>0</v>
      </c>
      <c r="AR268" s="142" t="s">
        <v>233</v>
      </c>
      <c r="AT268" s="142" t="s">
        <v>134</v>
      </c>
      <c r="AU268" s="142" t="s">
        <v>86</v>
      </c>
      <c r="AY268" s="16" t="s">
        <v>131</v>
      </c>
      <c r="BE268" s="143">
        <f t="shared" si="4"/>
        <v>0</v>
      </c>
      <c r="BF268" s="143">
        <f t="shared" si="5"/>
        <v>0</v>
      </c>
      <c r="BG268" s="143">
        <f t="shared" si="6"/>
        <v>0</v>
      </c>
      <c r="BH268" s="143">
        <f t="shared" si="7"/>
        <v>0</v>
      </c>
      <c r="BI268" s="143">
        <f t="shared" si="8"/>
        <v>0</v>
      </c>
      <c r="BJ268" s="16" t="s">
        <v>84</v>
      </c>
      <c r="BK268" s="143">
        <f t="shared" si="9"/>
        <v>0</v>
      </c>
      <c r="BL268" s="16" t="s">
        <v>233</v>
      </c>
      <c r="BM268" s="142" t="s">
        <v>380</v>
      </c>
    </row>
    <row r="269" spans="2:65" s="1" customFormat="1" ht="21.75" customHeight="1">
      <c r="B269" s="31"/>
      <c r="C269" s="131" t="s">
        <v>381</v>
      </c>
      <c r="D269" s="131" t="s">
        <v>134</v>
      </c>
      <c r="E269" s="132" t="s">
        <v>382</v>
      </c>
      <c r="F269" s="133" t="s">
        <v>383</v>
      </c>
      <c r="G269" s="134" t="s">
        <v>189</v>
      </c>
      <c r="H269" s="135">
        <v>1</v>
      </c>
      <c r="I269" s="136"/>
      <c r="J269" s="137">
        <f t="shared" si="0"/>
        <v>0</v>
      </c>
      <c r="K269" s="133" t="s">
        <v>1</v>
      </c>
      <c r="L269" s="31"/>
      <c r="M269" s="138" t="s">
        <v>1</v>
      </c>
      <c r="N269" s="139" t="s">
        <v>41</v>
      </c>
      <c r="P269" s="140">
        <f t="shared" si="1"/>
        <v>0</v>
      </c>
      <c r="Q269" s="140">
        <v>0</v>
      </c>
      <c r="R269" s="140">
        <f t="shared" si="2"/>
        <v>0</v>
      </c>
      <c r="S269" s="140">
        <v>0</v>
      </c>
      <c r="T269" s="141">
        <f t="shared" si="3"/>
        <v>0</v>
      </c>
      <c r="AR269" s="142" t="s">
        <v>233</v>
      </c>
      <c r="AT269" s="142" t="s">
        <v>134</v>
      </c>
      <c r="AU269" s="142" t="s">
        <v>86</v>
      </c>
      <c r="AY269" s="16" t="s">
        <v>131</v>
      </c>
      <c r="BE269" s="143">
        <f t="shared" si="4"/>
        <v>0</v>
      </c>
      <c r="BF269" s="143">
        <f t="shared" si="5"/>
        <v>0</v>
      </c>
      <c r="BG269" s="143">
        <f t="shared" si="6"/>
        <v>0</v>
      </c>
      <c r="BH269" s="143">
        <f t="shared" si="7"/>
        <v>0</v>
      </c>
      <c r="BI269" s="143">
        <f t="shared" si="8"/>
        <v>0</v>
      </c>
      <c r="BJ269" s="16" t="s">
        <v>84</v>
      </c>
      <c r="BK269" s="143">
        <f t="shared" si="9"/>
        <v>0</v>
      </c>
      <c r="BL269" s="16" t="s">
        <v>233</v>
      </c>
      <c r="BM269" s="142" t="s">
        <v>384</v>
      </c>
    </row>
    <row r="270" spans="2:65" s="1" customFormat="1" ht="24.2" customHeight="1">
      <c r="B270" s="31"/>
      <c r="C270" s="131" t="s">
        <v>385</v>
      </c>
      <c r="D270" s="131" t="s">
        <v>134</v>
      </c>
      <c r="E270" s="132" t="s">
        <v>386</v>
      </c>
      <c r="F270" s="133" t="s">
        <v>387</v>
      </c>
      <c r="G270" s="134" t="s">
        <v>189</v>
      </c>
      <c r="H270" s="135">
        <v>1</v>
      </c>
      <c r="I270" s="136"/>
      <c r="J270" s="137">
        <f t="shared" si="0"/>
        <v>0</v>
      </c>
      <c r="K270" s="133" t="s">
        <v>1</v>
      </c>
      <c r="L270" s="31"/>
      <c r="M270" s="138" t="s">
        <v>1</v>
      </c>
      <c r="N270" s="139" t="s">
        <v>41</v>
      </c>
      <c r="P270" s="140">
        <f t="shared" si="1"/>
        <v>0</v>
      </c>
      <c r="Q270" s="140">
        <v>0</v>
      </c>
      <c r="R270" s="140">
        <f t="shared" si="2"/>
        <v>0</v>
      </c>
      <c r="S270" s="140">
        <v>0</v>
      </c>
      <c r="T270" s="141">
        <f t="shared" si="3"/>
        <v>0</v>
      </c>
      <c r="AR270" s="142" t="s">
        <v>233</v>
      </c>
      <c r="AT270" s="142" t="s">
        <v>134</v>
      </c>
      <c r="AU270" s="142" t="s">
        <v>86</v>
      </c>
      <c r="AY270" s="16" t="s">
        <v>131</v>
      </c>
      <c r="BE270" s="143">
        <f t="shared" si="4"/>
        <v>0</v>
      </c>
      <c r="BF270" s="143">
        <f t="shared" si="5"/>
        <v>0</v>
      </c>
      <c r="BG270" s="143">
        <f t="shared" si="6"/>
        <v>0</v>
      </c>
      <c r="BH270" s="143">
        <f t="shared" si="7"/>
        <v>0</v>
      </c>
      <c r="BI270" s="143">
        <f t="shared" si="8"/>
        <v>0</v>
      </c>
      <c r="BJ270" s="16" t="s">
        <v>84</v>
      </c>
      <c r="BK270" s="143">
        <f t="shared" si="9"/>
        <v>0</v>
      </c>
      <c r="BL270" s="16" t="s">
        <v>233</v>
      </c>
      <c r="BM270" s="142" t="s">
        <v>388</v>
      </c>
    </row>
    <row r="271" spans="2:65" s="1" customFormat="1" ht="24.2" customHeight="1">
      <c r="B271" s="31"/>
      <c r="C271" s="131" t="s">
        <v>389</v>
      </c>
      <c r="D271" s="131" t="s">
        <v>134</v>
      </c>
      <c r="E271" s="132" t="s">
        <v>390</v>
      </c>
      <c r="F271" s="133" t="s">
        <v>391</v>
      </c>
      <c r="G271" s="134" t="s">
        <v>286</v>
      </c>
      <c r="H271" s="170"/>
      <c r="I271" s="136"/>
      <c r="J271" s="137">
        <f t="shared" si="0"/>
        <v>0</v>
      </c>
      <c r="K271" s="133" t="s">
        <v>138</v>
      </c>
      <c r="L271" s="31"/>
      <c r="M271" s="138" t="s">
        <v>1</v>
      </c>
      <c r="N271" s="139" t="s">
        <v>41</v>
      </c>
      <c r="P271" s="140">
        <f t="shared" si="1"/>
        <v>0</v>
      </c>
      <c r="Q271" s="140">
        <v>0</v>
      </c>
      <c r="R271" s="140">
        <f t="shared" si="2"/>
        <v>0</v>
      </c>
      <c r="S271" s="140">
        <v>0</v>
      </c>
      <c r="T271" s="141">
        <f t="shared" si="3"/>
        <v>0</v>
      </c>
      <c r="AR271" s="142" t="s">
        <v>233</v>
      </c>
      <c r="AT271" s="142" t="s">
        <v>134</v>
      </c>
      <c r="AU271" s="142" t="s">
        <v>86</v>
      </c>
      <c r="AY271" s="16" t="s">
        <v>131</v>
      </c>
      <c r="BE271" s="143">
        <f t="shared" si="4"/>
        <v>0</v>
      </c>
      <c r="BF271" s="143">
        <f t="shared" si="5"/>
        <v>0</v>
      </c>
      <c r="BG271" s="143">
        <f t="shared" si="6"/>
        <v>0</v>
      </c>
      <c r="BH271" s="143">
        <f t="shared" si="7"/>
        <v>0</v>
      </c>
      <c r="BI271" s="143">
        <f t="shared" si="8"/>
        <v>0</v>
      </c>
      <c r="BJ271" s="16" t="s">
        <v>84</v>
      </c>
      <c r="BK271" s="143">
        <f t="shared" si="9"/>
        <v>0</v>
      </c>
      <c r="BL271" s="16" t="s">
        <v>233</v>
      </c>
      <c r="BM271" s="142" t="s">
        <v>392</v>
      </c>
    </row>
    <row r="272" spans="2:65" s="1" customFormat="1" ht="11.25">
      <c r="B272" s="31"/>
      <c r="D272" s="144" t="s">
        <v>141</v>
      </c>
      <c r="F272" s="145" t="s">
        <v>393</v>
      </c>
      <c r="I272" s="146"/>
      <c r="L272" s="31"/>
      <c r="M272" s="147"/>
      <c r="T272" s="55"/>
      <c r="AT272" s="16" t="s">
        <v>141</v>
      </c>
      <c r="AU272" s="16" t="s">
        <v>86</v>
      </c>
    </row>
    <row r="273" spans="2:65" s="11" customFormat="1" ht="22.9" customHeight="1">
      <c r="B273" s="119"/>
      <c r="D273" s="120" t="s">
        <v>75</v>
      </c>
      <c r="E273" s="129" t="s">
        <v>394</v>
      </c>
      <c r="F273" s="129" t="s">
        <v>395</v>
      </c>
      <c r="I273" s="122"/>
      <c r="J273" s="130">
        <f>BK273</f>
        <v>0</v>
      </c>
      <c r="L273" s="119"/>
      <c r="M273" s="124"/>
      <c r="P273" s="125">
        <f>SUM(P274:P304)</f>
        <v>0</v>
      </c>
      <c r="R273" s="125">
        <f>SUM(R274:R304)</f>
        <v>0</v>
      </c>
      <c r="T273" s="126">
        <f>SUM(T274:T304)</f>
        <v>3.0419809999999998</v>
      </c>
      <c r="AR273" s="120" t="s">
        <v>86</v>
      </c>
      <c r="AT273" s="127" t="s">
        <v>75</v>
      </c>
      <c r="AU273" s="127" t="s">
        <v>84</v>
      </c>
      <c r="AY273" s="120" t="s">
        <v>131</v>
      </c>
      <c r="BK273" s="128">
        <f>SUM(BK274:BK304)</f>
        <v>0</v>
      </c>
    </row>
    <row r="274" spans="2:65" s="1" customFormat="1" ht="24.2" customHeight="1">
      <c r="B274" s="31"/>
      <c r="C274" s="131" t="s">
        <v>396</v>
      </c>
      <c r="D274" s="131" t="s">
        <v>134</v>
      </c>
      <c r="E274" s="132" t="s">
        <v>397</v>
      </c>
      <c r="F274" s="133" t="s">
        <v>398</v>
      </c>
      <c r="G274" s="134" t="s">
        <v>189</v>
      </c>
      <c r="H274" s="135">
        <v>2</v>
      </c>
      <c r="I274" s="136"/>
      <c r="J274" s="137">
        <f>ROUND(I274*H274,2)</f>
        <v>0</v>
      </c>
      <c r="K274" s="133" t="s">
        <v>138</v>
      </c>
      <c r="L274" s="31"/>
      <c r="M274" s="138" t="s">
        <v>1</v>
      </c>
      <c r="N274" s="139" t="s">
        <v>41</v>
      </c>
      <c r="P274" s="140">
        <f>O274*H274</f>
        <v>0</v>
      </c>
      <c r="Q274" s="140">
        <v>0</v>
      </c>
      <c r="R274" s="140">
        <f>Q274*H274</f>
        <v>0</v>
      </c>
      <c r="S274" s="140">
        <v>0</v>
      </c>
      <c r="T274" s="141">
        <f>S274*H274</f>
        <v>0</v>
      </c>
      <c r="AR274" s="142" t="s">
        <v>233</v>
      </c>
      <c r="AT274" s="142" t="s">
        <v>134</v>
      </c>
      <c r="AU274" s="142" t="s">
        <v>86</v>
      </c>
      <c r="AY274" s="16" t="s">
        <v>131</v>
      </c>
      <c r="BE274" s="143">
        <f>IF(N274="základní",J274,0)</f>
        <v>0</v>
      </c>
      <c r="BF274" s="143">
        <f>IF(N274="snížená",J274,0)</f>
        <v>0</v>
      </c>
      <c r="BG274" s="143">
        <f>IF(N274="zákl. přenesená",J274,0)</f>
        <v>0</v>
      </c>
      <c r="BH274" s="143">
        <f>IF(N274="sníž. přenesená",J274,0)</f>
        <v>0</v>
      </c>
      <c r="BI274" s="143">
        <f>IF(N274="nulová",J274,0)</f>
        <v>0</v>
      </c>
      <c r="BJ274" s="16" t="s">
        <v>84</v>
      </c>
      <c r="BK274" s="143">
        <f>ROUND(I274*H274,2)</f>
        <v>0</v>
      </c>
      <c r="BL274" s="16" t="s">
        <v>233</v>
      </c>
      <c r="BM274" s="142" t="s">
        <v>399</v>
      </c>
    </row>
    <row r="275" spans="2:65" s="1" customFormat="1" ht="11.25">
      <c r="B275" s="31"/>
      <c r="D275" s="144" t="s">
        <v>141</v>
      </c>
      <c r="F275" s="145" t="s">
        <v>400</v>
      </c>
      <c r="I275" s="146"/>
      <c r="L275" s="31"/>
      <c r="M275" s="147"/>
      <c r="T275" s="55"/>
      <c r="AT275" s="16" t="s">
        <v>141</v>
      </c>
      <c r="AU275" s="16" t="s">
        <v>86</v>
      </c>
    </row>
    <row r="276" spans="2:65" s="1" customFormat="1" ht="24.2" customHeight="1">
      <c r="B276" s="31"/>
      <c r="C276" s="131" t="s">
        <v>401</v>
      </c>
      <c r="D276" s="131" t="s">
        <v>134</v>
      </c>
      <c r="E276" s="132" t="s">
        <v>402</v>
      </c>
      <c r="F276" s="133" t="s">
        <v>403</v>
      </c>
      <c r="G276" s="134" t="s">
        <v>189</v>
      </c>
      <c r="H276" s="135">
        <v>6</v>
      </c>
      <c r="I276" s="136"/>
      <c r="J276" s="137">
        <f>ROUND(I276*H276,2)</f>
        <v>0</v>
      </c>
      <c r="K276" s="133" t="s">
        <v>258</v>
      </c>
      <c r="L276" s="31"/>
      <c r="M276" s="138" t="s">
        <v>1</v>
      </c>
      <c r="N276" s="139" t="s">
        <v>41</v>
      </c>
      <c r="P276" s="140">
        <f>O276*H276</f>
        <v>0</v>
      </c>
      <c r="Q276" s="140">
        <v>0</v>
      </c>
      <c r="R276" s="140">
        <f>Q276*H276</f>
        <v>0</v>
      </c>
      <c r="S276" s="140">
        <v>0</v>
      </c>
      <c r="T276" s="141">
        <f>S276*H276</f>
        <v>0</v>
      </c>
      <c r="AR276" s="142" t="s">
        <v>233</v>
      </c>
      <c r="AT276" s="142" t="s">
        <v>134</v>
      </c>
      <c r="AU276" s="142" t="s">
        <v>86</v>
      </c>
      <c r="AY276" s="16" t="s">
        <v>131</v>
      </c>
      <c r="BE276" s="143">
        <f>IF(N276="základní",J276,0)</f>
        <v>0</v>
      </c>
      <c r="BF276" s="143">
        <f>IF(N276="snížená",J276,0)</f>
        <v>0</v>
      </c>
      <c r="BG276" s="143">
        <f>IF(N276="zákl. přenesená",J276,0)</f>
        <v>0</v>
      </c>
      <c r="BH276" s="143">
        <f>IF(N276="sníž. přenesená",J276,0)</f>
        <v>0</v>
      </c>
      <c r="BI276" s="143">
        <f>IF(N276="nulová",J276,0)</f>
        <v>0</v>
      </c>
      <c r="BJ276" s="16" t="s">
        <v>84</v>
      </c>
      <c r="BK276" s="143">
        <f>ROUND(I276*H276,2)</f>
        <v>0</v>
      </c>
      <c r="BL276" s="16" t="s">
        <v>233</v>
      </c>
      <c r="BM276" s="142" t="s">
        <v>404</v>
      </c>
    </row>
    <row r="277" spans="2:65" s="1" customFormat="1" ht="16.5" customHeight="1">
      <c r="B277" s="31"/>
      <c r="C277" s="131" t="s">
        <v>405</v>
      </c>
      <c r="D277" s="131" t="s">
        <v>134</v>
      </c>
      <c r="E277" s="132" t="s">
        <v>406</v>
      </c>
      <c r="F277" s="133" t="s">
        <v>407</v>
      </c>
      <c r="G277" s="134" t="s">
        <v>137</v>
      </c>
      <c r="H277" s="135">
        <v>61.749000000000002</v>
      </c>
      <c r="I277" s="136"/>
      <c r="J277" s="137">
        <f>ROUND(I277*H277,2)</f>
        <v>0</v>
      </c>
      <c r="K277" s="133" t="s">
        <v>138</v>
      </c>
      <c r="L277" s="31"/>
      <c r="M277" s="138" t="s">
        <v>1</v>
      </c>
      <c r="N277" s="139" t="s">
        <v>41</v>
      </c>
      <c r="P277" s="140">
        <f>O277*H277</f>
        <v>0</v>
      </c>
      <c r="Q277" s="140">
        <v>0</v>
      </c>
      <c r="R277" s="140">
        <f>Q277*H277</f>
        <v>0</v>
      </c>
      <c r="S277" s="140">
        <v>3.3000000000000002E-2</v>
      </c>
      <c r="T277" s="141">
        <f>S277*H277</f>
        <v>2.0377170000000002</v>
      </c>
      <c r="AR277" s="142" t="s">
        <v>233</v>
      </c>
      <c r="AT277" s="142" t="s">
        <v>134</v>
      </c>
      <c r="AU277" s="142" t="s">
        <v>86</v>
      </c>
      <c r="AY277" s="16" t="s">
        <v>131</v>
      </c>
      <c r="BE277" s="143">
        <f>IF(N277="základní",J277,0)</f>
        <v>0</v>
      </c>
      <c r="BF277" s="143">
        <f>IF(N277="snížená",J277,0)</f>
        <v>0</v>
      </c>
      <c r="BG277" s="143">
        <f>IF(N277="zákl. přenesená",J277,0)</f>
        <v>0</v>
      </c>
      <c r="BH277" s="143">
        <f>IF(N277="sníž. přenesená",J277,0)</f>
        <v>0</v>
      </c>
      <c r="BI277" s="143">
        <f>IF(N277="nulová",J277,0)</f>
        <v>0</v>
      </c>
      <c r="BJ277" s="16" t="s">
        <v>84</v>
      </c>
      <c r="BK277" s="143">
        <f>ROUND(I277*H277,2)</f>
        <v>0</v>
      </c>
      <c r="BL277" s="16" t="s">
        <v>233</v>
      </c>
      <c r="BM277" s="142" t="s">
        <v>408</v>
      </c>
    </row>
    <row r="278" spans="2:65" s="1" customFormat="1" ht="11.25">
      <c r="B278" s="31"/>
      <c r="D278" s="144" t="s">
        <v>141</v>
      </c>
      <c r="F278" s="145" t="s">
        <v>409</v>
      </c>
      <c r="I278" s="146"/>
      <c r="L278" s="31"/>
      <c r="M278" s="147"/>
      <c r="T278" s="55"/>
      <c r="AT278" s="16" t="s">
        <v>141</v>
      </c>
      <c r="AU278" s="16" t="s">
        <v>86</v>
      </c>
    </row>
    <row r="279" spans="2:65" s="12" customFormat="1" ht="11.25">
      <c r="B279" s="148"/>
      <c r="D279" s="149" t="s">
        <v>143</v>
      </c>
      <c r="E279" s="150" t="s">
        <v>1</v>
      </c>
      <c r="F279" s="151" t="s">
        <v>410</v>
      </c>
      <c r="H279" s="152">
        <v>12.919</v>
      </c>
      <c r="I279" s="153"/>
      <c r="L279" s="148"/>
      <c r="M279" s="154"/>
      <c r="T279" s="155"/>
      <c r="AT279" s="150" t="s">
        <v>143</v>
      </c>
      <c r="AU279" s="150" t="s">
        <v>86</v>
      </c>
      <c r="AV279" s="12" t="s">
        <v>86</v>
      </c>
      <c r="AW279" s="12" t="s">
        <v>32</v>
      </c>
      <c r="AX279" s="12" t="s">
        <v>76</v>
      </c>
      <c r="AY279" s="150" t="s">
        <v>131</v>
      </c>
    </row>
    <row r="280" spans="2:65" s="12" customFormat="1" ht="11.25">
      <c r="B280" s="148"/>
      <c r="D280" s="149" t="s">
        <v>143</v>
      </c>
      <c r="E280" s="150" t="s">
        <v>1</v>
      </c>
      <c r="F280" s="151" t="s">
        <v>411</v>
      </c>
      <c r="H280" s="152">
        <v>25.01</v>
      </c>
      <c r="I280" s="153"/>
      <c r="L280" s="148"/>
      <c r="M280" s="154"/>
      <c r="T280" s="155"/>
      <c r="AT280" s="150" t="s">
        <v>143</v>
      </c>
      <c r="AU280" s="150" t="s">
        <v>86</v>
      </c>
      <c r="AV280" s="12" t="s">
        <v>86</v>
      </c>
      <c r="AW280" s="12" t="s">
        <v>32</v>
      </c>
      <c r="AX280" s="12" t="s">
        <v>76</v>
      </c>
      <c r="AY280" s="150" t="s">
        <v>131</v>
      </c>
    </row>
    <row r="281" spans="2:65" s="12" customFormat="1" ht="11.25">
      <c r="B281" s="148"/>
      <c r="D281" s="149" t="s">
        <v>143</v>
      </c>
      <c r="E281" s="150" t="s">
        <v>1</v>
      </c>
      <c r="F281" s="151" t="s">
        <v>338</v>
      </c>
      <c r="H281" s="152">
        <v>11.9</v>
      </c>
      <c r="I281" s="153"/>
      <c r="L281" s="148"/>
      <c r="M281" s="154"/>
      <c r="T281" s="155"/>
      <c r="AT281" s="150" t="s">
        <v>143</v>
      </c>
      <c r="AU281" s="150" t="s">
        <v>86</v>
      </c>
      <c r="AV281" s="12" t="s">
        <v>86</v>
      </c>
      <c r="AW281" s="12" t="s">
        <v>32</v>
      </c>
      <c r="AX281" s="12" t="s">
        <v>76</v>
      </c>
      <c r="AY281" s="150" t="s">
        <v>131</v>
      </c>
    </row>
    <row r="282" spans="2:65" s="12" customFormat="1" ht="11.25">
      <c r="B282" s="148"/>
      <c r="D282" s="149" t="s">
        <v>143</v>
      </c>
      <c r="E282" s="150" t="s">
        <v>1</v>
      </c>
      <c r="F282" s="151" t="s">
        <v>412</v>
      </c>
      <c r="H282" s="152">
        <v>11.92</v>
      </c>
      <c r="I282" s="153"/>
      <c r="L282" s="148"/>
      <c r="M282" s="154"/>
      <c r="T282" s="155"/>
      <c r="AT282" s="150" t="s">
        <v>143</v>
      </c>
      <c r="AU282" s="150" t="s">
        <v>86</v>
      </c>
      <c r="AV282" s="12" t="s">
        <v>86</v>
      </c>
      <c r="AW282" s="12" t="s">
        <v>32</v>
      </c>
      <c r="AX282" s="12" t="s">
        <v>76</v>
      </c>
      <c r="AY282" s="150" t="s">
        <v>131</v>
      </c>
    </row>
    <row r="283" spans="2:65" s="13" customFormat="1" ht="11.25">
      <c r="B283" s="156"/>
      <c r="D283" s="149" t="s">
        <v>143</v>
      </c>
      <c r="E283" s="157" t="s">
        <v>1</v>
      </c>
      <c r="F283" s="158" t="s">
        <v>152</v>
      </c>
      <c r="H283" s="159">
        <v>61.749000000000002</v>
      </c>
      <c r="I283" s="160"/>
      <c r="L283" s="156"/>
      <c r="M283" s="161"/>
      <c r="T283" s="162"/>
      <c r="AT283" s="157" t="s">
        <v>143</v>
      </c>
      <c r="AU283" s="157" t="s">
        <v>86</v>
      </c>
      <c r="AV283" s="13" t="s">
        <v>139</v>
      </c>
      <c r="AW283" s="13" t="s">
        <v>32</v>
      </c>
      <c r="AX283" s="13" t="s">
        <v>84</v>
      </c>
      <c r="AY283" s="157" t="s">
        <v>131</v>
      </c>
    </row>
    <row r="284" spans="2:65" s="1" customFormat="1" ht="16.5" customHeight="1">
      <c r="B284" s="31"/>
      <c r="C284" s="131" t="s">
        <v>413</v>
      </c>
      <c r="D284" s="131" t="s">
        <v>134</v>
      </c>
      <c r="E284" s="132" t="s">
        <v>414</v>
      </c>
      <c r="F284" s="133" t="s">
        <v>415</v>
      </c>
      <c r="G284" s="134" t="s">
        <v>137</v>
      </c>
      <c r="H284" s="135">
        <v>75.983999999999995</v>
      </c>
      <c r="I284" s="136"/>
      <c r="J284" s="137">
        <f>ROUND(I284*H284,2)</f>
        <v>0</v>
      </c>
      <c r="K284" s="133" t="s">
        <v>138</v>
      </c>
      <c r="L284" s="31"/>
      <c r="M284" s="138" t="s">
        <v>1</v>
      </c>
      <c r="N284" s="139" t="s">
        <v>41</v>
      </c>
      <c r="P284" s="140">
        <f>O284*H284</f>
        <v>0</v>
      </c>
      <c r="Q284" s="140">
        <v>0</v>
      </c>
      <c r="R284" s="140">
        <f>Q284*H284</f>
        <v>0</v>
      </c>
      <c r="S284" s="140">
        <v>4.0000000000000001E-3</v>
      </c>
      <c r="T284" s="141">
        <f>S284*H284</f>
        <v>0.30393599999999998</v>
      </c>
      <c r="AR284" s="142" t="s">
        <v>233</v>
      </c>
      <c r="AT284" s="142" t="s">
        <v>134</v>
      </c>
      <c r="AU284" s="142" t="s">
        <v>86</v>
      </c>
      <c r="AY284" s="16" t="s">
        <v>131</v>
      </c>
      <c r="BE284" s="143">
        <f>IF(N284="základní",J284,0)</f>
        <v>0</v>
      </c>
      <c r="BF284" s="143">
        <f>IF(N284="snížená",J284,0)</f>
        <v>0</v>
      </c>
      <c r="BG284" s="143">
        <f>IF(N284="zákl. přenesená",J284,0)</f>
        <v>0</v>
      </c>
      <c r="BH284" s="143">
        <f>IF(N284="sníž. přenesená",J284,0)</f>
        <v>0</v>
      </c>
      <c r="BI284" s="143">
        <f>IF(N284="nulová",J284,0)</f>
        <v>0</v>
      </c>
      <c r="BJ284" s="16" t="s">
        <v>84</v>
      </c>
      <c r="BK284" s="143">
        <f>ROUND(I284*H284,2)</f>
        <v>0</v>
      </c>
      <c r="BL284" s="16" t="s">
        <v>233</v>
      </c>
      <c r="BM284" s="142" t="s">
        <v>416</v>
      </c>
    </row>
    <row r="285" spans="2:65" s="1" customFormat="1" ht="11.25">
      <c r="B285" s="31"/>
      <c r="D285" s="144" t="s">
        <v>141</v>
      </c>
      <c r="F285" s="145" t="s">
        <v>417</v>
      </c>
      <c r="I285" s="146"/>
      <c r="L285" s="31"/>
      <c r="M285" s="147"/>
      <c r="T285" s="55"/>
      <c r="AT285" s="16" t="s">
        <v>141</v>
      </c>
      <c r="AU285" s="16" t="s">
        <v>86</v>
      </c>
    </row>
    <row r="286" spans="2:65" s="12" customFormat="1" ht="11.25">
      <c r="B286" s="148"/>
      <c r="D286" s="149" t="s">
        <v>143</v>
      </c>
      <c r="E286" s="150" t="s">
        <v>1</v>
      </c>
      <c r="F286" s="151" t="s">
        <v>418</v>
      </c>
      <c r="H286" s="152">
        <v>75.144000000000005</v>
      </c>
      <c r="I286" s="153"/>
      <c r="L286" s="148"/>
      <c r="M286" s="154"/>
      <c r="T286" s="155"/>
      <c r="AT286" s="150" t="s">
        <v>143</v>
      </c>
      <c r="AU286" s="150" t="s">
        <v>86</v>
      </c>
      <c r="AV286" s="12" t="s">
        <v>86</v>
      </c>
      <c r="AW286" s="12" t="s">
        <v>32</v>
      </c>
      <c r="AX286" s="12" t="s">
        <v>76</v>
      </c>
      <c r="AY286" s="150" t="s">
        <v>131</v>
      </c>
    </row>
    <row r="287" spans="2:65" s="12" customFormat="1" ht="11.25">
      <c r="B287" s="148"/>
      <c r="D287" s="149" t="s">
        <v>143</v>
      </c>
      <c r="E287" s="150" t="s">
        <v>1</v>
      </c>
      <c r="F287" s="151" t="s">
        <v>419</v>
      </c>
      <c r="H287" s="152">
        <v>0.84</v>
      </c>
      <c r="I287" s="153"/>
      <c r="L287" s="148"/>
      <c r="M287" s="154"/>
      <c r="T287" s="155"/>
      <c r="AT287" s="150" t="s">
        <v>143</v>
      </c>
      <c r="AU287" s="150" t="s">
        <v>86</v>
      </c>
      <c r="AV287" s="12" t="s">
        <v>86</v>
      </c>
      <c r="AW287" s="12" t="s">
        <v>32</v>
      </c>
      <c r="AX287" s="12" t="s">
        <v>76</v>
      </c>
      <c r="AY287" s="150" t="s">
        <v>131</v>
      </c>
    </row>
    <row r="288" spans="2:65" s="13" customFormat="1" ht="11.25">
      <c r="B288" s="156"/>
      <c r="D288" s="149" t="s">
        <v>143</v>
      </c>
      <c r="E288" s="157" t="s">
        <v>1</v>
      </c>
      <c r="F288" s="158" t="s">
        <v>152</v>
      </c>
      <c r="H288" s="159">
        <v>75.984000000000009</v>
      </c>
      <c r="I288" s="160"/>
      <c r="L288" s="156"/>
      <c r="M288" s="161"/>
      <c r="T288" s="162"/>
      <c r="AT288" s="157" t="s">
        <v>143</v>
      </c>
      <c r="AU288" s="157" t="s">
        <v>86</v>
      </c>
      <c r="AV288" s="13" t="s">
        <v>139</v>
      </c>
      <c r="AW288" s="13" t="s">
        <v>32</v>
      </c>
      <c r="AX288" s="13" t="s">
        <v>84</v>
      </c>
      <c r="AY288" s="157" t="s">
        <v>131</v>
      </c>
    </row>
    <row r="289" spans="2:65" s="1" customFormat="1" ht="16.5" customHeight="1">
      <c r="B289" s="31"/>
      <c r="C289" s="131" t="s">
        <v>420</v>
      </c>
      <c r="D289" s="131" t="s">
        <v>134</v>
      </c>
      <c r="E289" s="132" t="s">
        <v>421</v>
      </c>
      <c r="F289" s="133" t="s">
        <v>422</v>
      </c>
      <c r="G289" s="134" t="s">
        <v>137</v>
      </c>
      <c r="H289" s="135">
        <v>75.983999999999995</v>
      </c>
      <c r="I289" s="136"/>
      <c r="J289" s="137">
        <f>ROUND(I289*H289,2)</f>
        <v>0</v>
      </c>
      <c r="K289" s="133" t="s">
        <v>138</v>
      </c>
      <c r="L289" s="31"/>
      <c r="M289" s="138" t="s">
        <v>1</v>
      </c>
      <c r="N289" s="139" t="s">
        <v>41</v>
      </c>
      <c r="P289" s="140">
        <f>O289*H289</f>
        <v>0</v>
      </c>
      <c r="Q289" s="140">
        <v>0</v>
      </c>
      <c r="R289" s="140">
        <f>Q289*H289</f>
        <v>0</v>
      </c>
      <c r="S289" s="140">
        <v>2E-3</v>
      </c>
      <c r="T289" s="141">
        <f>S289*H289</f>
        <v>0.15196799999999999</v>
      </c>
      <c r="AR289" s="142" t="s">
        <v>233</v>
      </c>
      <c r="AT289" s="142" t="s">
        <v>134</v>
      </c>
      <c r="AU289" s="142" t="s">
        <v>86</v>
      </c>
      <c r="AY289" s="16" t="s">
        <v>131</v>
      </c>
      <c r="BE289" s="143">
        <f>IF(N289="základní",J289,0)</f>
        <v>0</v>
      </c>
      <c r="BF289" s="143">
        <f>IF(N289="snížená",J289,0)</f>
        <v>0</v>
      </c>
      <c r="BG289" s="143">
        <f>IF(N289="zákl. přenesená",J289,0)</f>
        <v>0</v>
      </c>
      <c r="BH289" s="143">
        <f>IF(N289="sníž. přenesená",J289,0)</f>
        <v>0</v>
      </c>
      <c r="BI289" s="143">
        <f>IF(N289="nulová",J289,0)</f>
        <v>0</v>
      </c>
      <c r="BJ289" s="16" t="s">
        <v>84</v>
      </c>
      <c r="BK289" s="143">
        <f>ROUND(I289*H289,2)</f>
        <v>0</v>
      </c>
      <c r="BL289" s="16" t="s">
        <v>233</v>
      </c>
      <c r="BM289" s="142" t="s">
        <v>423</v>
      </c>
    </row>
    <row r="290" spans="2:65" s="1" customFormat="1" ht="11.25">
      <c r="B290" s="31"/>
      <c r="D290" s="144" t="s">
        <v>141</v>
      </c>
      <c r="F290" s="145" t="s">
        <v>424</v>
      </c>
      <c r="I290" s="146"/>
      <c r="L290" s="31"/>
      <c r="M290" s="147"/>
      <c r="T290" s="55"/>
      <c r="AT290" s="16" t="s">
        <v>141</v>
      </c>
      <c r="AU290" s="16" t="s">
        <v>86</v>
      </c>
    </row>
    <row r="291" spans="2:65" s="1" customFormat="1" ht="16.5" customHeight="1">
      <c r="B291" s="31"/>
      <c r="C291" s="131" t="s">
        <v>425</v>
      </c>
      <c r="D291" s="131" t="s">
        <v>134</v>
      </c>
      <c r="E291" s="132" t="s">
        <v>426</v>
      </c>
      <c r="F291" s="133" t="s">
        <v>427</v>
      </c>
      <c r="G291" s="134" t="s">
        <v>137</v>
      </c>
      <c r="H291" s="135">
        <v>27.417999999999999</v>
      </c>
      <c r="I291" s="136"/>
      <c r="J291" s="137">
        <f>ROUND(I291*H291,2)</f>
        <v>0</v>
      </c>
      <c r="K291" s="133" t="s">
        <v>1</v>
      </c>
      <c r="L291" s="31"/>
      <c r="M291" s="138" t="s">
        <v>1</v>
      </c>
      <c r="N291" s="139" t="s">
        <v>41</v>
      </c>
      <c r="P291" s="140">
        <f>O291*H291</f>
        <v>0</v>
      </c>
      <c r="Q291" s="140">
        <v>0</v>
      </c>
      <c r="R291" s="140">
        <f>Q291*H291</f>
        <v>0</v>
      </c>
      <c r="S291" s="140">
        <v>0.02</v>
      </c>
      <c r="T291" s="141">
        <f>S291*H291</f>
        <v>0.54835999999999996</v>
      </c>
      <c r="AR291" s="142" t="s">
        <v>233</v>
      </c>
      <c r="AT291" s="142" t="s">
        <v>134</v>
      </c>
      <c r="AU291" s="142" t="s">
        <v>86</v>
      </c>
      <c r="AY291" s="16" t="s">
        <v>131</v>
      </c>
      <c r="BE291" s="143">
        <f>IF(N291="základní",J291,0)</f>
        <v>0</v>
      </c>
      <c r="BF291" s="143">
        <f>IF(N291="snížená",J291,0)</f>
        <v>0</v>
      </c>
      <c r="BG291" s="143">
        <f>IF(N291="zákl. přenesená",J291,0)</f>
        <v>0</v>
      </c>
      <c r="BH291" s="143">
        <f>IF(N291="sníž. přenesená",J291,0)</f>
        <v>0</v>
      </c>
      <c r="BI291" s="143">
        <f>IF(N291="nulová",J291,0)</f>
        <v>0</v>
      </c>
      <c r="BJ291" s="16" t="s">
        <v>84</v>
      </c>
      <c r="BK291" s="143">
        <f>ROUND(I291*H291,2)</f>
        <v>0</v>
      </c>
      <c r="BL291" s="16" t="s">
        <v>233</v>
      </c>
      <c r="BM291" s="142" t="s">
        <v>428</v>
      </c>
    </row>
    <row r="292" spans="2:65" s="12" customFormat="1" ht="11.25">
      <c r="B292" s="148"/>
      <c r="D292" s="149" t="s">
        <v>143</v>
      </c>
      <c r="E292" s="150" t="s">
        <v>1</v>
      </c>
      <c r="F292" s="151" t="s">
        <v>429</v>
      </c>
      <c r="H292" s="152">
        <v>10.65</v>
      </c>
      <c r="I292" s="153"/>
      <c r="L292" s="148"/>
      <c r="M292" s="154"/>
      <c r="T292" s="155"/>
      <c r="AT292" s="150" t="s">
        <v>143</v>
      </c>
      <c r="AU292" s="150" t="s">
        <v>86</v>
      </c>
      <c r="AV292" s="12" t="s">
        <v>86</v>
      </c>
      <c r="AW292" s="12" t="s">
        <v>32</v>
      </c>
      <c r="AX292" s="12" t="s">
        <v>76</v>
      </c>
      <c r="AY292" s="150" t="s">
        <v>131</v>
      </c>
    </row>
    <row r="293" spans="2:65" s="12" customFormat="1" ht="11.25">
      <c r="B293" s="148"/>
      <c r="D293" s="149" t="s">
        <v>143</v>
      </c>
      <c r="E293" s="150" t="s">
        <v>1</v>
      </c>
      <c r="F293" s="151" t="s">
        <v>430</v>
      </c>
      <c r="H293" s="152">
        <v>9.9</v>
      </c>
      <c r="I293" s="153"/>
      <c r="L293" s="148"/>
      <c r="M293" s="154"/>
      <c r="T293" s="155"/>
      <c r="AT293" s="150" t="s">
        <v>143</v>
      </c>
      <c r="AU293" s="150" t="s">
        <v>86</v>
      </c>
      <c r="AV293" s="12" t="s">
        <v>86</v>
      </c>
      <c r="AW293" s="12" t="s">
        <v>32</v>
      </c>
      <c r="AX293" s="12" t="s">
        <v>76</v>
      </c>
      <c r="AY293" s="150" t="s">
        <v>131</v>
      </c>
    </row>
    <row r="294" spans="2:65" s="12" customFormat="1" ht="11.25">
      <c r="B294" s="148"/>
      <c r="D294" s="149" t="s">
        <v>143</v>
      </c>
      <c r="E294" s="150" t="s">
        <v>1</v>
      </c>
      <c r="F294" s="151" t="s">
        <v>431</v>
      </c>
      <c r="H294" s="152">
        <v>6.8680000000000003</v>
      </c>
      <c r="I294" s="153"/>
      <c r="L294" s="148"/>
      <c r="M294" s="154"/>
      <c r="T294" s="155"/>
      <c r="AT294" s="150" t="s">
        <v>143</v>
      </c>
      <c r="AU294" s="150" t="s">
        <v>86</v>
      </c>
      <c r="AV294" s="12" t="s">
        <v>86</v>
      </c>
      <c r="AW294" s="12" t="s">
        <v>32</v>
      </c>
      <c r="AX294" s="12" t="s">
        <v>76</v>
      </c>
      <c r="AY294" s="150" t="s">
        <v>131</v>
      </c>
    </row>
    <row r="295" spans="2:65" s="13" customFormat="1" ht="11.25">
      <c r="B295" s="156"/>
      <c r="D295" s="149" t="s">
        <v>143</v>
      </c>
      <c r="E295" s="157" t="s">
        <v>1</v>
      </c>
      <c r="F295" s="158" t="s">
        <v>152</v>
      </c>
      <c r="H295" s="159">
        <v>27.417999999999999</v>
      </c>
      <c r="I295" s="160"/>
      <c r="L295" s="156"/>
      <c r="M295" s="161"/>
      <c r="T295" s="162"/>
      <c r="AT295" s="157" t="s">
        <v>143</v>
      </c>
      <c r="AU295" s="157" t="s">
        <v>86</v>
      </c>
      <c r="AV295" s="13" t="s">
        <v>139</v>
      </c>
      <c r="AW295" s="13" t="s">
        <v>32</v>
      </c>
      <c r="AX295" s="13" t="s">
        <v>84</v>
      </c>
      <c r="AY295" s="157" t="s">
        <v>131</v>
      </c>
    </row>
    <row r="296" spans="2:65" s="1" customFormat="1" ht="21.75" customHeight="1">
      <c r="B296" s="31"/>
      <c r="C296" s="131" t="s">
        <v>432</v>
      </c>
      <c r="D296" s="131" t="s">
        <v>134</v>
      </c>
      <c r="E296" s="132" t="s">
        <v>433</v>
      </c>
      <c r="F296" s="133" t="s">
        <v>434</v>
      </c>
      <c r="G296" s="134" t="s">
        <v>189</v>
      </c>
      <c r="H296" s="135">
        <v>1</v>
      </c>
      <c r="I296" s="136"/>
      <c r="J296" s="137">
        <f t="shared" ref="J296:J303" si="10">ROUND(I296*H296,2)</f>
        <v>0</v>
      </c>
      <c r="K296" s="133" t="s">
        <v>1</v>
      </c>
      <c r="L296" s="31"/>
      <c r="M296" s="138" t="s">
        <v>1</v>
      </c>
      <c r="N296" s="139" t="s">
        <v>41</v>
      </c>
      <c r="P296" s="140">
        <f t="shared" ref="P296:P303" si="11">O296*H296</f>
        <v>0</v>
      </c>
      <c r="Q296" s="140">
        <v>0</v>
      </c>
      <c r="R296" s="140">
        <f t="shared" ref="R296:R303" si="12">Q296*H296</f>
        <v>0</v>
      </c>
      <c r="S296" s="140">
        <v>0</v>
      </c>
      <c r="T296" s="141">
        <f t="shared" ref="T296:T303" si="13">S296*H296</f>
        <v>0</v>
      </c>
      <c r="AR296" s="142" t="s">
        <v>233</v>
      </c>
      <c r="AT296" s="142" t="s">
        <v>134</v>
      </c>
      <c r="AU296" s="142" t="s">
        <v>86</v>
      </c>
      <c r="AY296" s="16" t="s">
        <v>131</v>
      </c>
      <c r="BE296" s="143">
        <f t="shared" ref="BE296:BE303" si="14">IF(N296="základní",J296,0)</f>
        <v>0</v>
      </c>
      <c r="BF296" s="143">
        <f t="shared" ref="BF296:BF303" si="15">IF(N296="snížená",J296,0)</f>
        <v>0</v>
      </c>
      <c r="BG296" s="143">
        <f t="shared" ref="BG296:BG303" si="16">IF(N296="zákl. přenesená",J296,0)</f>
        <v>0</v>
      </c>
      <c r="BH296" s="143">
        <f t="shared" ref="BH296:BH303" si="17">IF(N296="sníž. přenesená",J296,0)</f>
        <v>0</v>
      </c>
      <c r="BI296" s="143">
        <f t="shared" ref="BI296:BI303" si="18">IF(N296="nulová",J296,0)</f>
        <v>0</v>
      </c>
      <c r="BJ296" s="16" t="s">
        <v>84</v>
      </c>
      <c r="BK296" s="143">
        <f t="shared" ref="BK296:BK303" si="19">ROUND(I296*H296,2)</f>
        <v>0</v>
      </c>
      <c r="BL296" s="16" t="s">
        <v>233</v>
      </c>
      <c r="BM296" s="142" t="s">
        <v>435</v>
      </c>
    </row>
    <row r="297" spans="2:65" s="1" customFormat="1" ht="21.75" customHeight="1">
      <c r="B297" s="31"/>
      <c r="C297" s="131" t="s">
        <v>436</v>
      </c>
      <c r="D297" s="131" t="s">
        <v>134</v>
      </c>
      <c r="E297" s="132" t="s">
        <v>437</v>
      </c>
      <c r="F297" s="133" t="s">
        <v>438</v>
      </c>
      <c r="G297" s="134" t="s">
        <v>189</v>
      </c>
      <c r="H297" s="135">
        <v>1</v>
      </c>
      <c r="I297" s="136"/>
      <c r="J297" s="137">
        <f t="shared" si="10"/>
        <v>0</v>
      </c>
      <c r="K297" s="133" t="s">
        <v>1</v>
      </c>
      <c r="L297" s="31"/>
      <c r="M297" s="138" t="s">
        <v>1</v>
      </c>
      <c r="N297" s="139" t="s">
        <v>41</v>
      </c>
      <c r="P297" s="140">
        <f t="shared" si="11"/>
        <v>0</v>
      </c>
      <c r="Q297" s="140">
        <v>0</v>
      </c>
      <c r="R297" s="140">
        <f t="shared" si="12"/>
        <v>0</v>
      </c>
      <c r="S297" s="140">
        <v>0</v>
      </c>
      <c r="T297" s="141">
        <f t="shared" si="13"/>
        <v>0</v>
      </c>
      <c r="AR297" s="142" t="s">
        <v>233</v>
      </c>
      <c r="AT297" s="142" t="s">
        <v>134</v>
      </c>
      <c r="AU297" s="142" t="s">
        <v>86</v>
      </c>
      <c r="AY297" s="16" t="s">
        <v>131</v>
      </c>
      <c r="BE297" s="143">
        <f t="shared" si="14"/>
        <v>0</v>
      </c>
      <c r="BF297" s="143">
        <f t="shared" si="15"/>
        <v>0</v>
      </c>
      <c r="BG297" s="143">
        <f t="shared" si="16"/>
        <v>0</v>
      </c>
      <c r="BH297" s="143">
        <f t="shared" si="17"/>
        <v>0</v>
      </c>
      <c r="BI297" s="143">
        <f t="shared" si="18"/>
        <v>0</v>
      </c>
      <c r="BJ297" s="16" t="s">
        <v>84</v>
      </c>
      <c r="BK297" s="143">
        <f t="shared" si="19"/>
        <v>0</v>
      </c>
      <c r="BL297" s="16" t="s">
        <v>233</v>
      </c>
      <c r="BM297" s="142" t="s">
        <v>439</v>
      </c>
    </row>
    <row r="298" spans="2:65" s="1" customFormat="1" ht="21.75" customHeight="1">
      <c r="B298" s="31"/>
      <c r="C298" s="131" t="s">
        <v>440</v>
      </c>
      <c r="D298" s="131" t="s">
        <v>134</v>
      </c>
      <c r="E298" s="132" t="s">
        <v>441</v>
      </c>
      <c r="F298" s="133" t="s">
        <v>442</v>
      </c>
      <c r="G298" s="134" t="s">
        <v>189</v>
      </c>
      <c r="H298" s="135">
        <v>1</v>
      </c>
      <c r="I298" s="136"/>
      <c r="J298" s="137">
        <f t="shared" si="10"/>
        <v>0</v>
      </c>
      <c r="K298" s="133" t="s">
        <v>1</v>
      </c>
      <c r="L298" s="31"/>
      <c r="M298" s="138" t="s">
        <v>1</v>
      </c>
      <c r="N298" s="139" t="s">
        <v>41</v>
      </c>
      <c r="P298" s="140">
        <f t="shared" si="11"/>
        <v>0</v>
      </c>
      <c r="Q298" s="140">
        <v>0</v>
      </c>
      <c r="R298" s="140">
        <f t="shared" si="12"/>
        <v>0</v>
      </c>
      <c r="S298" s="140">
        <v>0</v>
      </c>
      <c r="T298" s="141">
        <f t="shared" si="13"/>
        <v>0</v>
      </c>
      <c r="AR298" s="142" t="s">
        <v>233</v>
      </c>
      <c r="AT298" s="142" t="s">
        <v>134</v>
      </c>
      <c r="AU298" s="142" t="s">
        <v>86</v>
      </c>
      <c r="AY298" s="16" t="s">
        <v>131</v>
      </c>
      <c r="BE298" s="143">
        <f t="shared" si="14"/>
        <v>0</v>
      </c>
      <c r="BF298" s="143">
        <f t="shared" si="15"/>
        <v>0</v>
      </c>
      <c r="BG298" s="143">
        <f t="shared" si="16"/>
        <v>0</v>
      </c>
      <c r="BH298" s="143">
        <f t="shared" si="17"/>
        <v>0</v>
      </c>
      <c r="BI298" s="143">
        <f t="shared" si="18"/>
        <v>0</v>
      </c>
      <c r="BJ298" s="16" t="s">
        <v>84</v>
      </c>
      <c r="BK298" s="143">
        <f t="shared" si="19"/>
        <v>0</v>
      </c>
      <c r="BL298" s="16" t="s">
        <v>233</v>
      </c>
      <c r="BM298" s="142" t="s">
        <v>443</v>
      </c>
    </row>
    <row r="299" spans="2:65" s="1" customFormat="1" ht="21.75" customHeight="1">
      <c r="B299" s="31"/>
      <c r="C299" s="131" t="s">
        <v>444</v>
      </c>
      <c r="D299" s="131" t="s">
        <v>134</v>
      </c>
      <c r="E299" s="132" t="s">
        <v>445</v>
      </c>
      <c r="F299" s="133" t="s">
        <v>446</v>
      </c>
      <c r="G299" s="134" t="s">
        <v>189</v>
      </c>
      <c r="H299" s="135">
        <v>1</v>
      </c>
      <c r="I299" s="136"/>
      <c r="J299" s="137">
        <f t="shared" si="10"/>
        <v>0</v>
      </c>
      <c r="K299" s="133" t="s">
        <v>1</v>
      </c>
      <c r="L299" s="31"/>
      <c r="M299" s="138" t="s">
        <v>1</v>
      </c>
      <c r="N299" s="139" t="s">
        <v>41</v>
      </c>
      <c r="P299" s="140">
        <f t="shared" si="11"/>
        <v>0</v>
      </c>
      <c r="Q299" s="140">
        <v>0</v>
      </c>
      <c r="R299" s="140">
        <f t="shared" si="12"/>
        <v>0</v>
      </c>
      <c r="S299" s="140">
        <v>0</v>
      </c>
      <c r="T299" s="141">
        <f t="shared" si="13"/>
        <v>0</v>
      </c>
      <c r="AR299" s="142" t="s">
        <v>233</v>
      </c>
      <c r="AT299" s="142" t="s">
        <v>134</v>
      </c>
      <c r="AU299" s="142" t="s">
        <v>86</v>
      </c>
      <c r="AY299" s="16" t="s">
        <v>131</v>
      </c>
      <c r="BE299" s="143">
        <f t="shared" si="14"/>
        <v>0</v>
      </c>
      <c r="BF299" s="143">
        <f t="shared" si="15"/>
        <v>0</v>
      </c>
      <c r="BG299" s="143">
        <f t="shared" si="16"/>
        <v>0</v>
      </c>
      <c r="BH299" s="143">
        <f t="shared" si="17"/>
        <v>0</v>
      </c>
      <c r="BI299" s="143">
        <f t="shared" si="18"/>
        <v>0</v>
      </c>
      <c r="BJ299" s="16" t="s">
        <v>84</v>
      </c>
      <c r="BK299" s="143">
        <f t="shared" si="19"/>
        <v>0</v>
      </c>
      <c r="BL299" s="16" t="s">
        <v>233</v>
      </c>
      <c r="BM299" s="142" t="s">
        <v>447</v>
      </c>
    </row>
    <row r="300" spans="2:65" s="1" customFormat="1" ht="21.75" customHeight="1">
      <c r="B300" s="31"/>
      <c r="C300" s="131" t="s">
        <v>448</v>
      </c>
      <c r="D300" s="131" t="s">
        <v>134</v>
      </c>
      <c r="E300" s="132" t="s">
        <v>449</v>
      </c>
      <c r="F300" s="133" t="s">
        <v>450</v>
      </c>
      <c r="G300" s="134" t="s">
        <v>189</v>
      </c>
      <c r="H300" s="135">
        <v>1</v>
      </c>
      <c r="I300" s="136"/>
      <c r="J300" s="137">
        <f t="shared" si="10"/>
        <v>0</v>
      </c>
      <c r="K300" s="133" t="s">
        <v>1</v>
      </c>
      <c r="L300" s="31"/>
      <c r="M300" s="138" t="s">
        <v>1</v>
      </c>
      <c r="N300" s="139" t="s">
        <v>41</v>
      </c>
      <c r="P300" s="140">
        <f t="shared" si="11"/>
        <v>0</v>
      </c>
      <c r="Q300" s="140">
        <v>0</v>
      </c>
      <c r="R300" s="140">
        <f t="shared" si="12"/>
        <v>0</v>
      </c>
      <c r="S300" s="140">
        <v>0</v>
      </c>
      <c r="T300" s="141">
        <f t="shared" si="13"/>
        <v>0</v>
      </c>
      <c r="AR300" s="142" t="s">
        <v>233</v>
      </c>
      <c r="AT300" s="142" t="s">
        <v>134</v>
      </c>
      <c r="AU300" s="142" t="s">
        <v>86</v>
      </c>
      <c r="AY300" s="16" t="s">
        <v>131</v>
      </c>
      <c r="BE300" s="143">
        <f t="shared" si="14"/>
        <v>0</v>
      </c>
      <c r="BF300" s="143">
        <f t="shared" si="15"/>
        <v>0</v>
      </c>
      <c r="BG300" s="143">
        <f t="shared" si="16"/>
        <v>0</v>
      </c>
      <c r="BH300" s="143">
        <f t="shared" si="17"/>
        <v>0</v>
      </c>
      <c r="BI300" s="143">
        <f t="shared" si="18"/>
        <v>0</v>
      </c>
      <c r="BJ300" s="16" t="s">
        <v>84</v>
      </c>
      <c r="BK300" s="143">
        <f t="shared" si="19"/>
        <v>0</v>
      </c>
      <c r="BL300" s="16" t="s">
        <v>233</v>
      </c>
      <c r="BM300" s="142" t="s">
        <v>451</v>
      </c>
    </row>
    <row r="301" spans="2:65" s="1" customFormat="1" ht="16.5" customHeight="1">
      <c r="B301" s="31"/>
      <c r="C301" s="131" t="s">
        <v>452</v>
      </c>
      <c r="D301" s="131" t="s">
        <v>134</v>
      </c>
      <c r="E301" s="132" t="s">
        <v>453</v>
      </c>
      <c r="F301" s="133" t="s">
        <v>454</v>
      </c>
      <c r="G301" s="134" t="s">
        <v>137</v>
      </c>
      <c r="H301" s="135">
        <v>7.5</v>
      </c>
      <c r="I301" s="136"/>
      <c r="J301" s="137">
        <f t="shared" si="10"/>
        <v>0</v>
      </c>
      <c r="K301" s="133" t="s">
        <v>1</v>
      </c>
      <c r="L301" s="31"/>
      <c r="M301" s="138" t="s">
        <v>1</v>
      </c>
      <c r="N301" s="139" t="s">
        <v>41</v>
      </c>
      <c r="P301" s="140">
        <f t="shared" si="11"/>
        <v>0</v>
      </c>
      <c r="Q301" s="140">
        <v>0</v>
      </c>
      <c r="R301" s="140">
        <f t="shared" si="12"/>
        <v>0</v>
      </c>
      <c r="S301" s="140">
        <v>0</v>
      </c>
      <c r="T301" s="141">
        <f t="shared" si="13"/>
        <v>0</v>
      </c>
      <c r="AR301" s="142" t="s">
        <v>233</v>
      </c>
      <c r="AT301" s="142" t="s">
        <v>134</v>
      </c>
      <c r="AU301" s="142" t="s">
        <v>86</v>
      </c>
      <c r="AY301" s="16" t="s">
        <v>131</v>
      </c>
      <c r="BE301" s="143">
        <f t="shared" si="14"/>
        <v>0</v>
      </c>
      <c r="BF301" s="143">
        <f t="shared" si="15"/>
        <v>0</v>
      </c>
      <c r="BG301" s="143">
        <f t="shared" si="16"/>
        <v>0</v>
      </c>
      <c r="BH301" s="143">
        <f t="shared" si="17"/>
        <v>0</v>
      </c>
      <c r="BI301" s="143">
        <f t="shared" si="18"/>
        <v>0</v>
      </c>
      <c r="BJ301" s="16" t="s">
        <v>84</v>
      </c>
      <c r="BK301" s="143">
        <f t="shared" si="19"/>
        <v>0</v>
      </c>
      <c r="BL301" s="16" t="s">
        <v>233</v>
      </c>
      <c r="BM301" s="142" t="s">
        <v>455</v>
      </c>
    </row>
    <row r="302" spans="2:65" s="1" customFormat="1" ht="16.5" customHeight="1">
      <c r="B302" s="31"/>
      <c r="C302" s="131" t="s">
        <v>456</v>
      </c>
      <c r="D302" s="131" t="s">
        <v>134</v>
      </c>
      <c r="E302" s="132" t="s">
        <v>457</v>
      </c>
      <c r="F302" s="133" t="s">
        <v>458</v>
      </c>
      <c r="G302" s="134" t="s">
        <v>459</v>
      </c>
      <c r="H302" s="135">
        <v>10</v>
      </c>
      <c r="I302" s="136"/>
      <c r="J302" s="137">
        <f t="shared" si="10"/>
        <v>0</v>
      </c>
      <c r="K302" s="133" t="s">
        <v>1</v>
      </c>
      <c r="L302" s="31"/>
      <c r="M302" s="138" t="s">
        <v>1</v>
      </c>
      <c r="N302" s="139" t="s">
        <v>41</v>
      </c>
      <c r="P302" s="140">
        <f t="shared" si="11"/>
        <v>0</v>
      </c>
      <c r="Q302" s="140">
        <v>0</v>
      </c>
      <c r="R302" s="140">
        <f t="shared" si="12"/>
        <v>0</v>
      </c>
      <c r="S302" s="140">
        <v>0</v>
      </c>
      <c r="T302" s="141">
        <f t="shared" si="13"/>
        <v>0</v>
      </c>
      <c r="AR302" s="142" t="s">
        <v>233</v>
      </c>
      <c r="AT302" s="142" t="s">
        <v>134</v>
      </c>
      <c r="AU302" s="142" t="s">
        <v>86</v>
      </c>
      <c r="AY302" s="16" t="s">
        <v>131</v>
      </c>
      <c r="BE302" s="143">
        <f t="shared" si="14"/>
        <v>0</v>
      </c>
      <c r="BF302" s="143">
        <f t="shared" si="15"/>
        <v>0</v>
      </c>
      <c r="BG302" s="143">
        <f t="shared" si="16"/>
        <v>0</v>
      </c>
      <c r="BH302" s="143">
        <f t="shared" si="17"/>
        <v>0</v>
      </c>
      <c r="BI302" s="143">
        <f t="shared" si="18"/>
        <v>0</v>
      </c>
      <c r="BJ302" s="16" t="s">
        <v>84</v>
      </c>
      <c r="BK302" s="143">
        <f t="shared" si="19"/>
        <v>0</v>
      </c>
      <c r="BL302" s="16" t="s">
        <v>233</v>
      </c>
      <c r="BM302" s="142" t="s">
        <v>460</v>
      </c>
    </row>
    <row r="303" spans="2:65" s="1" customFormat="1" ht="24.2" customHeight="1">
      <c r="B303" s="31"/>
      <c r="C303" s="131" t="s">
        <v>461</v>
      </c>
      <c r="D303" s="131" t="s">
        <v>134</v>
      </c>
      <c r="E303" s="132" t="s">
        <v>462</v>
      </c>
      <c r="F303" s="133" t="s">
        <v>463</v>
      </c>
      <c r="G303" s="134" t="s">
        <v>286</v>
      </c>
      <c r="H303" s="170"/>
      <c r="I303" s="136"/>
      <c r="J303" s="137">
        <f t="shared" si="10"/>
        <v>0</v>
      </c>
      <c r="K303" s="133" t="s">
        <v>138</v>
      </c>
      <c r="L303" s="31"/>
      <c r="M303" s="138" t="s">
        <v>1</v>
      </c>
      <c r="N303" s="139" t="s">
        <v>41</v>
      </c>
      <c r="P303" s="140">
        <f t="shared" si="11"/>
        <v>0</v>
      </c>
      <c r="Q303" s="140">
        <v>0</v>
      </c>
      <c r="R303" s="140">
        <f t="shared" si="12"/>
        <v>0</v>
      </c>
      <c r="S303" s="140">
        <v>0</v>
      </c>
      <c r="T303" s="141">
        <f t="shared" si="13"/>
        <v>0</v>
      </c>
      <c r="AR303" s="142" t="s">
        <v>233</v>
      </c>
      <c r="AT303" s="142" t="s">
        <v>134</v>
      </c>
      <c r="AU303" s="142" t="s">
        <v>86</v>
      </c>
      <c r="AY303" s="16" t="s">
        <v>131</v>
      </c>
      <c r="BE303" s="143">
        <f t="shared" si="14"/>
        <v>0</v>
      </c>
      <c r="BF303" s="143">
        <f t="shared" si="15"/>
        <v>0</v>
      </c>
      <c r="BG303" s="143">
        <f t="shared" si="16"/>
        <v>0</v>
      </c>
      <c r="BH303" s="143">
        <f t="shared" si="17"/>
        <v>0</v>
      </c>
      <c r="BI303" s="143">
        <f t="shared" si="18"/>
        <v>0</v>
      </c>
      <c r="BJ303" s="16" t="s">
        <v>84</v>
      </c>
      <c r="BK303" s="143">
        <f t="shared" si="19"/>
        <v>0</v>
      </c>
      <c r="BL303" s="16" t="s">
        <v>233</v>
      </c>
      <c r="BM303" s="142" t="s">
        <v>464</v>
      </c>
    </row>
    <row r="304" spans="2:65" s="1" customFormat="1" ht="11.25">
      <c r="B304" s="31"/>
      <c r="D304" s="144" t="s">
        <v>141</v>
      </c>
      <c r="F304" s="145" t="s">
        <v>465</v>
      </c>
      <c r="I304" s="146"/>
      <c r="L304" s="31"/>
      <c r="M304" s="147"/>
      <c r="T304" s="55"/>
      <c r="AT304" s="16" t="s">
        <v>141</v>
      </c>
      <c r="AU304" s="16" t="s">
        <v>86</v>
      </c>
    </row>
    <row r="305" spans="2:65" s="11" customFormat="1" ht="22.9" customHeight="1">
      <c r="B305" s="119"/>
      <c r="D305" s="120" t="s">
        <v>75</v>
      </c>
      <c r="E305" s="129" t="s">
        <v>466</v>
      </c>
      <c r="F305" s="129" t="s">
        <v>467</v>
      </c>
      <c r="I305" s="122"/>
      <c r="J305" s="130">
        <f>BK305</f>
        <v>0</v>
      </c>
      <c r="L305" s="119"/>
      <c r="M305" s="124"/>
      <c r="P305" s="125">
        <f>SUM(P306:P314)</f>
        <v>0</v>
      </c>
      <c r="R305" s="125">
        <f>SUM(R306:R314)</f>
        <v>0.22533</v>
      </c>
      <c r="T305" s="126">
        <f>SUM(T306:T314)</f>
        <v>0</v>
      </c>
      <c r="AR305" s="120" t="s">
        <v>86</v>
      </c>
      <c r="AT305" s="127" t="s">
        <v>75</v>
      </c>
      <c r="AU305" s="127" t="s">
        <v>84</v>
      </c>
      <c r="AY305" s="120" t="s">
        <v>131</v>
      </c>
      <c r="BK305" s="128">
        <f>SUM(BK306:BK314)</f>
        <v>0</v>
      </c>
    </row>
    <row r="306" spans="2:65" s="1" customFormat="1" ht="24.2" customHeight="1">
      <c r="B306" s="31"/>
      <c r="C306" s="131" t="s">
        <v>468</v>
      </c>
      <c r="D306" s="131" t="s">
        <v>134</v>
      </c>
      <c r="E306" s="132" t="s">
        <v>469</v>
      </c>
      <c r="F306" s="133" t="s">
        <v>470</v>
      </c>
      <c r="G306" s="134" t="s">
        <v>459</v>
      </c>
      <c r="H306" s="135">
        <v>18.7</v>
      </c>
      <c r="I306" s="136"/>
      <c r="J306" s="137">
        <f>ROUND(I306*H306,2)</f>
        <v>0</v>
      </c>
      <c r="K306" s="133" t="s">
        <v>138</v>
      </c>
      <c r="L306" s="31"/>
      <c r="M306" s="138" t="s">
        <v>1</v>
      </c>
      <c r="N306" s="139" t="s">
        <v>41</v>
      </c>
      <c r="P306" s="140">
        <f>O306*H306</f>
        <v>0</v>
      </c>
      <c r="Q306" s="140">
        <v>5.8999999999999999E-3</v>
      </c>
      <c r="R306" s="140">
        <f>Q306*H306</f>
        <v>0.11033</v>
      </c>
      <c r="S306" s="140">
        <v>0</v>
      </c>
      <c r="T306" s="141">
        <f>S306*H306</f>
        <v>0</v>
      </c>
      <c r="AR306" s="142" t="s">
        <v>233</v>
      </c>
      <c r="AT306" s="142" t="s">
        <v>134</v>
      </c>
      <c r="AU306" s="142" t="s">
        <v>86</v>
      </c>
      <c r="AY306" s="16" t="s">
        <v>131</v>
      </c>
      <c r="BE306" s="143">
        <f>IF(N306="základní",J306,0)</f>
        <v>0</v>
      </c>
      <c r="BF306" s="143">
        <f>IF(N306="snížená",J306,0)</f>
        <v>0</v>
      </c>
      <c r="BG306" s="143">
        <f>IF(N306="zákl. přenesená",J306,0)</f>
        <v>0</v>
      </c>
      <c r="BH306" s="143">
        <f>IF(N306="sníž. přenesená",J306,0)</f>
        <v>0</v>
      </c>
      <c r="BI306" s="143">
        <f>IF(N306="nulová",J306,0)</f>
        <v>0</v>
      </c>
      <c r="BJ306" s="16" t="s">
        <v>84</v>
      </c>
      <c r="BK306" s="143">
        <f>ROUND(I306*H306,2)</f>
        <v>0</v>
      </c>
      <c r="BL306" s="16" t="s">
        <v>233</v>
      </c>
      <c r="BM306" s="142" t="s">
        <v>471</v>
      </c>
    </row>
    <row r="307" spans="2:65" s="1" customFormat="1" ht="11.25">
      <c r="B307" s="31"/>
      <c r="D307" s="144" t="s">
        <v>141</v>
      </c>
      <c r="F307" s="145" t="s">
        <v>472</v>
      </c>
      <c r="I307" s="146"/>
      <c r="L307" s="31"/>
      <c r="M307" s="147"/>
      <c r="T307" s="55"/>
      <c r="AT307" s="16" t="s">
        <v>141</v>
      </c>
      <c r="AU307" s="16" t="s">
        <v>86</v>
      </c>
    </row>
    <row r="308" spans="2:65" s="1" customFormat="1" ht="19.5">
      <c r="B308" s="31"/>
      <c r="D308" s="149" t="s">
        <v>331</v>
      </c>
      <c r="F308" s="169" t="s">
        <v>473</v>
      </c>
      <c r="I308" s="146"/>
      <c r="L308" s="31"/>
      <c r="M308" s="147"/>
      <c r="T308" s="55"/>
      <c r="AT308" s="16" t="s">
        <v>331</v>
      </c>
      <c r="AU308" s="16" t="s">
        <v>86</v>
      </c>
    </row>
    <row r="309" spans="2:65" s="12" customFormat="1" ht="11.25">
      <c r="B309" s="148"/>
      <c r="D309" s="149" t="s">
        <v>143</v>
      </c>
      <c r="E309" s="150" t="s">
        <v>1</v>
      </c>
      <c r="F309" s="151" t="s">
        <v>474</v>
      </c>
      <c r="H309" s="152">
        <v>18.7</v>
      </c>
      <c r="I309" s="153"/>
      <c r="L309" s="148"/>
      <c r="M309" s="154"/>
      <c r="T309" s="155"/>
      <c r="AT309" s="150" t="s">
        <v>143</v>
      </c>
      <c r="AU309" s="150" t="s">
        <v>86</v>
      </c>
      <c r="AV309" s="12" t="s">
        <v>86</v>
      </c>
      <c r="AW309" s="12" t="s">
        <v>32</v>
      </c>
      <c r="AX309" s="12" t="s">
        <v>84</v>
      </c>
      <c r="AY309" s="150" t="s">
        <v>131</v>
      </c>
    </row>
    <row r="310" spans="2:65" s="1" customFormat="1" ht="16.5" customHeight="1">
      <c r="B310" s="31"/>
      <c r="C310" s="131" t="s">
        <v>475</v>
      </c>
      <c r="D310" s="131" t="s">
        <v>134</v>
      </c>
      <c r="E310" s="132" t="s">
        <v>476</v>
      </c>
      <c r="F310" s="133" t="s">
        <v>477</v>
      </c>
      <c r="G310" s="134" t="s">
        <v>137</v>
      </c>
      <c r="H310" s="135">
        <v>500</v>
      </c>
      <c r="I310" s="136"/>
      <c r="J310" s="137">
        <f>ROUND(I310*H310,2)</f>
        <v>0</v>
      </c>
      <c r="K310" s="133" t="s">
        <v>138</v>
      </c>
      <c r="L310" s="31"/>
      <c r="M310" s="138" t="s">
        <v>1</v>
      </c>
      <c r="N310" s="139" t="s">
        <v>41</v>
      </c>
      <c r="P310" s="140">
        <f>O310*H310</f>
        <v>0</v>
      </c>
      <c r="Q310" s="140">
        <v>2.3000000000000001E-4</v>
      </c>
      <c r="R310" s="140">
        <f>Q310*H310</f>
        <v>0.115</v>
      </c>
      <c r="S310" s="140">
        <v>0</v>
      </c>
      <c r="T310" s="141">
        <f>S310*H310</f>
        <v>0</v>
      </c>
      <c r="AR310" s="142" t="s">
        <v>233</v>
      </c>
      <c r="AT310" s="142" t="s">
        <v>134</v>
      </c>
      <c r="AU310" s="142" t="s">
        <v>86</v>
      </c>
      <c r="AY310" s="16" t="s">
        <v>131</v>
      </c>
      <c r="BE310" s="143">
        <f>IF(N310="základní",J310,0)</f>
        <v>0</v>
      </c>
      <c r="BF310" s="143">
        <f>IF(N310="snížená",J310,0)</f>
        <v>0</v>
      </c>
      <c r="BG310" s="143">
        <f>IF(N310="zákl. přenesená",J310,0)</f>
        <v>0</v>
      </c>
      <c r="BH310" s="143">
        <f>IF(N310="sníž. přenesená",J310,0)</f>
        <v>0</v>
      </c>
      <c r="BI310" s="143">
        <f>IF(N310="nulová",J310,0)</f>
        <v>0</v>
      </c>
      <c r="BJ310" s="16" t="s">
        <v>84</v>
      </c>
      <c r="BK310" s="143">
        <f>ROUND(I310*H310,2)</f>
        <v>0</v>
      </c>
      <c r="BL310" s="16" t="s">
        <v>233</v>
      </c>
      <c r="BM310" s="142" t="s">
        <v>478</v>
      </c>
    </row>
    <row r="311" spans="2:65" s="1" customFormat="1" ht="11.25">
      <c r="B311" s="31"/>
      <c r="D311" s="144" t="s">
        <v>141</v>
      </c>
      <c r="F311" s="145" t="s">
        <v>479</v>
      </c>
      <c r="I311" s="146"/>
      <c r="L311" s="31"/>
      <c r="M311" s="147"/>
      <c r="T311" s="55"/>
      <c r="AT311" s="16" t="s">
        <v>141</v>
      </c>
      <c r="AU311" s="16" t="s">
        <v>86</v>
      </c>
    </row>
    <row r="312" spans="2:65" s="1" customFormat="1" ht="24.2" customHeight="1">
      <c r="B312" s="31"/>
      <c r="C312" s="131" t="s">
        <v>480</v>
      </c>
      <c r="D312" s="131" t="s">
        <v>134</v>
      </c>
      <c r="E312" s="132" t="s">
        <v>481</v>
      </c>
      <c r="F312" s="133" t="s">
        <v>482</v>
      </c>
      <c r="G312" s="134" t="s">
        <v>286</v>
      </c>
      <c r="H312" s="170"/>
      <c r="I312" s="136"/>
      <c r="J312" s="137">
        <f>ROUND(I312*H312,2)</f>
        <v>0</v>
      </c>
      <c r="K312" s="133" t="s">
        <v>138</v>
      </c>
      <c r="L312" s="31"/>
      <c r="M312" s="138" t="s">
        <v>1</v>
      </c>
      <c r="N312" s="139" t="s">
        <v>41</v>
      </c>
      <c r="P312" s="140">
        <f>O312*H312</f>
        <v>0</v>
      </c>
      <c r="Q312" s="140">
        <v>0</v>
      </c>
      <c r="R312" s="140">
        <f>Q312*H312</f>
        <v>0</v>
      </c>
      <c r="S312" s="140">
        <v>0</v>
      </c>
      <c r="T312" s="141">
        <f>S312*H312</f>
        <v>0</v>
      </c>
      <c r="AR312" s="142" t="s">
        <v>233</v>
      </c>
      <c r="AT312" s="142" t="s">
        <v>134</v>
      </c>
      <c r="AU312" s="142" t="s">
        <v>86</v>
      </c>
      <c r="AY312" s="16" t="s">
        <v>131</v>
      </c>
      <c r="BE312" s="143">
        <f>IF(N312="základní",J312,0)</f>
        <v>0</v>
      </c>
      <c r="BF312" s="143">
        <f>IF(N312="snížená",J312,0)</f>
        <v>0</v>
      </c>
      <c r="BG312" s="143">
        <f>IF(N312="zákl. přenesená",J312,0)</f>
        <v>0</v>
      </c>
      <c r="BH312" s="143">
        <f>IF(N312="sníž. přenesená",J312,0)</f>
        <v>0</v>
      </c>
      <c r="BI312" s="143">
        <f>IF(N312="nulová",J312,0)</f>
        <v>0</v>
      </c>
      <c r="BJ312" s="16" t="s">
        <v>84</v>
      </c>
      <c r="BK312" s="143">
        <f>ROUND(I312*H312,2)</f>
        <v>0</v>
      </c>
      <c r="BL312" s="16" t="s">
        <v>233</v>
      </c>
      <c r="BM312" s="142" t="s">
        <v>483</v>
      </c>
    </row>
    <row r="313" spans="2:65" s="1" customFormat="1" ht="11.25">
      <c r="B313" s="31"/>
      <c r="D313" s="144" t="s">
        <v>141</v>
      </c>
      <c r="F313" s="145" t="s">
        <v>484</v>
      </c>
      <c r="I313" s="146"/>
      <c r="L313" s="31"/>
      <c r="M313" s="147"/>
      <c r="T313" s="55"/>
      <c r="AT313" s="16" t="s">
        <v>141</v>
      </c>
      <c r="AU313" s="16" t="s">
        <v>86</v>
      </c>
    </row>
    <row r="314" spans="2:65" s="1" customFormat="1" ht="58.5">
      <c r="B314" s="31"/>
      <c r="D314" s="149" t="s">
        <v>164</v>
      </c>
      <c r="F314" s="169" t="s">
        <v>485</v>
      </c>
      <c r="I314" s="146"/>
      <c r="L314" s="31"/>
      <c r="M314" s="147"/>
      <c r="T314" s="55"/>
      <c r="AT314" s="16" t="s">
        <v>164</v>
      </c>
      <c r="AU314" s="16" t="s">
        <v>86</v>
      </c>
    </row>
    <row r="315" spans="2:65" s="11" customFormat="1" ht="22.9" customHeight="1">
      <c r="B315" s="119"/>
      <c r="D315" s="120" t="s">
        <v>75</v>
      </c>
      <c r="E315" s="129" t="s">
        <v>486</v>
      </c>
      <c r="F315" s="129" t="s">
        <v>487</v>
      </c>
      <c r="I315" s="122"/>
      <c r="J315" s="130">
        <f>BK315</f>
        <v>0</v>
      </c>
      <c r="L315" s="119"/>
      <c r="M315" s="124"/>
      <c r="P315" s="125">
        <f>SUM(P316:P324)</f>
        <v>0</v>
      </c>
      <c r="R315" s="125">
        <f>SUM(R316:R324)</f>
        <v>0</v>
      </c>
      <c r="T315" s="126">
        <f>SUM(T316:T324)</f>
        <v>2.7440000000000003E-3</v>
      </c>
      <c r="AR315" s="120" t="s">
        <v>86</v>
      </c>
      <c r="AT315" s="127" t="s">
        <v>75</v>
      </c>
      <c r="AU315" s="127" t="s">
        <v>84</v>
      </c>
      <c r="AY315" s="120" t="s">
        <v>131</v>
      </c>
      <c r="BK315" s="128">
        <f>SUM(BK316:BK324)</f>
        <v>0</v>
      </c>
    </row>
    <row r="316" spans="2:65" s="1" customFormat="1" ht="16.5" customHeight="1">
      <c r="B316" s="31"/>
      <c r="C316" s="131" t="s">
        <v>488</v>
      </c>
      <c r="D316" s="131" t="s">
        <v>134</v>
      </c>
      <c r="E316" s="132" t="s">
        <v>489</v>
      </c>
      <c r="F316" s="133" t="s">
        <v>490</v>
      </c>
      <c r="G316" s="134" t="s">
        <v>137</v>
      </c>
      <c r="H316" s="135">
        <v>0.39200000000000002</v>
      </c>
      <c r="I316" s="136"/>
      <c r="J316" s="137">
        <f>ROUND(I316*H316,2)</f>
        <v>0</v>
      </c>
      <c r="K316" s="133" t="s">
        <v>138</v>
      </c>
      <c r="L316" s="31"/>
      <c r="M316" s="138" t="s">
        <v>1</v>
      </c>
      <c r="N316" s="139" t="s">
        <v>41</v>
      </c>
      <c r="P316" s="140">
        <f>O316*H316</f>
        <v>0</v>
      </c>
      <c r="Q316" s="140">
        <v>0</v>
      </c>
      <c r="R316" s="140">
        <f>Q316*H316</f>
        <v>0</v>
      </c>
      <c r="S316" s="140">
        <v>7.0000000000000001E-3</v>
      </c>
      <c r="T316" s="141">
        <f>S316*H316</f>
        <v>2.7440000000000003E-3</v>
      </c>
      <c r="AR316" s="142" t="s">
        <v>233</v>
      </c>
      <c r="AT316" s="142" t="s">
        <v>134</v>
      </c>
      <c r="AU316" s="142" t="s">
        <v>86</v>
      </c>
      <c r="AY316" s="16" t="s">
        <v>131</v>
      </c>
      <c r="BE316" s="143">
        <f>IF(N316="základní",J316,0)</f>
        <v>0</v>
      </c>
      <c r="BF316" s="143">
        <f>IF(N316="snížená",J316,0)</f>
        <v>0</v>
      </c>
      <c r="BG316" s="143">
        <f>IF(N316="zákl. přenesená",J316,0)</f>
        <v>0</v>
      </c>
      <c r="BH316" s="143">
        <f>IF(N316="sníž. přenesená",J316,0)</f>
        <v>0</v>
      </c>
      <c r="BI316" s="143">
        <f>IF(N316="nulová",J316,0)</f>
        <v>0</v>
      </c>
      <c r="BJ316" s="16" t="s">
        <v>84</v>
      </c>
      <c r="BK316" s="143">
        <f>ROUND(I316*H316,2)</f>
        <v>0</v>
      </c>
      <c r="BL316" s="16" t="s">
        <v>233</v>
      </c>
      <c r="BM316" s="142" t="s">
        <v>491</v>
      </c>
    </row>
    <row r="317" spans="2:65" s="1" customFormat="1" ht="11.25">
      <c r="B317" s="31"/>
      <c r="D317" s="144" t="s">
        <v>141</v>
      </c>
      <c r="F317" s="145" t="s">
        <v>492</v>
      </c>
      <c r="I317" s="146"/>
      <c r="L317" s="31"/>
      <c r="M317" s="147"/>
      <c r="T317" s="55"/>
      <c r="AT317" s="16" t="s">
        <v>141</v>
      </c>
      <c r="AU317" s="16" t="s">
        <v>86</v>
      </c>
    </row>
    <row r="318" spans="2:65" s="12" customFormat="1" ht="11.25">
      <c r="B318" s="148"/>
      <c r="D318" s="149" t="s">
        <v>143</v>
      </c>
      <c r="E318" s="150" t="s">
        <v>1</v>
      </c>
      <c r="F318" s="151" t="s">
        <v>493</v>
      </c>
      <c r="H318" s="152">
        <v>0.24199999999999999</v>
      </c>
      <c r="I318" s="153"/>
      <c r="L318" s="148"/>
      <c r="M318" s="154"/>
      <c r="T318" s="155"/>
      <c r="AT318" s="150" t="s">
        <v>143</v>
      </c>
      <c r="AU318" s="150" t="s">
        <v>86</v>
      </c>
      <c r="AV318" s="12" t="s">
        <v>86</v>
      </c>
      <c r="AW318" s="12" t="s">
        <v>32</v>
      </c>
      <c r="AX318" s="12" t="s">
        <v>76</v>
      </c>
      <c r="AY318" s="150" t="s">
        <v>131</v>
      </c>
    </row>
    <row r="319" spans="2:65" s="12" customFormat="1" ht="11.25">
      <c r="B319" s="148"/>
      <c r="D319" s="149" t="s">
        <v>143</v>
      </c>
      <c r="E319" s="150" t="s">
        <v>1</v>
      </c>
      <c r="F319" s="151" t="s">
        <v>494</v>
      </c>
      <c r="H319" s="152">
        <v>0.15</v>
      </c>
      <c r="I319" s="153"/>
      <c r="L319" s="148"/>
      <c r="M319" s="154"/>
      <c r="T319" s="155"/>
      <c r="AT319" s="150" t="s">
        <v>143</v>
      </c>
      <c r="AU319" s="150" t="s">
        <v>86</v>
      </c>
      <c r="AV319" s="12" t="s">
        <v>86</v>
      </c>
      <c r="AW319" s="12" t="s">
        <v>32</v>
      </c>
      <c r="AX319" s="12" t="s">
        <v>76</v>
      </c>
      <c r="AY319" s="150" t="s">
        <v>131</v>
      </c>
    </row>
    <row r="320" spans="2:65" s="13" customFormat="1" ht="11.25">
      <c r="B320" s="156"/>
      <c r="D320" s="149" t="s">
        <v>143</v>
      </c>
      <c r="E320" s="157" t="s">
        <v>1</v>
      </c>
      <c r="F320" s="158" t="s">
        <v>152</v>
      </c>
      <c r="H320" s="159">
        <v>0.39200000000000002</v>
      </c>
      <c r="I320" s="160"/>
      <c r="L320" s="156"/>
      <c r="M320" s="161"/>
      <c r="T320" s="162"/>
      <c r="AT320" s="157" t="s">
        <v>143</v>
      </c>
      <c r="AU320" s="157" t="s">
        <v>86</v>
      </c>
      <c r="AV320" s="13" t="s">
        <v>139</v>
      </c>
      <c r="AW320" s="13" t="s">
        <v>32</v>
      </c>
      <c r="AX320" s="13" t="s">
        <v>84</v>
      </c>
      <c r="AY320" s="157" t="s">
        <v>131</v>
      </c>
    </row>
    <row r="321" spans="2:65" s="1" customFormat="1" ht="16.5" customHeight="1">
      <c r="B321" s="31"/>
      <c r="C321" s="131" t="s">
        <v>495</v>
      </c>
      <c r="D321" s="131" t="s">
        <v>134</v>
      </c>
      <c r="E321" s="132" t="s">
        <v>496</v>
      </c>
      <c r="F321" s="133" t="s">
        <v>497</v>
      </c>
      <c r="G321" s="134" t="s">
        <v>459</v>
      </c>
      <c r="H321" s="135">
        <v>5.74</v>
      </c>
      <c r="I321" s="136"/>
      <c r="J321" s="137">
        <f>ROUND(I321*H321,2)</f>
        <v>0</v>
      </c>
      <c r="K321" s="133" t="s">
        <v>1</v>
      </c>
      <c r="L321" s="31"/>
      <c r="M321" s="138" t="s">
        <v>1</v>
      </c>
      <c r="N321" s="139" t="s">
        <v>41</v>
      </c>
      <c r="P321" s="140">
        <f>O321*H321</f>
        <v>0</v>
      </c>
      <c r="Q321" s="140">
        <v>0</v>
      </c>
      <c r="R321" s="140">
        <f>Q321*H321</f>
        <v>0</v>
      </c>
      <c r="S321" s="140">
        <v>0</v>
      </c>
      <c r="T321" s="141">
        <f>S321*H321</f>
        <v>0</v>
      </c>
      <c r="AR321" s="142" t="s">
        <v>233</v>
      </c>
      <c r="AT321" s="142" t="s">
        <v>134</v>
      </c>
      <c r="AU321" s="142" t="s">
        <v>86</v>
      </c>
      <c r="AY321" s="16" t="s">
        <v>131</v>
      </c>
      <c r="BE321" s="143">
        <f>IF(N321="základní",J321,0)</f>
        <v>0</v>
      </c>
      <c r="BF321" s="143">
        <f>IF(N321="snížená",J321,0)</f>
        <v>0</v>
      </c>
      <c r="BG321" s="143">
        <f>IF(N321="zákl. přenesená",J321,0)</f>
        <v>0</v>
      </c>
      <c r="BH321" s="143">
        <f>IF(N321="sníž. přenesená",J321,0)</f>
        <v>0</v>
      </c>
      <c r="BI321" s="143">
        <f>IF(N321="nulová",J321,0)</f>
        <v>0</v>
      </c>
      <c r="BJ321" s="16" t="s">
        <v>84</v>
      </c>
      <c r="BK321" s="143">
        <f>ROUND(I321*H321,2)</f>
        <v>0</v>
      </c>
      <c r="BL321" s="16" t="s">
        <v>233</v>
      </c>
      <c r="BM321" s="142" t="s">
        <v>498</v>
      </c>
    </row>
    <row r="322" spans="2:65" s="12" customFormat="1" ht="11.25">
      <c r="B322" s="148"/>
      <c r="D322" s="149" t="s">
        <v>143</v>
      </c>
      <c r="E322" s="150" t="s">
        <v>1</v>
      </c>
      <c r="F322" s="151" t="s">
        <v>499</v>
      </c>
      <c r="H322" s="152">
        <v>5.74</v>
      </c>
      <c r="I322" s="153"/>
      <c r="L322" s="148"/>
      <c r="M322" s="154"/>
      <c r="T322" s="155"/>
      <c r="AT322" s="150" t="s">
        <v>143</v>
      </c>
      <c r="AU322" s="150" t="s">
        <v>86</v>
      </c>
      <c r="AV322" s="12" t="s">
        <v>86</v>
      </c>
      <c r="AW322" s="12" t="s">
        <v>32</v>
      </c>
      <c r="AX322" s="12" t="s">
        <v>84</v>
      </c>
      <c r="AY322" s="150" t="s">
        <v>131</v>
      </c>
    </row>
    <row r="323" spans="2:65" s="1" customFormat="1" ht="24.2" customHeight="1">
      <c r="B323" s="31"/>
      <c r="C323" s="131" t="s">
        <v>500</v>
      </c>
      <c r="D323" s="131" t="s">
        <v>134</v>
      </c>
      <c r="E323" s="132" t="s">
        <v>501</v>
      </c>
      <c r="F323" s="133" t="s">
        <v>502</v>
      </c>
      <c r="G323" s="134" t="s">
        <v>286</v>
      </c>
      <c r="H323" s="170"/>
      <c r="I323" s="136"/>
      <c r="J323" s="137">
        <f>ROUND(I323*H323,2)</f>
        <v>0</v>
      </c>
      <c r="K323" s="133" t="s">
        <v>138</v>
      </c>
      <c r="L323" s="31"/>
      <c r="M323" s="138" t="s">
        <v>1</v>
      </c>
      <c r="N323" s="139" t="s">
        <v>41</v>
      </c>
      <c r="P323" s="140">
        <f>O323*H323</f>
        <v>0</v>
      </c>
      <c r="Q323" s="140">
        <v>0</v>
      </c>
      <c r="R323" s="140">
        <f>Q323*H323</f>
        <v>0</v>
      </c>
      <c r="S323" s="140">
        <v>0</v>
      </c>
      <c r="T323" s="141">
        <f>S323*H323</f>
        <v>0</v>
      </c>
      <c r="AR323" s="142" t="s">
        <v>233</v>
      </c>
      <c r="AT323" s="142" t="s">
        <v>134</v>
      </c>
      <c r="AU323" s="142" t="s">
        <v>86</v>
      </c>
      <c r="AY323" s="16" t="s">
        <v>131</v>
      </c>
      <c r="BE323" s="143">
        <f>IF(N323="základní",J323,0)</f>
        <v>0</v>
      </c>
      <c r="BF323" s="143">
        <f>IF(N323="snížená",J323,0)</f>
        <v>0</v>
      </c>
      <c r="BG323" s="143">
        <f>IF(N323="zákl. přenesená",J323,0)</f>
        <v>0</v>
      </c>
      <c r="BH323" s="143">
        <f>IF(N323="sníž. přenesená",J323,0)</f>
        <v>0</v>
      </c>
      <c r="BI323" s="143">
        <f>IF(N323="nulová",J323,0)</f>
        <v>0</v>
      </c>
      <c r="BJ323" s="16" t="s">
        <v>84</v>
      </c>
      <c r="BK323" s="143">
        <f>ROUND(I323*H323,2)</f>
        <v>0</v>
      </c>
      <c r="BL323" s="16" t="s">
        <v>233</v>
      </c>
      <c r="BM323" s="142" t="s">
        <v>503</v>
      </c>
    </row>
    <row r="324" spans="2:65" s="1" customFormat="1" ht="11.25">
      <c r="B324" s="31"/>
      <c r="D324" s="144" t="s">
        <v>141</v>
      </c>
      <c r="F324" s="145" t="s">
        <v>504</v>
      </c>
      <c r="I324" s="146"/>
      <c r="L324" s="31"/>
      <c r="M324" s="147"/>
      <c r="T324" s="55"/>
      <c r="AT324" s="16" t="s">
        <v>141</v>
      </c>
      <c r="AU324" s="16" t="s">
        <v>86</v>
      </c>
    </row>
    <row r="325" spans="2:65" s="11" customFormat="1" ht="22.9" customHeight="1">
      <c r="B325" s="119"/>
      <c r="D325" s="120" t="s">
        <v>75</v>
      </c>
      <c r="E325" s="129" t="s">
        <v>505</v>
      </c>
      <c r="F325" s="129" t="s">
        <v>506</v>
      </c>
      <c r="I325" s="122"/>
      <c r="J325" s="130">
        <f>BK325</f>
        <v>0</v>
      </c>
      <c r="L325" s="119"/>
      <c r="M325" s="124"/>
      <c r="P325" s="125">
        <f>SUM(P326:P331)</f>
        <v>0</v>
      </c>
      <c r="R325" s="125">
        <f>SUM(R326:R331)</f>
        <v>1.0186470000000001E-2</v>
      </c>
      <c r="T325" s="126">
        <f>SUM(T326:T331)</f>
        <v>0</v>
      </c>
      <c r="AR325" s="120" t="s">
        <v>86</v>
      </c>
      <c r="AT325" s="127" t="s">
        <v>75</v>
      </c>
      <c r="AU325" s="127" t="s">
        <v>84</v>
      </c>
      <c r="AY325" s="120" t="s">
        <v>131</v>
      </c>
      <c r="BK325" s="128">
        <f>SUM(BK326:BK331)</f>
        <v>0</v>
      </c>
    </row>
    <row r="326" spans="2:65" s="1" customFormat="1" ht="24.2" customHeight="1">
      <c r="B326" s="31"/>
      <c r="C326" s="131" t="s">
        <v>507</v>
      </c>
      <c r="D326" s="131" t="s">
        <v>134</v>
      </c>
      <c r="E326" s="132" t="s">
        <v>508</v>
      </c>
      <c r="F326" s="133" t="s">
        <v>509</v>
      </c>
      <c r="G326" s="134" t="s">
        <v>510</v>
      </c>
      <c r="H326" s="135">
        <v>1</v>
      </c>
      <c r="I326" s="136"/>
      <c r="J326" s="137">
        <f>ROUND(I326*H326,2)</f>
        <v>0</v>
      </c>
      <c r="K326" s="133" t="s">
        <v>1</v>
      </c>
      <c r="L326" s="31"/>
      <c r="M326" s="138" t="s">
        <v>1</v>
      </c>
      <c r="N326" s="139" t="s">
        <v>41</v>
      </c>
      <c r="P326" s="140">
        <f>O326*H326</f>
        <v>0</v>
      </c>
      <c r="Q326" s="140">
        <v>0</v>
      </c>
      <c r="R326" s="140">
        <f>Q326*H326</f>
        <v>0</v>
      </c>
      <c r="S326" s="140">
        <v>0</v>
      </c>
      <c r="T326" s="141">
        <f>S326*H326</f>
        <v>0</v>
      </c>
      <c r="AR326" s="142" t="s">
        <v>233</v>
      </c>
      <c r="AT326" s="142" t="s">
        <v>134</v>
      </c>
      <c r="AU326" s="142" t="s">
        <v>86</v>
      </c>
      <c r="AY326" s="16" t="s">
        <v>131</v>
      </c>
      <c r="BE326" s="143">
        <f>IF(N326="základní",J326,0)</f>
        <v>0</v>
      </c>
      <c r="BF326" s="143">
        <f>IF(N326="snížená",J326,0)</f>
        <v>0</v>
      </c>
      <c r="BG326" s="143">
        <f>IF(N326="zákl. přenesená",J326,0)</f>
        <v>0</v>
      </c>
      <c r="BH326" s="143">
        <f>IF(N326="sníž. přenesená",J326,0)</f>
        <v>0</v>
      </c>
      <c r="BI326" s="143">
        <f>IF(N326="nulová",J326,0)</f>
        <v>0</v>
      </c>
      <c r="BJ326" s="16" t="s">
        <v>84</v>
      </c>
      <c r="BK326" s="143">
        <f>ROUND(I326*H326,2)</f>
        <v>0</v>
      </c>
      <c r="BL326" s="16" t="s">
        <v>233</v>
      </c>
      <c r="BM326" s="142" t="s">
        <v>511</v>
      </c>
    </row>
    <row r="327" spans="2:65" s="1" customFormat="1" ht="16.5" customHeight="1">
      <c r="B327" s="31"/>
      <c r="C327" s="131" t="s">
        <v>512</v>
      </c>
      <c r="D327" s="131" t="s">
        <v>134</v>
      </c>
      <c r="E327" s="132" t="s">
        <v>513</v>
      </c>
      <c r="F327" s="133" t="s">
        <v>514</v>
      </c>
      <c r="G327" s="134" t="s">
        <v>137</v>
      </c>
      <c r="H327" s="135">
        <v>44.289000000000001</v>
      </c>
      <c r="I327" s="136"/>
      <c r="J327" s="137">
        <f>ROUND(I327*H327,2)</f>
        <v>0</v>
      </c>
      <c r="K327" s="133" t="s">
        <v>138</v>
      </c>
      <c r="L327" s="31"/>
      <c r="M327" s="138" t="s">
        <v>1</v>
      </c>
      <c r="N327" s="139" t="s">
        <v>41</v>
      </c>
      <c r="P327" s="140">
        <f>O327*H327</f>
        <v>0</v>
      </c>
      <c r="Q327" s="140">
        <v>2.3000000000000001E-4</v>
      </c>
      <c r="R327" s="140">
        <f>Q327*H327</f>
        <v>1.0186470000000001E-2</v>
      </c>
      <c r="S327" s="140">
        <v>0</v>
      </c>
      <c r="T327" s="141">
        <f>S327*H327</f>
        <v>0</v>
      </c>
      <c r="AR327" s="142" t="s">
        <v>233</v>
      </c>
      <c r="AT327" s="142" t="s">
        <v>134</v>
      </c>
      <c r="AU327" s="142" t="s">
        <v>86</v>
      </c>
      <c r="AY327" s="16" t="s">
        <v>131</v>
      </c>
      <c r="BE327" s="143">
        <f>IF(N327="základní",J327,0)</f>
        <v>0</v>
      </c>
      <c r="BF327" s="143">
        <f>IF(N327="snížená",J327,0)</f>
        <v>0</v>
      </c>
      <c r="BG327" s="143">
        <f>IF(N327="zákl. přenesená",J327,0)</f>
        <v>0</v>
      </c>
      <c r="BH327" s="143">
        <f>IF(N327="sníž. přenesená",J327,0)</f>
        <v>0</v>
      </c>
      <c r="BI327" s="143">
        <f>IF(N327="nulová",J327,0)</f>
        <v>0</v>
      </c>
      <c r="BJ327" s="16" t="s">
        <v>84</v>
      </c>
      <c r="BK327" s="143">
        <f>ROUND(I327*H327,2)</f>
        <v>0</v>
      </c>
      <c r="BL327" s="16" t="s">
        <v>233</v>
      </c>
      <c r="BM327" s="142" t="s">
        <v>515</v>
      </c>
    </row>
    <row r="328" spans="2:65" s="1" customFormat="1" ht="11.25">
      <c r="B328" s="31"/>
      <c r="D328" s="144" t="s">
        <v>141</v>
      </c>
      <c r="F328" s="145" t="s">
        <v>516</v>
      </c>
      <c r="I328" s="146"/>
      <c r="L328" s="31"/>
      <c r="M328" s="147"/>
      <c r="T328" s="55"/>
      <c r="AT328" s="16" t="s">
        <v>141</v>
      </c>
      <c r="AU328" s="16" t="s">
        <v>86</v>
      </c>
    </row>
    <row r="329" spans="2:65" s="12" customFormat="1" ht="11.25">
      <c r="B329" s="148"/>
      <c r="D329" s="149" t="s">
        <v>143</v>
      </c>
      <c r="E329" s="150" t="s">
        <v>1</v>
      </c>
      <c r="F329" s="151" t="s">
        <v>198</v>
      </c>
      <c r="H329" s="152">
        <v>44.289000000000001</v>
      </c>
      <c r="I329" s="153"/>
      <c r="L329" s="148"/>
      <c r="M329" s="154"/>
      <c r="T329" s="155"/>
      <c r="AT329" s="150" t="s">
        <v>143</v>
      </c>
      <c r="AU329" s="150" t="s">
        <v>86</v>
      </c>
      <c r="AV329" s="12" t="s">
        <v>86</v>
      </c>
      <c r="AW329" s="12" t="s">
        <v>32</v>
      </c>
      <c r="AX329" s="12" t="s">
        <v>84</v>
      </c>
      <c r="AY329" s="150" t="s">
        <v>131</v>
      </c>
    </row>
    <row r="330" spans="2:65" s="1" customFormat="1" ht="24.2" customHeight="1">
      <c r="B330" s="31"/>
      <c r="C330" s="131" t="s">
        <v>517</v>
      </c>
      <c r="D330" s="131" t="s">
        <v>134</v>
      </c>
      <c r="E330" s="132" t="s">
        <v>518</v>
      </c>
      <c r="F330" s="133" t="s">
        <v>519</v>
      </c>
      <c r="G330" s="134" t="s">
        <v>286</v>
      </c>
      <c r="H330" s="170"/>
      <c r="I330" s="136"/>
      <c r="J330" s="137">
        <f>ROUND(I330*H330,2)</f>
        <v>0</v>
      </c>
      <c r="K330" s="133" t="s">
        <v>138</v>
      </c>
      <c r="L330" s="31"/>
      <c r="M330" s="138" t="s">
        <v>1</v>
      </c>
      <c r="N330" s="139" t="s">
        <v>41</v>
      </c>
      <c r="P330" s="140">
        <f>O330*H330</f>
        <v>0</v>
      </c>
      <c r="Q330" s="140">
        <v>0</v>
      </c>
      <c r="R330" s="140">
        <f>Q330*H330</f>
        <v>0</v>
      </c>
      <c r="S330" s="140">
        <v>0</v>
      </c>
      <c r="T330" s="141">
        <f>S330*H330</f>
        <v>0</v>
      </c>
      <c r="AR330" s="142" t="s">
        <v>233</v>
      </c>
      <c r="AT330" s="142" t="s">
        <v>134</v>
      </c>
      <c r="AU330" s="142" t="s">
        <v>86</v>
      </c>
      <c r="AY330" s="16" t="s">
        <v>131</v>
      </c>
      <c r="BE330" s="143">
        <f>IF(N330="základní",J330,0)</f>
        <v>0</v>
      </c>
      <c r="BF330" s="143">
        <f>IF(N330="snížená",J330,0)</f>
        <v>0</v>
      </c>
      <c r="BG330" s="143">
        <f>IF(N330="zákl. přenesená",J330,0)</f>
        <v>0</v>
      </c>
      <c r="BH330" s="143">
        <f>IF(N330="sníž. přenesená",J330,0)</f>
        <v>0</v>
      </c>
      <c r="BI330" s="143">
        <f>IF(N330="nulová",J330,0)</f>
        <v>0</v>
      </c>
      <c r="BJ330" s="16" t="s">
        <v>84</v>
      </c>
      <c r="BK330" s="143">
        <f>ROUND(I330*H330,2)</f>
        <v>0</v>
      </c>
      <c r="BL330" s="16" t="s">
        <v>233</v>
      </c>
      <c r="BM330" s="142" t="s">
        <v>520</v>
      </c>
    </row>
    <row r="331" spans="2:65" s="1" customFormat="1" ht="11.25">
      <c r="B331" s="31"/>
      <c r="D331" s="144" t="s">
        <v>141</v>
      </c>
      <c r="F331" s="145" t="s">
        <v>521</v>
      </c>
      <c r="I331" s="146"/>
      <c r="L331" s="31"/>
      <c r="M331" s="147"/>
      <c r="T331" s="55"/>
      <c r="AT331" s="16" t="s">
        <v>141</v>
      </c>
      <c r="AU331" s="16" t="s">
        <v>86</v>
      </c>
    </row>
    <row r="332" spans="2:65" s="11" customFormat="1" ht="22.9" customHeight="1">
      <c r="B332" s="119"/>
      <c r="D332" s="120" t="s">
        <v>75</v>
      </c>
      <c r="E332" s="129" t="s">
        <v>522</v>
      </c>
      <c r="F332" s="129" t="s">
        <v>523</v>
      </c>
      <c r="I332" s="122"/>
      <c r="J332" s="130">
        <f>BK332</f>
        <v>0</v>
      </c>
      <c r="L332" s="119"/>
      <c r="M332" s="124"/>
      <c r="P332" s="125">
        <f>SUM(P333:P345)</f>
        <v>0</v>
      </c>
      <c r="R332" s="125">
        <f>SUM(R333:R345)</f>
        <v>9.216000000000002E-3</v>
      </c>
      <c r="T332" s="126">
        <f>SUM(T333:T345)</f>
        <v>0</v>
      </c>
      <c r="AR332" s="120" t="s">
        <v>86</v>
      </c>
      <c r="AT332" s="127" t="s">
        <v>75</v>
      </c>
      <c r="AU332" s="127" t="s">
        <v>84</v>
      </c>
      <c r="AY332" s="120" t="s">
        <v>131</v>
      </c>
      <c r="BK332" s="128">
        <f>SUM(BK333:BK345)</f>
        <v>0</v>
      </c>
    </row>
    <row r="333" spans="2:65" s="1" customFormat="1" ht="16.5" customHeight="1">
      <c r="B333" s="31"/>
      <c r="C333" s="131" t="s">
        <v>524</v>
      </c>
      <c r="D333" s="131" t="s">
        <v>134</v>
      </c>
      <c r="E333" s="132" t="s">
        <v>525</v>
      </c>
      <c r="F333" s="133" t="s">
        <v>526</v>
      </c>
      <c r="G333" s="134" t="s">
        <v>137</v>
      </c>
      <c r="H333" s="135">
        <v>12.48</v>
      </c>
      <c r="I333" s="136"/>
      <c r="J333" s="137">
        <f>ROUND(I333*H333,2)</f>
        <v>0</v>
      </c>
      <c r="K333" s="133" t="s">
        <v>138</v>
      </c>
      <c r="L333" s="31"/>
      <c r="M333" s="138" t="s">
        <v>1</v>
      </c>
      <c r="N333" s="139" t="s">
        <v>41</v>
      </c>
      <c r="P333" s="140">
        <f>O333*H333</f>
        <v>0</v>
      </c>
      <c r="Q333" s="140">
        <v>1E-4</v>
      </c>
      <c r="R333" s="140">
        <f>Q333*H333</f>
        <v>1.2480000000000002E-3</v>
      </c>
      <c r="S333" s="140">
        <v>0</v>
      </c>
      <c r="T333" s="141">
        <f>S333*H333</f>
        <v>0</v>
      </c>
      <c r="AR333" s="142" t="s">
        <v>233</v>
      </c>
      <c r="AT333" s="142" t="s">
        <v>134</v>
      </c>
      <c r="AU333" s="142" t="s">
        <v>86</v>
      </c>
      <c r="AY333" s="16" t="s">
        <v>131</v>
      </c>
      <c r="BE333" s="143">
        <f>IF(N333="základní",J333,0)</f>
        <v>0</v>
      </c>
      <c r="BF333" s="143">
        <f>IF(N333="snížená",J333,0)</f>
        <v>0</v>
      </c>
      <c r="BG333" s="143">
        <f>IF(N333="zákl. přenesená",J333,0)</f>
        <v>0</v>
      </c>
      <c r="BH333" s="143">
        <f>IF(N333="sníž. přenesená",J333,0)</f>
        <v>0</v>
      </c>
      <c r="BI333" s="143">
        <f>IF(N333="nulová",J333,0)</f>
        <v>0</v>
      </c>
      <c r="BJ333" s="16" t="s">
        <v>84</v>
      </c>
      <c r="BK333" s="143">
        <f>ROUND(I333*H333,2)</f>
        <v>0</v>
      </c>
      <c r="BL333" s="16" t="s">
        <v>233</v>
      </c>
      <c r="BM333" s="142" t="s">
        <v>527</v>
      </c>
    </row>
    <row r="334" spans="2:65" s="1" customFormat="1" ht="11.25">
      <c r="B334" s="31"/>
      <c r="D334" s="144" t="s">
        <v>141</v>
      </c>
      <c r="F334" s="145" t="s">
        <v>528</v>
      </c>
      <c r="I334" s="146"/>
      <c r="L334" s="31"/>
      <c r="M334" s="147"/>
      <c r="T334" s="55"/>
      <c r="AT334" s="16" t="s">
        <v>141</v>
      </c>
      <c r="AU334" s="16" t="s">
        <v>86</v>
      </c>
    </row>
    <row r="335" spans="2:65" s="12" customFormat="1" ht="11.25">
      <c r="B335" s="148"/>
      <c r="D335" s="149" t="s">
        <v>143</v>
      </c>
      <c r="E335" s="150" t="s">
        <v>1</v>
      </c>
      <c r="F335" s="151" t="s">
        <v>529</v>
      </c>
      <c r="H335" s="152">
        <v>12.48</v>
      </c>
      <c r="I335" s="153"/>
      <c r="L335" s="148"/>
      <c r="M335" s="154"/>
      <c r="T335" s="155"/>
      <c r="AT335" s="150" t="s">
        <v>143</v>
      </c>
      <c r="AU335" s="150" t="s">
        <v>86</v>
      </c>
      <c r="AV335" s="12" t="s">
        <v>86</v>
      </c>
      <c r="AW335" s="12" t="s">
        <v>32</v>
      </c>
      <c r="AX335" s="12" t="s">
        <v>84</v>
      </c>
      <c r="AY335" s="150" t="s">
        <v>131</v>
      </c>
    </row>
    <row r="336" spans="2:65" s="1" customFormat="1" ht="16.5" customHeight="1">
      <c r="B336" s="31"/>
      <c r="C336" s="131" t="s">
        <v>530</v>
      </c>
      <c r="D336" s="131" t="s">
        <v>134</v>
      </c>
      <c r="E336" s="132" t="s">
        <v>531</v>
      </c>
      <c r="F336" s="133" t="s">
        <v>532</v>
      </c>
      <c r="G336" s="134" t="s">
        <v>459</v>
      </c>
      <c r="H336" s="135">
        <v>8</v>
      </c>
      <c r="I336" s="136"/>
      <c r="J336" s="137">
        <f>ROUND(I336*H336,2)</f>
        <v>0</v>
      </c>
      <c r="K336" s="133" t="s">
        <v>138</v>
      </c>
      <c r="L336" s="31"/>
      <c r="M336" s="138" t="s">
        <v>1</v>
      </c>
      <c r="N336" s="139" t="s">
        <v>41</v>
      </c>
      <c r="P336" s="140">
        <f>O336*H336</f>
        <v>0</v>
      </c>
      <c r="Q336" s="140">
        <v>1.0000000000000001E-5</v>
      </c>
      <c r="R336" s="140">
        <f>Q336*H336</f>
        <v>8.0000000000000007E-5</v>
      </c>
      <c r="S336" s="140">
        <v>0</v>
      </c>
      <c r="T336" s="141">
        <f>S336*H336</f>
        <v>0</v>
      </c>
      <c r="AR336" s="142" t="s">
        <v>233</v>
      </c>
      <c r="AT336" s="142" t="s">
        <v>134</v>
      </c>
      <c r="AU336" s="142" t="s">
        <v>86</v>
      </c>
      <c r="AY336" s="16" t="s">
        <v>131</v>
      </c>
      <c r="BE336" s="143">
        <f>IF(N336="základní",J336,0)</f>
        <v>0</v>
      </c>
      <c r="BF336" s="143">
        <f>IF(N336="snížená",J336,0)</f>
        <v>0</v>
      </c>
      <c r="BG336" s="143">
        <f>IF(N336="zákl. přenesená",J336,0)</f>
        <v>0</v>
      </c>
      <c r="BH336" s="143">
        <f>IF(N336="sníž. přenesená",J336,0)</f>
        <v>0</v>
      </c>
      <c r="BI336" s="143">
        <f>IF(N336="nulová",J336,0)</f>
        <v>0</v>
      </c>
      <c r="BJ336" s="16" t="s">
        <v>84</v>
      </c>
      <c r="BK336" s="143">
        <f>ROUND(I336*H336,2)</f>
        <v>0</v>
      </c>
      <c r="BL336" s="16" t="s">
        <v>233</v>
      </c>
      <c r="BM336" s="142" t="s">
        <v>533</v>
      </c>
    </row>
    <row r="337" spans="2:65" s="1" customFormat="1" ht="11.25">
      <c r="B337" s="31"/>
      <c r="D337" s="144" t="s">
        <v>141</v>
      </c>
      <c r="F337" s="145" t="s">
        <v>534</v>
      </c>
      <c r="I337" s="146"/>
      <c r="L337" s="31"/>
      <c r="M337" s="147"/>
      <c r="T337" s="55"/>
      <c r="AT337" s="16" t="s">
        <v>141</v>
      </c>
      <c r="AU337" s="16" t="s">
        <v>86</v>
      </c>
    </row>
    <row r="338" spans="2:65" s="1" customFormat="1" ht="16.5" customHeight="1">
      <c r="B338" s="31"/>
      <c r="C338" s="131" t="s">
        <v>535</v>
      </c>
      <c r="D338" s="131" t="s">
        <v>134</v>
      </c>
      <c r="E338" s="132" t="s">
        <v>536</v>
      </c>
      <c r="F338" s="133" t="s">
        <v>537</v>
      </c>
      <c r="G338" s="134" t="s">
        <v>137</v>
      </c>
      <c r="H338" s="135">
        <v>12.48</v>
      </c>
      <c r="I338" s="136"/>
      <c r="J338" s="137">
        <f>ROUND(I338*H338,2)</f>
        <v>0</v>
      </c>
      <c r="K338" s="133" t="s">
        <v>138</v>
      </c>
      <c r="L338" s="31"/>
      <c r="M338" s="138" t="s">
        <v>1</v>
      </c>
      <c r="N338" s="139" t="s">
        <v>41</v>
      </c>
      <c r="P338" s="140">
        <f>O338*H338</f>
        <v>0</v>
      </c>
      <c r="Q338" s="140">
        <v>1.7000000000000001E-4</v>
      </c>
      <c r="R338" s="140">
        <f>Q338*H338</f>
        <v>2.1216000000000004E-3</v>
      </c>
      <c r="S338" s="140">
        <v>0</v>
      </c>
      <c r="T338" s="141">
        <f>S338*H338</f>
        <v>0</v>
      </c>
      <c r="AR338" s="142" t="s">
        <v>233</v>
      </c>
      <c r="AT338" s="142" t="s">
        <v>134</v>
      </c>
      <c r="AU338" s="142" t="s">
        <v>86</v>
      </c>
      <c r="AY338" s="16" t="s">
        <v>131</v>
      </c>
      <c r="BE338" s="143">
        <f>IF(N338="základní",J338,0)</f>
        <v>0</v>
      </c>
      <c r="BF338" s="143">
        <f>IF(N338="snížená",J338,0)</f>
        <v>0</v>
      </c>
      <c r="BG338" s="143">
        <f>IF(N338="zákl. přenesená",J338,0)</f>
        <v>0</v>
      </c>
      <c r="BH338" s="143">
        <f>IF(N338="sníž. přenesená",J338,0)</f>
        <v>0</v>
      </c>
      <c r="BI338" s="143">
        <f>IF(N338="nulová",J338,0)</f>
        <v>0</v>
      </c>
      <c r="BJ338" s="16" t="s">
        <v>84</v>
      </c>
      <c r="BK338" s="143">
        <f>ROUND(I338*H338,2)</f>
        <v>0</v>
      </c>
      <c r="BL338" s="16" t="s">
        <v>233</v>
      </c>
      <c r="BM338" s="142" t="s">
        <v>538</v>
      </c>
    </row>
    <row r="339" spans="2:65" s="1" customFormat="1" ht="11.25">
      <c r="B339" s="31"/>
      <c r="D339" s="144" t="s">
        <v>141</v>
      </c>
      <c r="F339" s="145" t="s">
        <v>539</v>
      </c>
      <c r="I339" s="146"/>
      <c r="L339" s="31"/>
      <c r="M339" s="147"/>
      <c r="T339" s="55"/>
      <c r="AT339" s="16" t="s">
        <v>141</v>
      </c>
      <c r="AU339" s="16" t="s">
        <v>86</v>
      </c>
    </row>
    <row r="340" spans="2:65" s="1" customFormat="1" ht="16.5" customHeight="1">
      <c r="B340" s="31"/>
      <c r="C340" s="131" t="s">
        <v>540</v>
      </c>
      <c r="D340" s="131" t="s">
        <v>134</v>
      </c>
      <c r="E340" s="132" t="s">
        <v>541</v>
      </c>
      <c r="F340" s="133" t="s">
        <v>542</v>
      </c>
      <c r="G340" s="134" t="s">
        <v>137</v>
      </c>
      <c r="H340" s="135">
        <v>12.48</v>
      </c>
      <c r="I340" s="136"/>
      <c r="J340" s="137">
        <f>ROUND(I340*H340,2)</f>
        <v>0</v>
      </c>
      <c r="K340" s="133" t="s">
        <v>138</v>
      </c>
      <c r="L340" s="31"/>
      <c r="M340" s="138" t="s">
        <v>1</v>
      </c>
      <c r="N340" s="139" t="s">
        <v>41</v>
      </c>
      <c r="P340" s="140">
        <f>O340*H340</f>
        <v>0</v>
      </c>
      <c r="Q340" s="140">
        <v>4.2999999999999999E-4</v>
      </c>
      <c r="R340" s="140">
        <f>Q340*H340</f>
        <v>5.3664000000000003E-3</v>
      </c>
      <c r="S340" s="140">
        <v>0</v>
      </c>
      <c r="T340" s="141">
        <f>S340*H340</f>
        <v>0</v>
      </c>
      <c r="AR340" s="142" t="s">
        <v>233</v>
      </c>
      <c r="AT340" s="142" t="s">
        <v>134</v>
      </c>
      <c r="AU340" s="142" t="s">
        <v>86</v>
      </c>
      <c r="AY340" s="16" t="s">
        <v>131</v>
      </c>
      <c r="BE340" s="143">
        <f>IF(N340="základní",J340,0)</f>
        <v>0</v>
      </c>
      <c r="BF340" s="143">
        <f>IF(N340="snížená",J340,0)</f>
        <v>0</v>
      </c>
      <c r="BG340" s="143">
        <f>IF(N340="zákl. přenesená",J340,0)</f>
        <v>0</v>
      </c>
      <c r="BH340" s="143">
        <f>IF(N340="sníž. přenesená",J340,0)</f>
        <v>0</v>
      </c>
      <c r="BI340" s="143">
        <f>IF(N340="nulová",J340,0)</f>
        <v>0</v>
      </c>
      <c r="BJ340" s="16" t="s">
        <v>84</v>
      </c>
      <c r="BK340" s="143">
        <f>ROUND(I340*H340,2)</f>
        <v>0</v>
      </c>
      <c r="BL340" s="16" t="s">
        <v>233</v>
      </c>
      <c r="BM340" s="142" t="s">
        <v>543</v>
      </c>
    </row>
    <row r="341" spans="2:65" s="1" customFormat="1" ht="11.25">
      <c r="B341" s="31"/>
      <c r="D341" s="144" t="s">
        <v>141</v>
      </c>
      <c r="F341" s="145" t="s">
        <v>544</v>
      </c>
      <c r="I341" s="146"/>
      <c r="L341" s="31"/>
      <c r="M341" s="147"/>
      <c r="T341" s="55"/>
      <c r="AT341" s="16" t="s">
        <v>141</v>
      </c>
      <c r="AU341" s="16" t="s">
        <v>86</v>
      </c>
    </row>
    <row r="342" spans="2:65" s="1" customFormat="1" ht="16.5" customHeight="1">
      <c r="B342" s="31"/>
      <c r="C342" s="131" t="s">
        <v>545</v>
      </c>
      <c r="D342" s="131" t="s">
        <v>134</v>
      </c>
      <c r="E342" s="132" t="s">
        <v>546</v>
      </c>
      <c r="F342" s="133" t="s">
        <v>547</v>
      </c>
      <c r="G342" s="134" t="s">
        <v>459</v>
      </c>
      <c r="H342" s="135">
        <v>8</v>
      </c>
      <c r="I342" s="136"/>
      <c r="J342" s="137">
        <f>ROUND(I342*H342,2)</f>
        <v>0</v>
      </c>
      <c r="K342" s="133" t="s">
        <v>138</v>
      </c>
      <c r="L342" s="31"/>
      <c r="M342" s="138" t="s">
        <v>1</v>
      </c>
      <c r="N342" s="139" t="s">
        <v>41</v>
      </c>
      <c r="P342" s="140">
        <f>O342*H342</f>
        <v>0</v>
      </c>
      <c r="Q342" s="140">
        <v>2.0000000000000002E-5</v>
      </c>
      <c r="R342" s="140">
        <f>Q342*H342</f>
        <v>1.6000000000000001E-4</v>
      </c>
      <c r="S342" s="140">
        <v>0</v>
      </c>
      <c r="T342" s="141">
        <f>S342*H342</f>
        <v>0</v>
      </c>
      <c r="AR342" s="142" t="s">
        <v>233</v>
      </c>
      <c r="AT342" s="142" t="s">
        <v>134</v>
      </c>
      <c r="AU342" s="142" t="s">
        <v>86</v>
      </c>
      <c r="AY342" s="16" t="s">
        <v>131</v>
      </c>
      <c r="BE342" s="143">
        <f>IF(N342="základní",J342,0)</f>
        <v>0</v>
      </c>
      <c r="BF342" s="143">
        <f>IF(N342="snížená",J342,0)</f>
        <v>0</v>
      </c>
      <c r="BG342" s="143">
        <f>IF(N342="zákl. přenesená",J342,0)</f>
        <v>0</v>
      </c>
      <c r="BH342" s="143">
        <f>IF(N342="sníž. přenesená",J342,0)</f>
        <v>0</v>
      </c>
      <c r="BI342" s="143">
        <f>IF(N342="nulová",J342,0)</f>
        <v>0</v>
      </c>
      <c r="BJ342" s="16" t="s">
        <v>84</v>
      </c>
      <c r="BK342" s="143">
        <f>ROUND(I342*H342,2)</f>
        <v>0</v>
      </c>
      <c r="BL342" s="16" t="s">
        <v>233</v>
      </c>
      <c r="BM342" s="142" t="s">
        <v>548</v>
      </c>
    </row>
    <row r="343" spans="2:65" s="1" customFormat="1" ht="11.25">
      <c r="B343" s="31"/>
      <c r="D343" s="144" t="s">
        <v>141</v>
      </c>
      <c r="F343" s="145" t="s">
        <v>549</v>
      </c>
      <c r="I343" s="146"/>
      <c r="L343" s="31"/>
      <c r="M343" s="147"/>
      <c r="T343" s="55"/>
      <c r="AT343" s="16" t="s">
        <v>141</v>
      </c>
      <c r="AU343" s="16" t="s">
        <v>86</v>
      </c>
    </row>
    <row r="344" spans="2:65" s="1" customFormat="1" ht="21.75" customHeight="1">
      <c r="B344" s="31"/>
      <c r="C344" s="131" t="s">
        <v>550</v>
      </c>
      <c r="D344" s="131" t="s">
        <v>134</v>
      </c>
      <c r="E344" s="132" t="s">
        <v>551</v>
      </c>
      <c r="F344" s="133" t="s">
        <v>552</v>
      </c>
      <c r="G344" s="134" t="s">
        <v>459</v>
      </c>
      <c r="H344" s="135">
        <v>8</v>
      </c>
      <c r="I344" s="136"/>
      <c r="J344" s="137">
        <f>ROUND(I344*H344,2)</f>
        <v>0</v>
      </c>
      <c r="K344" s="133" t="s">
        <v>138</v>
      </c>
      <c r="L344" s="31"/>
      <c r="M344" s="138" t="s">
        <v>1</v>
      </c>
      <c r="N344" s="139" t="s">
        <v>41</v>
      </c>
      <c r="P344" s="140">
        <f>O344*H344</f>
        <v>0</v>
      </c>
      <c r="Q344" s="140">
        <v>3.0000000000000001E-5</v>
      </c>
      <c r="R344" s="140">
        <f>Q344*H344</f>
        <v>2.4000000000000001E-4</v>
      </c>
      <c r="S344" s="140">
        <v>0</v>
      </c>
      <c r="T344" s="141">
        <f>S344*H344</f>
        <v>0</v>
      </c>
      <c r="AR344" s="142" t="s">
        <v>233</v>
      </c>
      <c r="AT344" s="142" t="s">
        <v>134</v>
      </c>
      <c r="AU344" s="142" t="s">
        <v>86</v>
      </c>
      <c r="AY344" s="16" t="s">
        <v>131</v>
      </c>
      <c r="BE344" s="143">
        <f>IF(N344="základní",J344,0)</f>
        <v>0</v>
      </c>
      <c r="BF344" s="143">
        <f>IF(N344="snížená",J344,0)</f>
        <v>0</v>
      </c>
      <c r="BG344" s="143">
        <f>IF(N344="zákl. přenesená",J344,0)</f>
        <v>0</v>
      </c>
      <c r="BH344" s="143">
        <f>IF(N344="sníž. přenesená",J344,0)</f>
        <v>0</v>
      </c>
      <c r="BI344" s="143">
        <f>IF(N344="nulová",J344,0)</f>
        <v>0</v>
      </c>
      <c r="BJ344" s="16" t="s">
        <v>84</v>
      </c>
      <c r="BK344" s="143">
        <f>ROUND(I344*H344,2)</f>
        <v>0</v>
      </c>
      <c r="BL344" s="16" t="s">
        <v>233</v>
      </c>
      <c r="BM344" s="142" t="s">
        <v>553</v>
      </c>
    </row>
    <row r="345" spans="2:65" s="1" customFormat="1" ht="11.25">
      <c r="B345" s="31"/>
      <c r="D345" s="144" t="s">
        <v>141</v>
      </c>
      <c r="F345" s="145" t="s">
        <v>554</v>
      </c>
      <c r="I345" s="146"/>
      <c r="L345" s="31"/>
      <c r="M345" s="147"/>
      <c r="T345" s="55"/>
      <c r="AT345" s="16" t="s">
        <v>141</v>
      </c>
      <c r="AU345" s="16" t="s">
        <v>86</v>
      </c>
    </row>
    <row r="346" spans="2:65" s="11" customFormat="1" ht="22.9" customHeight="1">
      <c r="B346" s="119"/>
      <c r="D346" s="120" t="s">
        <v>75</v>
      </c>
      <c r="E346" s="129" t="s">
        <v>555</v>
      </c>
      <c r="F346" s="129" t="s">
        <v>556</v>
      </c>
      <c r="I346" s="122"/>
      <c r="J346" s="130">
        <f>BK346</f>
        <v>0</v>
      </c>
      <c r="L346" s="119"/>
      <c r="M346" s="124"/>
      <c r="P346" s="125">
        <f>SUM(P347:P385)</f>
        <v>0</v>
      </c>
      <c r="R346" s="125">
        <f>SUM(R347:R385)</f>
        <v>0.47806918000000004</v>
      </c>
      <c r="T346" s="126">
        <f>SUM(T347:T385)</f>
        <v>2.523276E-2</v>
      </c>
      <c r="AR346" s="120" t="s">
        <v>86</v>
      </c>
      <c r="AT346" s="127" t="s">
        <v>75</v>
      </c>
      <c r="AU346" s="127" t="s">
        <v>84</v>
      </c>
      <c r="AY346" s="120" t="s">
        <v>131</v>
      </c>
      <c r="BK346" s="128">
        <f>SUM(BK347:BK385)</f>
        <v>0</v>
      </c>
    </row>
    <row r="347" spans="2:65" s="1" customFormat="1" ht="16.5" customHeight="1">
      <c r="B347" s="31"/>
      <c r="C347" s="131" t="s">
        <v>557</v>
      </c>
      <c r="D347" s="131" t="s">
        <v>134</v>
      </c>
      <c r="E347" s="132" t="s">
        <v>558</v>
      </c>
      <c r="F347" s="133" t="s">
        <v>559</v>
      </c>
      <c r="G347" s="134" t="s">
        <v>137</v>
      </c>
      <c r="H347" s="135">
        <v>81.396000000000001</v>
      </c>
      <c r="I347" s="136"/>
      <c r="J347" s="137">
        <f>ROUND(I347*H347,2)</f>
        <v>0</v>
      </c>
      <c r="K347" s="133" t="s">
        <v>138</v>
      </c>
      <c r="L347" s="31"/>
      <c r="M347" s="138" t="s">
        <v>1</v>
      </c>
      <c r="N347" s="139" t="s">
        <v>41</v>
      </c>
      <c r="P347" s="140">
        <f>O347*H347</f>
        <v>0</v>
      </c>
      <c r="Q347" s="140">
        <v>1E-3</v>
      </c>
      <c r="R347" s="140">
        <f>Q347*H347</f>
        <v>8.1395999999999996E-2</v>
      </c>
      <c r="S347" s="140">
        <v>3.1E-4</v>
      </c>
      <c r="T347" s="141">
        <f>S347*H347</f>
        <v>2.523276E-2</v>
      </c>
      <c r="AR347" s="142" t="s">
        <v>233</v>
      </c>
      <c r="AT347" s="142" t="s">
        <v>134</v>
      </c>
      <c r="AU347" s="142" t="s">
        <v>86</v>
      </c>
      <c r="AY347" s="16" t="s">
        <v>131</v>
      </c>
      <c r="BE347" s="143">
        <f>IF(N347="základní",J347,0)</f>
        <v>0</v>
      </c>
      <c r="BF347" s="143">
        <f>IF(N347="snížená",J347,0)</f>
        <v>0</v>
      </c>
      <c r="BG347" s="143">
        <f>IF(N347="zákl. přenesená",J347,0)</f>
        <v>0</v>
      </c>
      <c r="BH347" s="143">
        <f>IF(N347="sníž. přenesená",J347,0)</f>
        <v>0</v>
      </c>
      <c r="BI347" s="143">
        <f>IF(N347="nulová",J347,0)</f>
        <v>0</v>
      </c>
      <c r="BJ347" s="16" t="s">
        <v>84</v>
      </c>
      <c r="BK347" s="143">
        <f>ROUND(I347*H347,2)</f>
        <v>0</v>
      </c>
      <c r="BL347" s="16" t="s">
        <v>233</v>
      </c>
      <c r="BM347" s="142" t="s">
        <v>560</v>
      </c>
    </row>
    <row r="348" spans="2:65" s="1" customFormat="1" ht="11.25">
      <c r="B348" s="31"/>
      <c r="D348" s="144" t="s">
        <v>141</v>
      </c>
      <c r="F348" s="145" t="s">
        <v>561</v>
      </c>
      <c r="I348" s="146"/>
      <c r="L348" s="31"/>
      <c r="M348" s="147"/>
      <c r="T348" s="55"/>
      <c r="AT348" s="16" t="s">
        <v>141</v>
      </c>
      <c r="AU348" s="16" t="s">
        <v>86</v>
      </c>
    </row>
    <row r="349" spans="2:65" s="14" customFormat="1" ht="11.25">
      <c r="B349" s="163"/>
      <c r="D349" s="149" t="s">
        <v>143</v>
      </c>
      <c r="E349" s="164" t="s">
        <v>1</v>
      </c>
      <c r="F349" s="165" t="s">
        <v>562</v>
      </c>
      <c r="H349" s="164" t="s">
        <v>1</v>
      </c>
      <c r="I349" s="166"/>
      <c r="L349" s="163"/>
      <c r="M349" s="167"/>
      <c r="T349" s="168"/>
      <c r="AT349" s="164" t="s">
        <v>143</v>
      </c>
      <c r="AU349" s="164" t="s">
        <v>86</v>
      </c>
      <c r="AV349" s="14" t="s">
        <v>84</v>
      </c>
      <c r="AW349" s="14" t="s">
        <v>32</v>
      </c>
      <c r="AX349" s="14" t="s">
        <v>76</v>
      </c>
      <c r="AY349" s="164" t="s">
        <v>131</v>
      </c>
    </row>
    <row r="350" spans="2:65" s="12" customFormat="1" ht="11.25">
      <c r="B350" s="148"/>
      <c r="D350" s="149" t="s">
        <v>143</v>
      </c>
      <c r="E350" s="150" t="s">
        <v>1</v>
      </c>
      <c r="F350" s="151" t="s">
        <v>429</v>
      </c>
      <c r="H350" s="152">
        <v>10.65</v>
      </c>
      <c r="I350" s="153"/>
      <c r="L350" s="148"/>
      <c r="M350" s="154"/>
      <c r="T350" s="155"/>
      <c r="AT350" s="150" t="s">
        <v>143</v>
      </c>
      <c r="AU350" s="150" t="s">
        <v>86</v>
      </c>
      <c r="AV350" s="12" t="s">
        <v>86</v>
      </c>
      <c r="AW350" s="12" t="s">
        <v>32</v>
      </c>
      <c r="AX350" s="12" t="s">
        <v>76</v>
      </c>
      <c r="AY350" s="150" t="s">
        <v>131</v>
      </c>
    </row>
    <row r="351" spans="2:65" s="12" customFormat="1" ht="11.25">
      <c r="B351" s="148"/>
      <c r="D351" s="149" t="s">
        <v>143</v>
      </c>
      <c r="E351" s="150" t="s">
        <v>1</v>
      </c>
      <c r="F351" s="151" t="s">
        <v>563</v>
      </c>
      <c r="H351" s="152">
        <v>6.02</v>
      </c>
      <c r="I351" s="153"/>
      <c r="L351" s="148"/>
      <c r="M351" s="154"/>
      <c r="T351" s="155"/>
      <c r="AT351" s="150" t="s">
        <v>143</v>
      </c>
      <c r="AU351" s="150" t="s">
        <v>86</v>
      </c>
      <c r="AV351" s="12" t="s">
        <v>86</v>
      </c>
      <c r="AW351" s="12" t="s">
        <v>32</v>
      </c>
      <c r="AX351" s="12" t="s">
        <v>76</v>
      </c>
      <c r="AY351" s="150" t="s">
        <v>131</v>
      </c>
    </row>
    <row r="352" spans="2:65" s="12" customFormat="1" ht="11.25">
      <c r="B352" s="148"/>
      <c r="D352" s="149" t="s">
        <v>143</v>
      </c>
      <c r="E352" s="150" t="s">
        <v>1</v>
      </c>
      <c r="F352" s="151" t="s">
        <v>430</v>
      </c>
      <c r="H352" s="152">
        <v>9.9</v>
      </c>
      <c r="I352" s="153"/>
      <c r="L352" s="148"/>
      <c r="M352" s="154"/>
      <c r="T352" s="155"/>
      <c r="AT352" s="150" t="s">
        <v>143</v>
      </c>
      <c r="AU352" s="150" t="s">
        <v>86</v>
      </c>
      <c r="AV352" s="12" t="s">
        <v>86</v>
      </c>
      <c r="AW352" s="12" t="s">
        <v>32</v>
      </c>
      <c r="AX352" s="12" t="s">
        <v>76</v>
      </c>
      <c r="AY352" s="150" t="s">
        <v>131</v>
      </c>
    </row>
    <row r="353" spans="2:65" s="12" customFormat="1" ht="11.25">
      <c r="B353" s="148"/>
      <c r="D353" s="149" t="s">
        <v>143</v>
      </c>
      <c r="E353" s="150" t="s">
        <v>1</v>
      </c>
      <c r="F353" s="151" t="s">
        <v>564</v>
      </c>
      <c r="H353" s="152">
        <v>9.7200000000000006</v>
      </c>
      <c r="I353" s="153"/>
      <c r="L353" s="148"/>
      <c r="M353" s="154"/>
      <c r="T353" s="155"/>
      <c r="AT353" s="150" t="s">
        <v>143</v>
      </c>
      <c r="AU353" s="150" t="s">
        <v>86</v>
      </c>
      <c r="AV353" s="12" t="s">
        <v>86</v>
      </c>
      <c r="AW353" s="12" t="s">
        <v>32</v>
      </c>
      <c r="AX353" s="12" t="s">
        <v>76</v>
      </c>
      <c r="AY353" s="150" t="s">
        <v>131</v>
      </c>
    </row>
    <row r="354" spans="2:65" s="14" customFormat="1" ht="11.25">
      <c r="B354" s="163"/>
      <c r="D354" s="149" t="s">
        <v>143</v>
      </c>
      <c r="E354" s="164" t="s">
        <v>1</v>
      </c>
      <c r="F354" s="165" t="s">
        <v>565</v>
      </c>
      <c r="H354" s="164" t="s">
        <v>1</v>
      </c>
      <c r="I354" s="166"/>
      <c r="L354" s="163"/>
      <c r="M354" s="167"/>
      <c r="T354" s="168"/>
      <c r="AT354" s="164" t="s">
        <v>143</v>
      </c>
      <c r="AU354" s="164" t="s">
        <v>86</v>
      </c>
      <c r="AV354" s="14" t="s">
        <v>84</v>
      </c>
      <c r="AW354" s="14" t="s">
        <v>32</v>
      </c>
      <c r="AX354" s="14" t="s">
        <v>76</v>
      </c>
      <c r="AY354" s="164" t="s">
        <v>131</v>
      </c>
    </row>
    <row r="355" spans="2:65" s="12" customFormat="1" ht="11.25">
      <c r="B355" s="148"/>
      <c r="D355" s="149" t="s">
        <v>143</v>
      </c>
      <c r="E355" s="150" t="s">
        <v>1</v>
      </c>
      <c r="F355" s="151" t="s">
        <v>431</v>
      </c>
      <c r="H355" s="152">
        <v>6.8680000000000003</v>
      </c>
      <c r="I355" s="153"/>
      <c r="L355" s="148"/>
      <c r="M355" s="154"/>
      <c r="T355" s="155"/>
      <c r="AT355" s="150" t="s">
        <v>143</v>
      </c>
      <c r="AU355" s="150" t="s">
        <v>86</v>
      </c>
      <c r="AV355" s="12" t="s">
        <v>86</v>
      </c>
      <c r="AW355" s="12" t="s">
        <v>32</v>
      </c>
      <c r="AX355" s="12" t="s">
        <v>76</v>
      </c>
      <c r="AY355" s="150" t="s">
        <v>131</v>
      </c>
    </row>
    <row r="356" spans="2:65" s="12" customFormat="1" ht="11.25">
      <c r="B356" s="148"/>
      <c r="D356" s="149" t="s">
        <v>143</v>
      </c>
      <c r="E356" s="150" t="s">
        <v>1</v>
      </c>
      <c r="F356" s="151" t="s">
        <v>566</v>
      </c>
      <c r="H356" s="152">
        <v>3.238</v>
      </c>
      <c r="I356" s="153"/>
      <c r="L356" s="148"/>
      <c r="M356" s="154"/>
      <c r="T356" s="155"/>
      <c r="AT356" s="150" t="s">
        <v>143</v>
      </c>
      <c r="AU356" s="150" t="s">
        <v>86</v>
      </c>
      <c r="AV356" s="12" t="s">
        <v>86</v>
      </c>
      <c r="AW356" s="12" t="s">
        <v>32</v>
      </c>
      <c r="AX356" s="12" t="s">
        <v>76</v>
      </c>
      <c r="AY356" s="150" t="s">
        <v>131</v>
      </c>
    </row>
    <row r="357" spans="2:65" s="14" customFormat="1" ht="11.25">
      <c r="B357" s="163"/>
      <c r="D357" s="149" t="s">
        <v>143</v>
      </c>
      <c r="E357" s="164" t="s">
        <v>1</v>
      </c>
      <c r="F357" s="165" t="s">
        <v>567</v>
      </c>
      <c r="H357" s="164" t="s">
        <v>1</v>
      </c>
      <c r="I357" s="166"/>
      <c r="L357" s="163"/>
      <c r="M357" s="167"/>
      <c r="T357" s="168"/>
      <c r="AT357" s="164" t="s">
        <v>143</v>
      </c>
      <c r="AU357" s="164" t="s">
        <v>86</v>
      </c>
      <c r="AV357" s="14" t="s">
        <v>84</v>
      </c>
      <c r="AW357" s="14" t="s">
        <v>32</v>
      </c>
      <c r="AX357" s="14" t="s">
        <v>76</v>
      </c>
      <c r="AY357" s="164" t="s">
        <v>131</v>
      </c>
    </row>
    <row r="358" spans="2:65" s="12" customFormat="1" ht="11.25">
      <c r="B358" s="148"/>
      <c r="D358" s="149" t="s">
        <v>143</v>
      </c>
      <c r="E358" s="150" t="s">
        <v>1</v>
      </c>
      <c r="F358" s="151" t="s">
        <v>360</v>
      </c>
      <c r="H358" s="152">
        <v>35</v>
      </c>
      <c r="I358" s="153"/>
      <c r="L358" s="148"/>
      <c r="M358" s="154"/>
      <c r="T358" s="155"/>
      <c r="AT358" s="150" t="s">
        <v>143</v>
      </c>
      <c r="AU358" s="150" t="s">
        <v>86</v>
      </c>
      <c r="AV358" s="12" t="s">
        <v>86</v>
      </c>
      <c r="AW358" s="12" t="s">
        <v>32</v>
      </c>
      <c r="AX358" s="12" t="s">
        <v>76</v>
      </c>
      <c r="AY358" s="150" t="s">
        <v>131</v>
      </c>
    </row>
    <row r="359" spans="2:65" s="13" customFormat="1" ht="11.25">
      <c r="B359" s="156"/>
      <c r="D359" s="149" t="s">
        <v>143</v>
      </c>
      <c r="E359" s="157" t="s">
        <v>1</v>
      </c>
      <c r="F359" s="158" t="s">
        <v>152</v>
      </c>
      <c r="H359" s="159">
        <v>81.396000000000001</v>
      </c>
      <c r="I359" s="160"/>
      <c r="L359" s="156"/>
      <c r="M359" s="161"/>
      <c r="T359" s="162"/>
      <c r="AT359" s="157" t="s">
        <v>143</v>
      </c>
      <c r="AU359" s="157" t="s">
        <v>86</v>
      </c>
      <c r="AV359" s="13" t="s">
        <v>139</v>
      </c>
      <c r="AW359" s="13" t="s">
        <v>32</v>
      </c>
      <c r="AX359" s="13" t="s">
        <v>84</v>
      </c>
      <c r="AY359" s="157" t="s">
        <v>131</v>
      </c>
    </row>
    <row r="360" spans="2:65" s="1" customFormat="1" ht="24.2" customHeight="1">
      <c r="B360" s="31"/>
      <c r="C360" s="131" t="s">
        <v>568</v>
      </c>
      <c r="D360" s="131" t="s">
        <v>134</v>
      </c>
      <c r="E360" s="132" t="s">
        <v>569</v>
      </c>
      <c r="F360" s="133" t="s">
        <v>570</v>
      </c>
      <c r="G360" s="134" t="s">
        <v>137</v>
      </c>
      <c r="H360" s="135">
        <v>81.396000000000001</v>
      </c>
      <c r="I360" s="136"/>
      <c r="J360" s="137">
        <f>ROUND(I360*H360,2)</f>
        <v>0</v>
      </c>
      <c r="K360" s="133" t="s">
        <v>138</v>
      </c>
      <c r="L360" s="31"/>
      <c r="M360" s="138" t="s">
        <v>1</v>
      </c>
      <c r="N360" s="139" t="s">
        <v>41</v>
      </c>
      <c r="P360" s="140">
        <f>O360*H360</f>
        <v>0</v>
      </c>
      <c r="Q360" s="140">
        <v>3.1800000000000001E-3</v>
      </c>
      <c r="R360" s="140">
        <f>Q360*H360</f>
        <v>0.25883928</v>
      </c>
      <c r="S360" s="140">
        <v>0</v>
      </c>
      <c r="T360" s="141">
        <f>S360*H360</f>
        <v>0</v>
      </c>
      <c r="AR360" s="142" t="s">
        <v>233</v>
      </c>
      <c r="AT360" s="142" t="s">
        <v>134</v>
      </c>
      <c r="AU360" s="142" t="s">
        <v>86</v>
      </c>
      <c r="AY360" s="16" t="s">
        <v>131</v>
      </c>
      <c r="BE360" s="143">
        <f>IF(N360="základní",J360,0)</f>
        <v>0</v>
      </c>
      <c r="BF360" s="143">
        <f>IF(N360="snížená",J360,0)</f>
        <v>0</v>
      </c>
      <c r="BG360" s="143">
        <f>IF(N360="zákl. přenesená",J360,0)</f>
        <v>0</v>
      </c>
      <c r="BH360" s="143">
        <f>IF(N360="sníž. přenesená",J360,0)</f>
        <v>0</v>
      </c>
      <c r="BI360" s="143">
        <f>IF(N360="nulová",J360,0)</f>
        <v>0</v>
      </c>
      <c r="BJ360" s="16" t="s">
        <v>84</v>
      </c>
      <c r="BK360" s="143">
        <f>ROUND(I360*H360,2)</f>
        <v>0</v>
      </c>
      <c r="BL360" s="16" t="s">
        <v>233</v>
      </c>
      <c r="BM360" s="142" t="s">
        <v>571</v>
      </c>
    </row>
    <row r="361" spans="2:65" s="1" customFormat="1" ht="11.25">
      <c r="B361" s="31"/>
      <c r="D361" s="144" t="s">
        <v>141</v>
      </c>
      <c r="F361" s="145" t="s">
        <v>572</v>
      </c>
      <c r="I361" s="146"/>
      <c r="L361" s="31"/>
      <c r="M361" s="147"/>
      <c r="T361" s="55"/>
      <c r="AT361" s="16" t="s">
        <v>141</v>
      </c>
      <c r="AU361" s="16" t="s">
        <v>86</v>
      </c>
    </row>
    <row r="362" spans="2:65" s="14" customFormat="1" ht="11.25">
      <c r="B362" s="163"/>
      <c r="D362" s="149" t="s">
        <v>143</v>
      </c>
      <c r="E362" s="164" t="s">
        <v>1</v>
      </c>
      <c r="F362" s="165" t="s">
        <v>562</v>
      </c>
      <c r="H362" s="164" t="s">
        <v>1</v>
      </c>
      <c r="I362" s="166"/>
      <c r="L362" s="163"/>
      <c r="M362" s="167"/>
      <c r="T362" s="168"/>
      <c r="AT362" s="164" t="s">
        <v>143</v>
      </c>
      <c r="AU362" s="164" t="s">
        <v>86</v>
      </c>
      <c r="AV362" s="14" t="s">
        <v>84</v>
      </c>
      <c r="AW362" s="14" t="s">
        <v>32</v>
      </c>
      <c r="AX362" s="14" t="s">
        <v>76</v>
      </c>
      <c r="AY362" s="164" t="s">
        <v>131</v>
      </c>
    </row>
    <row r="363" spans="2:65" s="12" customFormat="1" ht="11.25">
      <c r="B363" s="148"/>
      <c r="D363" s="149" t="s">
        <v>143</v>
      </c>
      <c r="E363" s="150" t="s">
        <v>1</v>
      </c>
      <c r="F363" s="151" t="s">
        <v>429</v>
      </c>
      <c r="H363" s="152">
        <v>10.65</v>
      </c>
      <c r="I363" s="153"/>
      <c r="L363" s="148"/>
      <c r="M363" s="154"/>
      <c r="T363" s="155"/>
      <c r="AT363" s="150" t="s">
        <v>143</v>
      </c>
      <c r="AU363" s="150" t="s">
        <v>86</v>
      </c>
      <c r="AV363" s="12" t="s">
        <v>86</v>
      </c>
      <c r="AW363" s="12" t="s">
        <v>32</v>
      </c>
      <c r="AX363" s="12" t="s">
        <v>76</v>
      </c>
      <c r="AY363" s="150" t="s">
        <v>131</v>
      </c>
    </row>
    <row r="364" spans="2:65" s="12" customFormat="1" ht="11.25">
      <c r="B364" s="148"/>
      <c r="D364" s="149" t="s">
        <v>143</v>
      </c>
      <c r="E364" s="150" t="s">
        <v>1</v>
      </c>
      <c r="F364" s="151" t="s">
        <v>563</v>
      </c>
      <c r="H364" s="152">
        <v>6.02</v>
      </c>
      <c r="I364" s="153"/>
      <c r="L364" s="148"/>
      <c r="M364" s="154"/>
      <c r="T364" s="155"/>
      <c r="AT364" s="150" t="s">
        <v>143</v>
      </c>
      <c r="AU364" s="150" t="s">
        <v>86</v>
      </c>
      <c r="AV364" s="12" t="s">
        <v>86</v>
      </c>
      <c r="AW364" s="12" t="s">
        <v>32</v>
      </c>
      <c r="AX364" s="12" t="s">
        <v>76</v>
      </c>
      <c r="AY364" s="150" t="s">
        <v>131</v>
      </c>
    </row>
    <row r="365" spans="2:65" s="12" customFormat="1" ht="11.25">
      <c r="B365" s="148"/>
      <c r="D365" s="149" t="s">
        <v>143</v>
      </c>
      <c r="E365" s="150" t="s">
        <v>1</v>
      </c>
      <c r="F365" s="151" t="s">
        <v>430</v>
      </c>
      <c r="H365" s="152">
        <v>9.9</v>
      </c>
      <c r="I365" s="153"/>
      <c r="L365" s="148"/>
      <c r="M365" s="154"/>
      <c r="T365" s="155"/>
      <c r="AT365" s="150" t="s">
        <v>143</v>
      </c>
      <c r="AU365" s="150" t="s">
        <v>86</v>
      </c>
      <c r="AV365" s="12" t="s">
        <v>86</v>
      </c>
      <c r="AW365" s="12" t="s">
        <v>32</v>
      </c>
      <c r="AX365" s="12" t="s">
        <v>76</v>
      </c>
      <c r="AY365" s="150" t="s">
        <v>131</v>
      </c>
    </row>
    <row r="366" spans="2:65" s="12" customFormat="1" ht="11.25">
      <c r="B366" s="148"/>
      <c r="D366" s="149" t="s">
        <v>143</v>
      </c>
      <c r="E366" s="150" t="s">
        <v>1</v>
      </c>
      <c r="F366" s="151" t="s">
        <v>564</v>
      </c>
      <c r="H366" s="152">
        <v>9.7200000000000006</v>
      </c>
      <c r="I366" s="153"/>
      <c r="L366" s="148"/>
      <c r="M366" s="154"/>
      <c r="T366" s="155"/>
      <c r="AT366" s="150" t="s">
        <v>143</v>
      </c>
      <c r="AU366" s="150" t="s">
        <v>86</v>
      </c>
      <c r="AV366" s="12" t="s">
        <v>86</v>
      </c>
      <c r="AW366" s="12" t="s">
        <v>32</v>
      </c>
      <c r="AX366" s="12" t="s">
        <v>76</v>
      </c>
      <c r="AY366" s="150" t="s">
        <v>131</v>
      </c>
    </row>
    <row r="367" spans="2:65" s="14" customFormat="1" ht="11.25">
      <c r="B367" s="163"/>
      <c r="D367" s="149" t="s">
        <v>143</v>
      </c>
      <c r="E367" s="164" t="s">
        <v>1</v>
      </c>
      <c r="F367" s="165" t="s">
        <v>565</v>
      </c>
      <c r="H367" s="164" t="s">
        <v>1</v>
      </c>
      <c r="I367" s="166"/>
      <c r="L367" s="163"/>
      <c r="M367" s="167"/>
      <c r="T367" s="168"/>
      <c r="AT367" s="164" t="s">
        <v>143</v>
      </c>
      <c r="AU367" s="164" t="s">
        <v>86</v>
      </c>
      <c r="AV367" s="14" t="s">
        <v>84</v>
      </c>
      <c r="AW367" s="14" t="s">
        <v>32</v>
      </c>
      <c r="AX367" s="14" t="s">
        <v>76</v>
      </c>
      <c r="AY367" s="164" t="s">
        <v>131</v>
      </c>
    </row>
    <row r="368" spans="2:65" s="12" customFormat="1" ht="11.25">
      <c r="B368" s="148"/>
      <c r="D368" s="149" t="s">
        <v>143</v>
      </c>
      <c r="E368" s="150" t="s">
        <v>1</v>
      </c>
      <c r="F368" s="151" t="s">
        <v>431</v>
      </c>
      <c r="H368" s="152">
        <v>6.8680000000000003</v>
      </c>
      <c r="I368" s="153"/>
      <c r="L368" s="148"/>
      <c r="M368" s="154"/>
      <c r="T368" s="155"/>
      <c r="AT368" s="150" t="s">
        <v>143</v>
      </c>
      <c r="AU368" s="150" t="s">
        <v>86</v>
      </c>
      <c r="AV368" s="12" t="s">
        <v>86</v>
      </c>
      <c r="AW368" s="12" t="s">
        <v>32</v>
      </c>
      <c r="AX368" s="12" t="s">
        <v>76</v>
      </c>
      <c r="AY368" s="150" t="s">
        <v>131</v>
      </c>
    </row>
    <row r="369" spans="2:65" s="12" customFormat="1" ht="11.25">
      <c r="B369" s="148"/>
      <c r="D369" s="149" t="s">
        <v>143</v>
      </c>
      <c r="E369" s="150" t="s">
        <v>1</v>
      </c>
      <c r="F369" s="151" t="s">
        <v>566</v>
      </c>
      <c r="H369" s="152">
        <v>3.238</v>
      </c>
      <c r="I369" s="153"/>
      <c r="L369" s="148"/>
      <c r="M369" s="154"/>
      <c r="T369" s="155"/>
      <c r="AT369" s="150" t="s">
        <v>143</v>
      </c>
      <c r="AU369" s="150" t="s">
        <v>86</v>
      </c>
      <c r="AV369" s="12" t="s">
        <v>86</v>
      </c>
      <c r="AW369" s="12" t="s">
        <v>32</v>
      </c>
      <c r="AX369" s="12" t="s">
        <v>76</v>
      </c>
      <c r="AY369" s="150" t="s">
        <v>131</v>
      </c>
    </row>
    <row r="370" spans="2:65" s="14" customFormat="1" ht="11.25">
      <c r="B370" s="163"/>
      <c r="D370" s="149" t="s">
        <v>143</v>
      </c>
      <c r="E370" s="164" t="s">
        <v>1</v>
      </c>
      <c r="F370" s="165" t="s">
        <v>567</v>
      </c>
      <c r="H370" s="164" t="s">
        <v>1</v>
      </c>
      <c r="I370" s="166"/>
      <c r="L370" s="163"/>
      <c r="M370" s="167"/>
      <c r="T370" s="168"/>
      <c r="AT370" s="164" t="s">
        <v>143</v>
      </c>
      <c r="AU370" s="164" t="s">
        <v>86</v>
      </c>
      <c r="AV370" s="14" t="s">
        <v>84</v>
      </c>
      <c r="AW370" s="14" t="s">
        <v>32</v>
      </c>
      <c r="AX370" s="14" t="s">
        <v>76</v>
      </c>
      <c r="AY370" s="164" t="s">
        <v>131</v>
      </c>
    </row>
    <row r="371" spans="2:65" s="12" customFormat="1" ht="11.25">
      <c r="B371" s="148"/>
      <c r="D371" s="149" t="s">
        <v>143</v>
      </c>
      <c r="E371" s="150" t="s">
        <v>1</v>
      </c>
      <c r="F371" s="151" t="s">
        <v>360</v>
      </c>
      <c r="H371" s="152">
        <v>35</v>
      </c>
      <c r="I371" s="153"/>
      <c r="L371" s="148"/>
      <c r="M371" s="154"/>
      <c r="T371" s="155"/>
      <c r="AT371" s="150" t="s">
        <v>143</v>
      </c>
      <c r="AU371" s="150" t="s">
        <v>86</v>
      </c>
      <c r="AV371" s="12" t="s">
        <v>86</v>
      </c>
      <c r="AW371" s="12" t="s">
        <v>32</v>
      </c>
      <c r="AX371" s="12" t="s">
        <v>76</v>
      </c>
      <c r="AY371" s="150" t="s">
        <v>131</v>
      </c>
    </row>
    <row r="372" spans="2:65" s="13" customFormat="1" ht="11.25">
      <c r="B372" s="156"/>
      <c r="D372" s="149" t="s">
        <v>143</v>
      </c>
      <c r="E372" s="157" t="s">
        <v>1</v>
      </c>
      <c r="F372" s="158" t="s">
        <v>152</v>
      </c>
      <c r="H372" s="159">
        <v>81.396000000000001</v>
      </c>
      <c r="I372" s="160"/>
      <c r="L372" s="156"/>
      <c r="M372" s="161"/>
      <c r="T372" s="162"/>
      <c r="AT372" s="157" t="s">
        <v>143</v>
      </c>
      <c r="AU372" s="157" t="s">
        <v>86</v>
      </c>
      <c r="AV372" s="13" t="s">
        <v>139</v>
      </c>
      <c r="AW372" s="13" t="s">
        <v>32</v>
      </c>
      <c r="AX372" s="13" t="s">
        <v>84</v>
      </c>
      <c r="AY372" s="157" t="s">
        <v>131</v>
      </c>
    </row>
    <row r="373" spans="2:65" s="1" customFormat="1" ht="16.5" customHeight="1">
      <c r="B373" s="31"/>
      <c r="C373" s="131" t="s">
        <v>573</v>
      </c>
      <c r="D373" s="131" t="s">
        <v>134</v>
      </c>
      <c r="E373" s="132" t="s">
        <v>574</v>
      </c>
      <c r="F373" s="133" t="s">
        <v>575</v>
      </c>
      <c r="G373" s="134" t="s">
        <v>137</v>
      </c>
      <c r="H373" s="135">
        <v>296.72800000000001</v>
      </c>
      <c r="I373" s="136"/>
      <c r="J373" s="137">
        <f>ROUND(I373*H373,2)</f>
        <v>0</v>
      </c>
      <c r="K373" s="133" t="s">
        <v>138</v>
      </c>
      <c r="L373" s="31"/>
      <c r="M373" s="138" t="s">
        <v>1</v>
      </c>
      <c r="N373" s="139" t="s">
        <v>41</v>
      </c>
      <c r="P373" s="140">
        <f>O373*H373</f>
        <v>0</v>
      </c>
      <c r="Q373" s="140">
        <v>2.0000000000000001E-4</v>
      </c>
      <c r="R373" s="140">
        <f>Q373*H373</f>
        <v>5.9345600000000005E-2</v>
      </c>
      <c r="S373" s="140">
        <v>0</v>
      </c>
      <c r="T373" s="141">
        <f>S373*H373</f>
        <v>0</v>
      </c>
      <c r="AR373" s="142" t="s">
        <v>233</v>
      </c>
      <c r="AT373" s="142" t="s">
        <v>134</v>
      </c>
      <c r="AU373" s="142" t="s">
        <v>86</v>
      </c>
      <c r="AY373" s="16" t="s">
        <v>131</v>
      </c>
      <c r="BE373" s="143">
        <f>IF(N373="základní",J373,0)</f>
        <v>0</v>
      </c>
      <c r="BF373" s="143">
        <f>IF(N373="snížená",J373,0)</f>
        <v>0</v>
      </c>
      <c r="BG373" s="143">
        <f>IF(N373="zákl. přenesená",J373,0)</f>
        <v>0</v>
      </c>
      <c r="BH373" s="143">
        <f>IF(N373="sníž. přenesená",J373,0)</f>
        <v>0</v>
      </c>
      <c r="BI373" s="143">
        <f>IF(N373="nulová",J373,0)</f>
        <v>0</v>
      </c>
      <c r="BJ373" s="16" t="s">
        <v>84</v>
      </c>
      <c r="BK373" s="143">
        <f>ROUND(I373*H373,2)</f>
        <v>0</v>
      </c>
      <c r="BL373" s="16" t="s">
        <v>233</v>
      </c>
      <c r="BM373" s="142" t="s">
        <v>576</v>
      </c>
    </row>
    <row r="374" spans="2:65" s="1" customFormat="1" ht="11.25">
      <c r="B374" s="31"/>
      <c r="D374" s="144" t="s">
        <v>141</v>
      </c>
      <c r="F374" s="145" t="s">
        <v>577</v>
      </c>
      <c r="I374" s="146"/>
      <c r="L374" s="31"/>
      <c r="M374" s="147"/>
      <c r="T374" s="55"/>
      <c r="AT374" s="16" t="s">
        <v>141</v>
      </c>
      <c r="AU374" s="16" t="s">
        <v>86</v>
      </c>
    </row>
    <row r="375" spans="2:65" s="12" customFormat="1" ht="11.25">
      <c r="B375" s="148"/>
      <c r="D375" s="149" t="s">
        <v>143</v>
      </c>
      <c r="E375" s="150" t="s">
        <v>1</v>
      </c>
      <c r="F375" s="151" t="s">
        <v>578</v>
      </c>
      <c r="H375" s="152">
        <v>296.72800000000001</v>
      </c>
      <c r="I375" s="153"/>
      <c r="L375" s="148"/>
      <c r="M375" s="154"/>
      <c r="T375" s="155"/>
      <c r="AT375" s="150" t="s">
        <v>143</v>
      </c>
      <c r="AU375" s="150" t="s">
        <v>86</v>
      </c>
      <c r="AV375" s="12" t="s">
        <v>86</v>
      </c>
      <c r="AW375" s="12" t="s">
        <v>32</v>
      </c>
      <c r="AX375" s="12" t="s">
        <v>84</v>
      </c>
      <c r="AY375" s="150" t="s">
        <v>131</v>
      </c>
    </row>
    <row r="376" spans="2:65" s="1" customFormat="1" ht="24.2" customHeight="1">
      <c r="B376" s="31"/>
      <c r="C376" s="131" t="s">
        <v>579</v>
      </c>
      <c r="D376" s="131" t="s">
        <v>134</v>
      </c>
      <c r="E376" s="132" t="s">
        <v>580</v>
      </c>
      <c r="F376" s="133" t="s">
        <v>581</v>
      </c>
      <c r="G376" s="134" t="s">
        <v>137</v>
      </c>
      <c r="H376" s="135">
        <v>296.72800000000001</v>
      </c>
      <c r="I376" s="136"/>
      <c r="J376" s="137">
        <f>ROUND(I376*H376,2)</f>
        <v>0</v>
      </c>
      <c r="K376" s="133" t="s">
        <v>138</v>
      </c>
      <c r="L376" s="31"/>
      <c r="M376" s="138" t="s">
        <v>1</v>
      </c>
      <c r="N376" s="139" t="s">
        <v>41</v>
      </c>
      <c r="P376" s="140">
        <f>O376*H376</f>
        <v>0</v>
      </c>
      <c r="Q376" s="140">
        <v>2.5999999999999998E-4</v>
      </c>
      <c r="R376" s="140">
        <f>Q376*H376</f>
        <v>7.7149280000000001E-2</v>
      </c>
      <c r="S376" s="140">
        <v>0</v>
      </c>
      <c r="T376" s="141">
        <f>S376*H376</f>
        <v>0</v>
      </c>
      <c r="AR376" s="142" t="s">
        <v>233</v>
      </c>
      <c r="AT376" s="142" t="s">
        <v>134</v>
      </c>
      <c r="AU376" s="142" t="s">
        <v>86</v>
      </c>
      <c r="AY376" s="16" t="s">
        <v>131</v>
      </c>
      <c r="BE376" s="143">
        <f>IF(N376="základní",J376,0)</f>
        <v>0</v>
      </c>
      <c r="BF376" s="143">
        <f>IF(N376="snížená",J376,0)</f>
        <v>0</v>
      </c>
      <c r="BG376" s="143">
        <f>IF(N376="zákl. přenesená",J376,0)</f>
        <v>0</v>
      </c>
      <c r="BH376" s="143">
        <f>IF(N376="sníž. přenesená",J376,0)</f>
        <v>0</v>
      </c>
      <c r="BI376" s="143">
        <f>IF(N376="nulová",J376,0)</f>
        <v>0</v>
      </c>
      <c r="BJ376" s="16" t="s">
        <v>84</v>
      </c>
      <c r="BK376" s="143">
        <f>ROUND(I376*H376,2)</f>
        <v>0</v>
      </c>
      <c r="BL376" s="16" t="s">
        <v>233</v>
      </c>
      <c r="BM376" s="142" t="s">
        <v>582</v>
      </c>
    </row>
    <row r="377" spans="2:65" s="1" customFormat="1" ht="11.25">
      <c r="B377" s="31"/>
      <c r="D377" s="144" t="s">
        <v>141</v>
      </c>
      <c r="F377" s="145" t="s">
        <v>583</v>
      </c>
      <c r="I377" s="146"/>
      <c r="L377" s="31"/>
      <c r="M377" s="147"/>
      <c r="T377" s="55"/>
      <c r="AT377" s="16" t="s">
        <v>141</v>
      </c>
      <c r="AU377" s="16" t="s">
        <v>86</v>
      </c>
    </row>
    <row r="378" spans="2:65" s="1" customFormat="1" ht="24.2" customHeight="1">
      <c r="B378" s="31"/>
      <c r="C378" s="131" t="s">
        <v>584</v>
      </c>
      <c r="D378" s="131" t="s">
        <v>134</v>
      </c>
      <c r="E378" s="132" t="s">
        <v>585</v>
      </c>
      <c r="F378" s="133" t="s">
        <v>586</v>
      </c>
      <c r="G378" s="134" t="s">
        <v>137</v>
      </c>
      <c r="H378" s="135">
        <v>66.950999999999993</v>
      </c>
      <c r="I378" s="136"/>
      <c r="J378" s="137">
        <f>ROUND(I378*H378,2)</f>
        <v>0</v>
      </c>
      <c r="K378" s="133" t="s">
        <v>138</v>
      </c>
      <c r="L378" s="31"/>
      <c r="M378" s="138" t="s">
        <v>1</v>
      </c>
      <c r="N378" s="139" t="s">
        <v>41</v>
      </c>
      <c r="P378" s="140">
        <f>O378*H378</f>
        <v>0</v>
      </c>
      <c r="Q378" s="140">
        <v>2.0000000000000002E-5</v>
      </c>
      <c r="R378" s="140">
        <f>Q378*H378</f>
        <v>1.33902E-3</v>
      </c>
      <c r="S378" s="140">
        <v>0</v>
      </c>
      <c r="T378" s="141">
        <f>S378*H378</f>
        <v>0</v>
      </c>
      <c r="AR378" s="142" t="s">
        <v>233</v>
      </c>
      <c r="AT378" s="142" t="s">
        <v>134</v>
      </c>
      <c r="AU378" s="142" t="s">
        <v>86</v>
      </c>
      <c r="AY378" s="16" t="s">
        <v>131</v>
      </c>
      <c r="BE378" s="143">
        <f>IF(N378="základní",J378,0)</f>
        <v>0</v>
      </c>
      <c r="BF378" s="143">
        <f>IF(N378="snížená",J378,0)</f>
        <v>0</v>
      </c>
      <c r="BG378" s="143">
        <f>IF(N378="zákl. přenesená",J378,0)</f>
        <v>0</v>
      </c>
      <c r="BH378" s="143">
        <f>IF(N378="sníž. přenesená",J378,0)</f>
        <v>0</v>
      </c>
      <c r="BI378" s="143">
        <f>IF(N378="nulová",J378,0)</f>
        <v>0</v>
      </c>
      <c r="BJ378" s="16" t="s">
        <v>84</v>
      </c>
      <c r="BK378" s="143">
        <f>ROUND(I378*H378,2)</f>
        <v>0</v>
      </c>
      <c r="BL378" s="16" t="s">
        <v>233</v>
      </c>
      <c r="BM378" s="142" t="s">
        <v>587</v>
      </c>
    </row>
    <row r="379" spans="2:65" s="1" customFormat="1" ht="11.25">
      <c r="B379" s="31"/>
      <c r="D379" s="144" t="s">
        <v>141</v>
      </c>
      <c r="F379" s="145" t="s">
        <v>588</v>
      </c>
      <c r="I379" s="146"/>
      <c r="L379" s="31"/>
      <c r="M379" s="147"/>
      <c r="T379" s="55"/>
      <c r="AT379" s="16" t="s">
        <v>141</v>
      </c>
      <c r="AU379" s="16" t="s">
        <v>86</v>
      </c>
    </row>
    <row r="380" spans="2:65" s="12" customFormat="1" ht="11.25">
      <c r="B380" s="148"/>
      <c r="D380" s="149" t="s">
        <v>143</v>
      </c>
      <c r="E380" s="150" t="s">
        <v>1</v>
      </c>
      <c r="F380" s="151" t="s">
        <v>342</v>
      </c>
      <c r="H380" s="152">
        <v>11.55</v>
      </c>
      <c r="I380" s="153"/>
      <c r="L380" s="148"/>
      <c r="M380" s="154"/>
      <c r="T380" s="155"/>
      <c r="AT380" s="150" t="s">
        <v>143</v>
      </c>
      <c r="AU380" s="150" t="s">
        <v>86</v>
      </c>
      <c r="AV380" s="12" t="s">
        <v>86</v>
      </c>
      <c r="AW380" s="12" t="s">
        <v>32</v>
      </c>
      <c r="AX380" s="12" t="s">
        <v>76</v>
      </c>
      <c r="AY380" s="150" t="s">
        <v>131</v>
      </c>
    </row>
    <row r="381" spans="2:65" s="12" customFormat="1" ht="11.25">
      <c r="B381" s="148"/>
      <c r="D381" s="149" t="s">
        <v>143</v>
      </c>
      <c r="E381" s="150" t="s">
        <v>1</v>
      </c>
      <c r="F381" s="151" t="s">
        <v>589</v>
      </c>
      <c r="H381" s="152">
        <v>12.712999999999999</v>
      </c>
      <c r="I381" s="153"/>
      <c r="L381" s="148"/>
      <c r="M381" s="154"/>
      <c r="T381" s="155"/>
      <c r="AT381" s="150" t="s">
        <v>143</v>
      </c>
      <c r="AU381" s="150" t="s">
        <v>86</v>
      </c>
      <c r="AV381" s="12" t="s">
        <v>86</v>
      </c>
      <c r="AW381" s="12" t="s">
        <v>32</v>
      </c>
      <c r="AX381" s="12" t="s">
        <v>76</v>
      </c>
      <c r="AY381" s="150" t="s">
        <v>131</v>
      </c>
    </row>
    <row r="382" spans="2:65" s="12" customFormat="1" ht="11.25">
      <c r="B382" s="148"/>
      <c r="D382" s="149" t="s">
        <v>143</v>
      </c>
      <c r="E382" s="150" t="s">
        <v>1</v>
      </c>
      <c r="F382" s="151" t="s">
        <v>590</v>
      </c>
      <c r="H382" s="152">
        <v>0.375</v>
      </c>
      <c r="I382" s="153"/>
      <c r="L382" s="148"/>
      <c r="M382" s="154"/>
      <c r="T382" s="155"/>
      <c r="AT382" s="150" t="s">
        <v>143</v>
      </c>
      <c r="AU382" s="150" t="s">
        <v>86</v>
      </c>
      <c r="AV382" s="12" t="s">
        <v>86</v>
      </c>
      <c r="AW382" s="12" t="s">
        <v>32</v>
      </c>
      <c r="AX382" s="12" t="s">
        <v>76</v>
      </c>
      <c r="AY382" s="150" t="s">
        <v>131</v>
      </c>
    </row>
    <row r="383" spans="2:65" s="12" customFormat="1" ht="11.25">
      <c r="B383" s="148"/>
      <c r="D383" s="149" t="s">
        <v>143</v>
      </c>
      <c r="E383" s="150" t="s">
        <v>1</v>
      </c>
      <c r="F383" s="151" t="s">
        <v>591</v>
      </c>
      <c r="H383" s="152">
        <v>7.3129999999999997</v>
      </c>
      <c r="I383" s="153"/>
      <c r="L383" s="148"/>
      <c r="M383" s="154"/>
      <c r="T383" s="155"/>
      <c r="AT383" s="150" t="s">
        <v>143</v>
      </c>
      <c r="AU383" s="150" t="s">
        <v>86</v>
      </c>
      <c r="AV383" s="12" t="s">
        <v>86</v>
      </c>
      <c r="AW383" s="12" t="s">
        <v>32</v>
      </c>
      <c r="AX383" s="12" t="s">
        <v>76</v>
      </c>
      <c r="AY383" s="150" t="s">
        <v>131</v>
      </c>
    </row>
    <row r="384" spans="2:65" s="12" customFormat="1" ht="11.25">
      <c r="B384" s="148"/>
      <c r="D384" s="149" t="s">
        <v>143</v>
      </c>
      <c r="E384" s="150" t="s">
        <v>1</v>
      </c>
      <c r="F384" s="151" t="s">
        <v>360</v>
      </c>
      <c r="H384" s="152">
        <v>35</v>
      </c>
      <c r="I384" s="153"/>
      <c r="L384" s="148"/>
      <c r="M384" s="154"/>
      <c r="T384" s="155"/>
      <c r="AT384" s="150" t="s">
        <v>143</v>
      </c>
      <c r="AU384" s="150" t="s">
        <v>86</v>
      </c>
      <c r="AV384" s="12" t="s">
        <v>86</v>
      </c>
      <c r="AW384" s="12" t="s">
        <v>32</v>
      </c>
      <c r="AX384" s="12" t="s">
        <v>76</v>
      </c>
      <c r="AY384" s="150" t="s">
        <v>131</v>
      </c>
    </row>
    <row r="385" spans="2:65" s="13" customFormat="1" ht="11.25">
      <c r="B385" s="156"/>
      <c r="D385" s="149" t="s">
        <v>143</v>
      </c>
      <c r="E385" s="157" t="s">
        <v>1</v>
      </c>
      <c r="F385" s="158" t="s">
        <v>152</v>
      </c>
      <c r="H385" s="159">
        <v>66.950999999999993</v>
      </c>
      <c r="I385" s="160"/>
      <c r="L385" s="156"/>
      <c r="M385" s="161"/>
      <c r="T385" s="162"/>
      <c r="AT385" s="157" t="s">
        <v>143</v>
      </c>
      <c r="AU385" s="157" t="s">
        <v>86</v>
      </c>
      <c r="AV385" s="13" t="s">
        <v>139</v>
      </c>
      <c r="AW385" s="13" t="s">
        <v>32</v>
      </c>
      <c r="AX385" s="13" t="s">
        <v>84</v>
      </c>
      <c r="AY385" s="157" t="s">
        <v>131</v>
      </c>
    </row>
    <row r="386" spans="2:65" s="11" customFormat="1" ht="25.9" customHeight="1">
      <c r="B386" s="119"/>
      <c r="D386" s="120" t="s">
        <v>75</v>
      </c>
      <c r="E386" s="121" t="s">
        <v>592</v>
      </c>
      <c r="F386" s="121" t="s">
        <v>593</v>
      </c>
      <c r="I386" s="122"/>
      <c r="J386" s="123">
        <f>BK386</f>
        <v>0</v>
      </c>
      <c r="L386" s="119"/>
      <c r="M386" s="124"/>
      <c r="P386" s="125">
        <f>P387+P389</f>
        <v>0</v>
      </c>
      <c r="R386" s="125">
        <f>R387+R389</f>
        <v>0</v>
      </c>
      <c r="T386" s="126">
        <f>T387+T389</f>
        <v>0</v>
      </c>
      <c r="AR386" s="120" t="s">
        <v>170</v>
      </c>
      <c r="AT386" s="127" t="s">
        <v>75</v>
      </c>
      <c r="AU386" s="127" t="s">
        <v>76</v>
      </c>
      <c r="AY386" s="120" t="s">
        <v>131</v>
      </c>
      <c r="BK386" s="128">
        <f>BK387+BK389</f>
        <v>0</v>
      </c>
    </row>
    <row r="387" spans="2:65" s="11" customFormat="1" ht="22.9" customHeight="1">
      <c r="B387" s="119"/>
      <c r="D387" s="120" t="s">
        <v>75</v>
      </c>
      <c r="E387" s="129" t="s">
        <v>594</v>
      </c>
      <c r="F387" s="129" t="s">
        <v>595</v>
      </c>
      <c r="I387" s="122"/>
      <c r="J387" s="130">
        <f>BK387</f>
        <v>0</v>
      </c>
      <c r="L387" s="119"/>
      <c r="M387" s="124"/>
      <c r="P387" s="125">
        <f>P388</f>
        <v>0</v>
      </c>
      <c r="R387" s="125">
        <f>R388</f>
        <v>0</v>
      </c>
      <c r="T387" s="126">
        <f>T388</f>
        <v>0</v>
      </c>
      <c r="AR387" s="120" t="s">
        <v>170</v>
      </c>
      <c r="AT387" s="127" t="s">
        <v>75</v>
      </c>
      <c r="AU387" s="127" t="s">
        <v>84</v>
      </c>
      <c r="AY387" s="120" t="s">
        <v>131</v>
      </c>
      <c r="BK387" s="128">
        <f>BK388</f>
        <v>0</v>
      </c>
    </row>
    <row r="388" spans="2:65" s="1" customFormat="1" ht="16.5" customHeight="1">
      <c r="B388" s="31"/>
      <c r="C388" s="131" t="s">
        <v>596</v>
      </c>
      <c r="D388" s="131" t="s">
        <v>134</v>
      </c>
      <c r="E388" s="132" t="s">
        <v>597</v>
      </c>
      <c r="F388" s="133" t="s">
        <v>595</v>
      </c>
      <c r="G388" s="134" t="s">
        <v>510</v>
      </c>
      <c r="H388" s="135">
        <v>1</v>
      </c>
      <c r="I388" s="136"/>
      <c r="J388" s="137">
        <f>ROUND(I388*H388,2)</f>
        <v>0</v>
      </c>
      <c r="K388" s="133" t="s">
        <v>258</v>
      </c>
      <c r="L388" s="31"/>
      <c r="M388" s="138" t="s">
        <v>1</v>
      </c>
      <c r="N388" s="139" t="s">
        <v>41</v>
      </c>
      <c r="P388" s="140">
        <f>O388*H388</f>
        <v>0</v>
      </c>
      <c r="Q388" s="140">
        <v>0</v>
      </c>
      <c r="R388" s="140">
        <f>Q388*H388</f>
        <v>0</v>
      </c>
      <c r="S388" s="140">
        <v>0</v>
      </c>
      <c r="T388" s="141">
        <f>S388*H388</f>
        <v>0</v>
      </c>
      <c r="AR388" s="142" t="s">
        <v>598</v>
      </c>
      <c r="AT388" s="142" t="s">
        <v>134</v>
      </c>
      <c r="AU388" s="142" t="s">
        <v>86</v>
      </c>
      <c r="AY388" s="16" t="s">
        <v>131</v>
      </c>
      <c r="BE388" s="143">
        <f>IF(N388="základní",J388,0)</f>
        <v>0</v>
      </c>
      <c r="BF388" s="143">
        <f>IF(N388="snížená",J388,0)</f>
        <v>0</v>
      </c>
      <c r="BG388" s="143">
        <f>IF(N388="zákl. přenesená",J388,0)</f>
        <v>0</v>
      </c>
      <c r="BH388" s="143">
        <f>IF(N388="sníž. přenesená",J388,0)</f>
        <v>0</v>
      </c>
      <c r="BI388" s="143">
        <f>IF(N388="nulová",J388,0)</f>
        <v>0</v>
      </c>
      <c r="BJ388" s="16" t="s">
        <v>84</v>
      </c>
      <c r="BK388" s="143">
        <f>ROUND(I388*H388,2)</f>
        <v>0</v>
      </c>
      <c r="BL388" s="16" t="s">
        <v>598</v>
      </c>
      <c r="BM388" s="142" t="s">
        <v>599</v>
      </c>
    </row>
    <row r="389" spans="2:65" s="11" customFormat="1" ht="22.9" customHeight="1">
      <c r="B389" s="119"/>
      <c r="D389" s="120" t="s">
        <v>75</v>
      </c>
      <c r="E389" s="129" t="s">
        <v>600</v>
      </c>
      <c r="F389" s="129" t="s">
        <v>601</v>
      </c>
      <c r="I389" s="122"/>
      <c r="J389" s="130">
        <f>BK389</f>
        <v>0</v>
      </c>
      <c r="L389" s="119"/>
      <c r="M389" s="124"/>
      <c r="P389" s="125">
        <f>P390</f>
        <v>0</v>
      </c>
      <c r="R389" s="125">
        <f>R390</f>
        <v>0</v>
      </c>
      <c r="T389" s="126">
        <f>T390</f>
        <v>0</v>
      </c>
      <c r="AR389" s="120" t="s">
        <v>170</v>
      </c>
      <c r="AT389" s="127" t="s">
        <v>75</v>
      </c>
      <c r="AU389" s="127" t="s">
        <v>84</v>
      </c>
      <c r="AY389" s="120" t="s">
        <v>131</v>
      </c>
      <c r="BK389" s="128">
        <f>BK390</f>
        <v>0</v>
      </c>
    </row>
    <row r="390" spans="2:65" s="1" customFormat="1" ht="16.5" customHeight="1">
      <c r="B390" s="31"/>
      <c r="C390" s="131" t="s">
        <v>602</v>
      </c>
      <c r="D390" s="131" t="s">
        <v>134</v>
      </c>
      <c r="E390" s="132" t="s">
        <v>603</v>
      </c>
      <c r="F390" s="133" t="s">
        <v>601</v>
      </c>
      <c r="G390" s="134" t="s">
        <v>510</v>
      </c>
      <c r="H390" s="135">
        <v>1</v>
      </c>
      <c r="I390" s="136"/>
      <c r="J390" s="137">
        <f>ROUND(I390*H390,2)</f>
        <v>0</v>
      </c>
      <c r="K390" s="133" t="s">
        <v>258</v>
      </c>
      <c r="L390" s="31"/>
      <c r="M390" s="181" t="s">
        <v>1</v>
      </c>
      <c r="N390" s="182" t="s">
        <v>41</v>
      </c>
      <c r="O390" s="183"/>
      <c r="P390" s="184">
        <f>O390*H390</f>
        <v>0</v>
      </c>
      <c r="Q390" s="184">
        <v>0</v>
      </c>
      <c r="R390" s="184">
        <f>Q390*H390</f>
        <v>0</v>
      </c>
      <c r="S390" s="184">
        <v>0</v>
      </c>
      <c r="T390" s="185">
        <f>S390*H390</f>
        <v>0</v>
      </c>
      <c r="AR390" s="142" t="s">
        <v>598</v>
      </c>
      <c r="AT390" s="142" t="s">
        <v>134</v>
      </c>
      <c r="AU390" s="142" t="s">
        <v>86</v>
      </c>
      <c r="AY390" s="16" t="s">
        <v>131</v>
      </c>
      <c r="BE390" s="143">
        <f>IF(N390="základní",J390,0)</f>
        <v>0</v>
      </c>
      <c r="BF390" s="143">
        <f>IF(N390="snížená",J390,0)</f>
        <v>0</v>
      </c>
      <c r="BG390" s="143">
        <f>IF(N390="zákl. přenesená",J390,0)</f>
        <v>0</v>
      </c>
      <c r="BH390" s="143">
        <f>IF(N390="sníž. přenesená",J390,0)</f>
        <v>0</v>
      </c>
      <c r="BI390" s="143">
        <f>IF(N390="nulová",J390,0)</f>
        <v>0</v>
      </c>
      <c r="BJ390" s="16" t="s">
        <v>84</v>
      </c>
      <c r="BK390" s="143">
        <f>ROUND(I390*H390,2)</f>
        <v>0</v>
      </c>
      <c r="BL390" s="16" t="s">
        <v>598</v>
      </c>
      <c r="BM390" s="142" t="s">
        <v>604</v>
      </c>
    </row>
    <row r="391" spans="2:65" s="1" customFormat="1" ht="6.95" customHeight="1">
      <c r="B391" s="43"/>
      <c r="C391" s="44"/>
      <c r="D391" s="44"/>
      <c r="E391" s="44"/>
      <c r="F391" s="44"/>
      <c r="G391" s="44"/>
      <c r="H391" s="44"/>
      <c r="I391" s="44"/>
      <c r="J391" s="44"/>
      <c r="K391" s="44"/>
      <c r="L391" s="31"/>
    </row>
  </sheetData>
  <sheetProtection algorithmName="SHA-512" hashValue="IxU6b2scS+4UIhqtd48WB8tQ1klc2Ao6pLutLCEgfQonqGm44o14z5OeKL6THcIDzvkfvR3p+Ol78F3ng31c1w==" saltValue="WhTKuUdtL7DHX8YkUwhzB+gVTQKEMTsbXM1qEMT3Mq6ZlKl/AWijX1sg/vn0F9mjJSK3MPsI3XViLkpnJxWoGw==" spinCount="100000" sheet="1" objects="1" scenarios="1" formatColumns="0" formatRows="0" autoFilter="0"/>
  <autoFilter ref="C133:K390" xr:uid="{00000000-0009-0000-0000-000001000000}"/>
  <mergeCells count="9">
    <mergeCell ref="E87:H87"/>
    <mergeCell ref="E124:H124"/>
    <mergeCell ref="E126:H126"/>
    <mergeCell ref="L2:V2"/>
    <mergeCell ref="E7:H7"/>
    <mergeCell ref="E9:H9"/>
    <mergeCell ref="E18:H18"/>
    <mergeCell ref="E27:H27"/>
    <mergeCell ref="E85:H85"/>
  </mergeCells>
  <hyperlinks>
    <hyperlink ref="F138" r:id="rId1" xr:uid="{00000000-0004-0000-0100-000000000000}"/>
    <hyperlink ref="F141" r:id="rId2" xr:uid="{00000000-0004-0000-0100-000001000000}"/>
    <hyperlink ref="F147" r:id="rId3" xr:uid="{00000000-0004-0000-0100-000002000000}"/>
    <hyperlink ref="F151" r:id="rId4" xr:uid="{00000000-0004-0000-0100-000003000000}"/>
    <hyperlink ref="F159" r:id="rId5" xr:uid="{00000000-0004-0000-0100-000004000000}"/>
    <hyperlink ref="F164" r:id="rId6" xr:uid="{00000000-0004-0000-0100-000005000000}"/>
    <hyperlink ref="F180" r:id="rId7" xr:uid="{00000000-0004-0000-0100-000006000000}"/>
    <hyperlink ref="F186" r:id="rId8" xr:uid="{00000000-0004-0000-0100-000007000000}"/>
    <hyperlink ref="F188" r:id="rId9" xr:uid="{00000000-0004-0000-0100-000008000000}"/>
    <hyperlink ref="F191" r:id="rId10" xr:uid="{00000000-0004-0000-0100-000009000000}"/>
    <hyperlink ref="F193" r:id="rId11" xr:uid="{00000000-0004-0000-0100-00000A000000}"/>
    <hyperlink ref="F195" r:id="rId12" xr:uid="{00000000-0004-0000-0100-00000B000000}"/>
    <hyperlink ref="F197" r:id="rId13" xr:uid="{00000000-0004-0000-0100-00000C000000}"/>
    <hyperlink ref="F202" r:id="rId14" xr:uid="{00000000-0004-0000-0100-00000D000000}"/>
    <hyperlink ref="F207" r:id="rId15" xr:uid="{00000000-0004-0000-0100-00000E000000}"/>
    <hyperlink ref="F211" r:id="rId16" xr:uid="{00000000-0004-0000-0100-00000F000000}"/>
    <hyperlink ref="F214" r:id="rId17" xr:uid="{00000000-0004-0000-0100-000010000000}"/>
    <hyperlink ref="F225" r:id="rId18" xr:uid="{00000000-0004-0000-0100-000011000000}"/>
    <hyperlink ref="F230" r:id="rId19" xr:uid="{00000000-0004-0000-0100-000012000000}"/>
    <hyperlink ref="F238" r:id="rId20" xr:uid="{00000000-0004-0000-0100-000013000000}"/>
    <hyperlink ref="F257" r:id="rId21" xr:uid="{00000000-0004-0000-0100-000014000000}"/>
    <hyperlink ref="F260" r:id="rId22" xr:uid="{00000000-0004-0000-0100-000015000000}"/>
    <hyperlink ref="F272" r:id="rId23" xr:uid="{00000000-0004-0000-0100-000016000000}"/>
    <hyperlink ref="F275" r:id="rId24" xr:uid="{00000000-0004-0000-0100-000017000000}"/>
    <hyperlink ref="F278" r:id="rId25" xr:uid="{00000000-0004-0000-0100-000018000000}"/>
    <hyperlink ref="F285" r:id="rId26" xr:uid="{00000000-0004-0000-0100-000019000000}"/>
    <hyperlink ref="F290" r:id="rId27" xr:uid="{00000000-0004-0000-0100-00001A000000}"/>
    <hyperlink ref="F304" r:id="rId28" xr:uid="{00000000-0004-0000-0100-00001B000000}"/>
    <hyperlink ref="F307" r:id="rId29" xr:uid="{00000000-0004-0000-0100-00001C000000}"/>
    <hyperlink ref="F311" r:id="rId30" xr:uid="{00000000-0004-0000-0100-00001D000000}"/>
    <hyperlink ref="F313" r:id="rId31" xr:uid="{00000000-0004-0000-0100-00001E000000}"/>
    <hyperlink ref="F317" r:id="rId32" xr:uid="{00000000-0004-0000-0100-00001F000000}"/>
    <hyperlink ref="F324" r:id="rId33" xr:uid="{00000000-0004-0000-0100-000020000000}"/>
    <hyperlink ref="F328" r:id="rId34" xr:uid="{00000000-0004-0000-0100-000021000000}"/>
    <hyperlink ref="F331" r:id="rId35" xr:uid="{00000000-0004-0000-0100-000022000000}"/>
    <hyperlink ref="F334" r:id="rId36" xr:uid="{00000000-0004-0000-0100-000023000000}"/>
    <hyperlink ref="F337" r:id="rId37" xr:uid="{00000000-0004-0000-0100-000024000000}"/>
    <hyperlink ref="F339" r:id="rId38" xr:uid="{00000000-0004-0000-0100-000025000000}"/>
    <hyperlink ref="F341" r:id="rId39" xr:uid="{00000000-0004-0000-0100-000026000000}"/>
    <hyperlink ref="F343" r:id="rId40" xr:uid="{00000000-0004-0000-0100-000027000000}"/>
    <hyperlink ref="F345" r:id="rId41" xr:uid="{00000000-0004-0000-0100-000028000000}"/>
    <hyperlink ref="F348" r:id="rId42" xr:uid="{00000000-0004-0000-0100-000029000000}"/>
    <hyperlink ref="F361" r:id="rId43" xr:uid="{00000000-0004-0000-0100-00002A000000}"/>
    <hyperlink ref="F374" r:id="rId44" xr:uid="{00000000-0004-0000-0100-00002B000000}"/>
    <hyperlink ref="F377" r:id="rId45" xr:uid="{00000000-0004-0000-0100-00002C000000}"/>
    <hyperlink ref="F379" r:id="rId46" xr:uid="{00000000-0004-0000-0100-00002D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4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6DE7A-0E13-4067-B962-5FD8A8890998}">
  <dimension ref="A1:J100"/>
  <sheetViews>
    <sheetView topLeftCell="A76" workbookViewId="0">
      <selection activeCell="G83" sqref="G83"/>
    </sheetView>
  </sheetViews>
  <sheetFormatPr defaultColWidth="11.6640625" defaultRowHeight="12.75"/>
  <cols>
    <col min="1" max="1" width="6.1640625" style="229" customWidth="1"/>
    <col min="2" max="2" width="34.5" style="228" customWidth="1"/>
    <col min="3" max="3" width="34" style="228" customWidth="1"/>
    <col min="4" max="4" width="6.1640625" style="228" customWidth="1"/>
    <col min="5" max="5" width="8.33203125" style="228" customWidth="1"/>
    <col min="6" max="6" width="10.6640625" style="228" customWidth="1"/>
    <col min="7" max="8" width="11.6640625" style="228" customWidth="1"/>
    <col min="9" max="9" width="11.1640625" style="228" customWidth="1"/>
    <col min="10" max="10" width="12.83203125" style="228" customWidth="1"/>
    <col min="11" max="16384" width="11.6640625" style="228"/>
  </cols>
  <sheetData>
    <row r="1" spans="2:10" ht="13.5" thickBot="1"/>
    <row r="2" spans="2:10" ht="13.5" thickBot="1">
      <c r="B2" s="265" t="s">
        <v>700</v>
      </c>
      <c r="C2" s="264"/>
      <c r="D2" s="264"/>
      <c r="E2" s="264"/>
      <c r="F2" s="264"/>
      <c r="G2" s="264"/>
      <c r="H2" s="264"/>
      <c r="I2" s="264"/>
      <c r="J2" s="263"/>
    </row>
    <row r="3" spans="2:10">
      <c r="B3" s="262" t="s">
        <v>680</v>
      </c>
      <c r="C3" s="258"/>
      <c r="D3" s="258" t="s">
        <v>699</v>
      </c>
      <c r="E3" s="258" t="s">
        <v>698</v>
      </c>
      <c r="F3" s="258" t="s">
        <v>680</v>
      </c>
      <c r="G3" s="258" t="s">
        <v>684</v>
      </c>
      <c r="H3" s="258" t="s">
        <v>695</v>
      </c>
      <c r="I3" s="258" t="s">
        <v>695</v>
      </c>
      <c r="J3" s="257" t="s">
        <v>606</v>
      </c>
    </row>
    <row r="4" spans="2:10" ht="13.5" thickBot="1">
      <c r="B4" s="261" t="s">
        <v>697</v>
      </c>
      <c r="C4" s="231" t="s">
        <v>696</v>
      </c>
      <c r="D4" s="231"/>
      <c r="E4" s="231"/>
      <c r="F4" s="231"/>
      <c r="G4" s="231"/>
      <c r="H4" s="231" t="s">
        <v>680</v>
      </c>
      <c r="I4" s="231" t="s">
        <v>684</v>
      </c>
      <c r="J4" s="260" t="s">
        <v>695</v>
      </c>
    </row>
    <row r="5" spans="2:10">
      <c r="B5" s="259" t="s">
        <v>694</v>
      </c>
      <c r="C5" s="258"/>
      <c r="D5" s="258"/>
      <c r="E5" s="258"/>
      <c r="F5" s="258"/>
      <c r="G5" s="258"/>
      <c r="H5" s="258"/>
      <c r="I5" s="258"/>
      <c r="J5" s="257"/>
    </row>
    <row r="6" spans="2:10">
      <c r="B6" s="240" t="s">
        <v>693</v>
      </c>
      <c r="C6" s="239" t="s">
        <v>692</v>
      </c>
      <c r="D6" s="239" t="s">
        <v>459</v>
      </c>
      <c r="E6" s="255">
        <v>195</v>
      </c>
      <c r="F6" s="239">
        <v>0</v>
      </c>
      <c r="G6" s="239">
        <v>0</v>
      </c>
      <c r="H6" s="239">
        <f>PRODUCT(E6,F6)</f>
        <v>0</v>
      </c>
      <c r="I6" s="239">
        <f>PRODUCT(E6,G6)</f>
        <v>0</v>
      </c>
      <c r="J6" s="256">
        <f>SUM(H6:I6)</f>
        <v>0</v>
      </c>
    </row>
    <row r="7" spans="2:10">
      <c r="B7" s="237" t="s">
        <v>691</v>
      </c>
      <c r="C7" s="235" t="s">
        <v>690</v>
      </c>
      <c r="D7" s="235" t="s">
        <v>459</v>
      </c>
      <c r="E7" s="255">
        <v>125</v>
      </c>
      <c r="F7" s="235">
        <v>0</v>
      </c>
      <c r="G7" s="235">
        <v>0</v>
      </c>
      <c r="H7" s="235">
        <f>PRODUCT(E7,F7)</f>
        <v>0</v>
      </c>
      <c r="I7" s="235">
        <f>PRODUCT(E7,G7)</f>
        <v>0</v>
      </c>
      <c r="J7" s="241">
        <f>SUM(H7:I7)</f>
        <v>0</v>
      </c>
    </row>
    <row r="8" spans="2:10">
      <c r="B8" s="237" t="s">
        <v>689</v>
      </c>
      <c r="C8" s="235" t="s">
        <v>688</v>
      </c>
      <c r="D8" s="235" t="s">
        <v>459</v>
      </c>
      <c r="E8" s="255">
        <v>2</v>
      </c>
      <c r="F8" s="235">
        <v>0</v>
      </c>
      <c r="G8" s="235">
        <v>0</v>
      </c>
      <c r="H8" s="235">
        <f>PRODUCT(E8,F8)</f>
        <v>0</v>
      </c>
      <c r="I8" s="235">
        <f>PRODUCT(E8,G8)</f>
        <v>0</v>
      </c>
      <c r="J8" s="241">
        <f>SUM(H8:I8)</f>
        <v>0</v>
      </c>
    </row>
    <row r="9" spans="2:10">
      <c r="B9" s="237" t="s">
        <v>687</v>
      </c>
      <c r="C9" s="235" t="s">
        <v>686</v>
      </c>
      <c r="D9" s="235" t="s">
        <v>622</v>
      </c>
      <c r="E9" s="255">
        <v>15</v>
      </c>
      <c r="F9" s="235">
        <v>0</v>
      </c>
      <c r="G9" s="235">
        <v>0</v>
      </c>
      <c r="H9" s="235">
        <f>PRODUCT(E9,F9)</f>
        <v>0</v>
      </c>
      <c r="I9" s="235">
        <f>PRODUCT(E9,G9)</f>
        <v>0</v>
      </c>
      <c r="J9" s="241">
        <f>SUM(H9:I9)</f>
        <v>0</v>
      </c>
    </row>
    <row r="10" spans="2:10">
      <c r="B10" s="237" t="s">
        <v>606</v>
      </c>
      <c r="C10" s="235"/>
      <c r="D10" s="235"/>
      <c r="E10" s="255"/>
      <c r="F10" s="235"/>
      <c r="G10" s="235"/>
      <c r="H10" s="235">
        <f>SUM(H6:H9)</f>
        <v>0</v>
      </c>
      <c r="I10" s="235">
        <f>SUM(I6:I9)</f>
        <v>0</v>
      </c>
      <c r="J10" s="241">
        <f>SUM(J6:J9)</f>
        <v>0</v>
      </c>
    </row>
    <row r="11" spans="2:10">
      <c r="B11" s="237" t="s">
        <v>669</v>
      </c>
      <c r="C11" s="252">
        <v>0.03</v>
      </c>
      <c r="D11" s="235" t="s">
        <v>625</v>
      </c>
      <c r="E11" s="255"/>
      <c r="F11" s="235"/>
      <c r="G11" s="235"/>
      <c r="H11" s="235"/>
      <c r="I11" s="235"/>
      <c r="J11" s="254">
        <f>PRODUCT(C11,H10)</f>
        <v>0</v>
      </c>
    </row>
    <row r="12" spans="2:10">
      <c r="B12" s="237" t="s">
        <v>685</v>
      </c>
      <c r="C12" s="252">
        <v>0.05</v>
      </c>
      <c r="D12" s="235" t="s">
        <v>625</v>
      </c>
      <c r="E12" s="255"/>
      <c r="F12" s="235"/>
      <c r="G12" s="235"/>
      <c r="H12" s="235"/>
      <c r="I12" s="235"/>
      <c r="J12" s="254">
        <f>PRODUCT(C12,H10)</f>
        <v>0</v>
      </c>
    </row>
    <row r="13" spans="2:10">
      <c r="B13" s="237" t="s">
        <v>621</v>
      </c>
      <c r="C13" s="252"/>
      <c r="D13" s="235"/>
      <c r="E13" s="235"/>
      <c r="F13" s="235"/>
      <c r="G13" s="235"/>
      <c r="H13" s="235"/>
      <c r="I13" s="235"/>
      <c r="J13" s="251">
        <f>SUM(J6:J12)</f>
        <v>0</v>
      </c>
    </row>
    <row r="14" spans="2:10">
      <c r="B14" s="237"/>
      <c r="C14" s="235"/>
      <c r="D14" s="235"/>
      <c r="E14" s="235"/>
      <c r="F14" s="235"/>
      <c r="G14" s="235"/>
      <c r="H14" s="235"/>
      <c r="I14" s="235"/>
      <c r="J14" s="241"/>
    </row>
    <row r="15" spans="2:10">
      <c r="B15" s="243" t="s">
        <v>681</v>
      </c>
      <c r="C15" s="236" t="s">
        <v>684</v>
      </c>
      <c r="D15" s="235"/>
      <c r="E15" s="235"/>
      <c r="F15" s="235"/>
      <c r="G15" s="235"/>
      <c r="H15" s="235"/>
      <c r="I15" s="235"/>
      <c r="J15" s="241"/>
    </row>
    <row r="16" spans="2:10">
      <c r="B16" s="253" t="s">
        <v>679</v>
      </c>
      <c r="C16" s="235" t="s">
        <v>677</v>
      </c>
      <c r="D16" s="235" t="s">
        <v>622</v>
      </c>
      <c r="E16" s="235">
        <v>6</v>
      </c>
      <c r="F16" s="235">
        <v>0</v>
      </c>
      <c r="G16" s="235">
        <v>0</v>
      </c>
      <c r="H16" s="235">
        <f>PRODUCT(E16,F16)</f>
        <v>0</v>
      </c>
      <c r="I16" s="235">
        <f>PRODUCT(E16,G16)</f>
        <v>0</v>
      </c>
      <c r="J16" s="241">
        <f>SUM(H16:I16)</f>
        <v>0</v>
      </c>
    </row>
    <row r="17" spans="2:10">
      <c r="B17" s="253" t="s">
        <v>678</v>
      </c>
      <c r="C17" s="235" t="s">
        <v>677</v>
      </c>
      <c r="D17" s="235" t="s">
        <v>622</v>
      </c>
      <c r="E17" s="235">
        <v>3</v>
      </c>
      <c r="F17" s="235">
        <v>0</v>
      </c>
      <c r="G17" s="235">
        <v>0</v>
      </c>
      <c r="H17" s="235">
        <f>PRODUCT(E17,F17)</f>
        <v>0</v>
      </c>
      <c r="I17" s="235">
        <f>PRODUCT(E17,G17)</f>
        <v>0</v>
      </c>
      <c r="J17" s="241">
        <f>SUM(H17:I17)</f>
        <v>0</v>
      </c>
    </row>
    <row r="18" spans="2:10">
      <c r="B18" s="253" t="s">
        <v>683</v>
      </c>
      <c r="C18" s="235" t="s">
        <v>682</v>
      </c>
      <c r="D18" s="235" t="s">
        <v>622</v>
      </c>
      <c r="E18" s="235">
        <v>2</v>
      </c>
      <c r="F18" s="235">
        <v>0</v>
      </c>
      <c r="G18" s="235">
        <v>0</v>
      </c>
      <c r="H18" s="235">
        <f>PRODUCT(E18,F18)</f>
        <v>0</v>
      </c>
      <c r="I18" s="235">
        <f>PRODUCT(E18,G18)</f>
        <v>0</v>
      </c>
      <c r="J18" s="241">
        <f>SUM(H18:I18)</f>
        <v>0</v>
      </c>
    </row>
    <row r="19" spans="2:10">
      <c r="B19" s="237" t="s">
        <v>621</v>
      </c>
      <c r="C19" s="235"/>
      <c r="D19" s="235"/>
      <c r="E19" s="235"/>
      <c r="F19" s="235"/>
      <c r="G19" s="235"/>
      <c r="H19" s="235">
        <f>SUM(H16:H16)</f>
        <v>0</v>
      </c>
      <c r="I19" s="235">
        <f>SUM(I16:I16)</f>
        <v>0</v>
      </c>
      <c r="J19" s="244">
        <f>SUM(J16:J18)</f>
        <v>0</v>
      </c>
    </row>
    <row r="20" spans="2:10">
      <c r="B20" s="237"/>
      <c r="C20" s="235"/>
      <c r="D20" s="235"/>
      <c r="E20" s="235"/>
      <c r="F20" s="235"/>
      <c r="G20" s="235"/>
      <c r="H20" s="235"/>
      <c r="I20" s="235"/>
      <c r="J20" s="244"/>
    </row>
    <row r="21" spans="2:10">
      <c r="B21" s="243" t="s">
        <v>681</v>
      </c>
      <c r="C21" s="236" t="s">
        <v>680</v>
      </c>
      <c r="D21" s="235"/>
      <c r="E21" s="235"/>
      <c r="F21" s="235"/>
      <c r="G21" s="235"/>
      <c r="H21" s="235"/>
      <c r="I21" s="235"/>
      <c r="J21" s="241"/>
    </row>
    <row r="22" spans="2:10">
      <c r="B22" s="253" t="s">
        <v>679</v>
      </c>
      <c r="C22" s="235" t="s">
        <v>677</v>
      </c>
      <c r="D22" s="235" t="s">
        <v>622</v>
      </c>
      <c r="E22" s="235">
        <v>6</v>
      </c>
      <c r="F22" s="235">
        <v>0</v>
      </c>
      <c r="G22" s="235">
        <v>0</v>
      </c>
      <c r="H22" s="235">
        <f>PRODUCT(E22,F22)</f>
        <v>0</v>
      </c>
      <c r="I22" s="235">
        <f>PRODUCT(E22,G22)</f>
        <v>0</v>
      </c>
      <c r="J22" s="241">
        <f>SUM(H22:I22)</f>
        <v>0</v>
      </c>
    </row>
    <row r="23" spans="2:10">
      <c r="B23" s="253" t="s">
        <v>678</v>
      </c>
      <c r="C23" s="235" t="s">
        <v>677</v>
      </c>
      <c r="D23" s="235" t="s">
        <v>622</v>
      </c>
      <c r="E23" s="235">
        <v>3</v>
      </c>
      <c r="F23" s="235">
        <v>0</v>
      </c>
      <c r="G23" s="235">
        <v>0</v>
      </c>
      <c r="H23" s="235">
        <f>PRODUCT(E23,F23)</f>
        <v>0</v>
      </c>
      <c r="I23" s="235">
        <f>PRODUCT(E23,G23)</f>
        <v>0</v>
      </c>
      <c r="J23" s="241">
        <f>SUM(H23:I23)</f>
        <v>0</v>
      </c>
    </row>
    <row r="24" spans="2:10">
      <c r="B24" s="237" t="s">
        <v>621</v>
      </c>
      <c r="C24" s="235"/>
      <c r="D24" s="235"/>
      <c r="E24" s="235"/>
      <c r="F24" s="235"/>
      <c r="G24" s="235"/>
      <c r="H24" s="235">
        <f>SUM(H22:H22)</f>
        <v>0</v>
      </c>
      <c r="I24" s="235">
        <f>SUM(I22:I22)</f>
        <v>0</v>
      </c>
      <c r="J24" s="244">
        <f>SUM(J22:J23)</f>
        <v>0</v>
      </c>
    </row>
    <row r="25" spans="2:10">
      <c r="B25" s="237"/>
      <c r="C25" s="235"/>
      <c r="D25" s="235"/>
      <c r="E25" s="235"/>
      <c r="F25" s="235"/>
      <c r="G25" s="235"/>
      <c r="H25" s="235"/>
      <c r="I25" s="235"/>
      <c r="J25" s="244"/>
    </row>
    <row r="26" spans="2:10">
      <c r="B26" s="243" t="s">
        <v>676</v>
      </c>
      <c r="C26" s="235"/>
      <c r="D26" s="235"/>
      <c r="E26" s="235"/>
      <c r="F26" s="235"/>
      <c r="G26" s="235"/>
      <c r="H26" s="235"/>
      <c r="I26" s="235"/>
      <c r="J26" s="241"/>
    </row>
    <row r="27" spans="2:10">
      <c r="B27" s="237" t="s">
        <v>675</v>
      </c>
      <c r="C27" s="235"/>
      <c r="D27" s="235" t="s">
        <v>622</v>
      </c>
      <c r="E27" s="235">
        <v>9</v>
      </c>
      <c r="F27" s="235">
        <v>0</v>
      </c>
      <c r="G27" s="235">
        <v>0</v>
      </c>
      <c r="H27" s="235">
        <f>PRODUCT(E27,F27)</f>
        <v>0</v>
      </c>
      <c r="I27" s="235">
        <f>PRODUCT(E27,G27)</f>
        <v>0</v>
      </c>
      <c r="J27" s="241">
        <f>SUM(H27:I27)</f>
        <v>0</v>
      </c>
    </row>
    <row r="28" spans="2:10">
      <c r="B28" s="237" t="s">
        <v>674</v>
      </c>
      <c r="C28" s="235"/>
      <c r="D28" s="235" t="s">
        <v>622</v>
      </c>
      <c r="E28" s="235">
        <v>3</v>
      </c>
      <c r="F28" s="235">
        <v>0</v>
      </c>
      <c r="G28" s="235">
        <v>0</v>
      </c>
      <c r="H28" s="235">
        <f>PRODUCT(E28,F28)</f>
        <v>0</v>
      </c>
      <c r="I28" s="235">
        <f>PRODUCT(E28,G28)</f>
        <v>0</v>
      </c>
      <c r="J28" s="241">
        <f>SUM(H28:I28)</f>
        <v>0</v>
      </c>
    </row>
    <row r="29" spans="2:10">
      <c r="B29" s="237" t="s">
        <v>673</v>
      </c>
      <c r="C29" s="235"/>
      <c r="D29" s="235" t="s">
        <v>622</v>
      </c>
      <c r="E29" s="235">
        <v>3</v>
      </c>
      <c r="F29" s="235">
        <v>0</v>
      </c>
      <c r="G29" s="235">
        <v>0</v>
      </c>
      <c r="H29" s="235">
        <f>PRODUCT(E29,F29)</f>
        <v>0</v>
      </c>
      <c r="I29" s="235">
        <f>PRODUCT(E29,G29)</f>
        <v>0</v>
      </c>
      <c r="J29" s="241">
        <f>SUM(H29:I29)</f>
        <v>0</v>
      </c>
    </row>
    <row r="30" spans="2:10">
      <c r="B30" s="237" t="s">
        <v>672</v>
      </c>
      <c r="C30" s="235"/>
      <c r="D30" s="235" t="s">
        <v>459</v>
      </c>
      <c r="E30" s="235">
        <v>60</v>
      </c>
      <c r="F30" s="235">
        <v>0</v>
      </c>
      <c r="G30" s="235">
        <v>0</v>
      </c>
      <c r="H30" s="235">
        <f>PRODUCT(E30,F30)</f>
        <v>0</v>
      </c>
      <c r="I30" s="235">
        <f>PRODUCT(E30,G30)</f>
        <v>0</v>
      </c>
      <c r="J30" s="241">
        <f>SUM(H30:I30)</f>
        <v>0</v>
      </c>
    </row>
    <row r="31" spans="2:10">
      <c r="B31" s="237" t="s">
        <v>671</v>
      </c>
      <c r="C31" s="235"/>
      <c r="D31" s="235" t="s">
        <v>459</v>
      </c>
      <c r="E31" s="235">
        <v>30</v>
      </c>
      <c r="F31" s="235">
        <v>0</v>
      </c>
      <c r="G31" s="235">
        <v>0</v>
      </c>
      <c r="H31" s="235">
        <f>PRODUCT(E31,F31)</f>
        <v>0</v>
      </c>
      <c r="I31" s="235">
        <f>PRODUCT(E31,G31)</f>
        <v>0</v>
      </c>
      <c r="J31" s="241">
        <f>SUM(H31:I31)</f>
        <v>0</v>
      </c>
    </row>
    <row r="32" spans="2:10">
      <c r="B32" s="237" t="s">
        <v>670</v>
      </c>
      <c r="C32" s="235"/>
      <c r="D32" s="235" t="s">
        <v>622</v>
      </c>
      <c r="E32" s="235">
        <v>30</v>
      </c>
      <c r="F32" s="235">
        <v>0</v>
      </c>
      <c r="G32" s="235">
        <v>0</v>
      </c>
      <c r="H32" s="235">
        <f>PRODUCT(E32,F32)</f>
        <v>0</v>
      </c>
      <c r="I32" s="235">
        <f>PRODUCT(E32,G32)</f>
        <v>0</v>
      </c>
      <c r="J32" s="241">
        <f>SUM(H32:I32)</f>
        <v>0</v>
      </c>
    </row>
    <row r="33" spans="2:10">
      <c r="B33" s="237" t="s">
        <v>606</v>
      </c>
      <c r="C33" s="235"/>
      <c r="D33" s="235"/>
      <c r="E33" s="235"/>
      <c r="F33" s="235"/>
      <c r="G33" s="235"/>
      <c r="H33" s="235">
        <v>0</v>
      </c>
      <c r="I33" s="235">
        <v>0</v>
      </c>
      <c r="J33" s="241">
        <f>SUM(J27:J32)</f>
        <v>0</v>
      </c>
    </row>
    <row r="34" spans="2:10">
      <c r="B34" s="237" t="s">
        <v>669</v>
      </c>
      <c r="C34" s="252">
        <v>0.05</v>
      </c>
      <c r="D34" s="235" t="s">
        <v>625</v>
      </c>
      <c r="E34" s="235"/>
      <c r="F34" s="235"/>
      <c r="G34" s="235"/>
      <c r="H34" s="235">
        <v>0</v>
      </c>
      <c r="I34" s="235">
        <v>0</v>
      </c>
      <c r="J34" s="250">
        <f>PRODUCT(C34,H35)</f>
        <v>0</v>
      </c>
    </row>
    <row r="35" spans="2:10">
      <c r="B35" s="237" t="s">
        <v>668</v>
      </c>
      <c r="C35" s="235"/>
      <c r="D35" s="235"/>
      <c r="E35" s="235"/>
      <c r="F35" s="235"/>
      <c r="G35" s="235"/>
      <c r="H35" s="235">
        <f>SUM(H27:H34)</f>
        <v>0</v>
      </c>
      <c r="I35" s="235">
        <f>SUM(I27:I34)</f>
        <v>0</v>
      </c>
      <c r="J35" s="251">
        <f>SUM(J27:J34)</f>
        <v>0</v>
      </c>
    </row>
    <row r="36" spans="2:10">
      <c r="B36" s="237"/>
      <c r="C36" s="235"/>
      <c r="D36" s="235"/>
      <c r="E36" s="235"/>
      <c r="F36" s="235"/>
      <c r="G36" s="235"/>
      <c r="H36" s="235"/>
      <c r="I36" s="235"/>
      <c r="J36" s="250"/>
    </row>
    <row r="37" spans="2:10">
      <c r="B37" s="248" t="s">
        <v>667</v>
      </c>
      <c r="C37" s="235"/>
      <c r="D37" s="235"/>
      <c r="E37" s="235"/>
      <c r="F37" s="235"/>
      <c r="G37" s="235"/>
      <c r="H37" s="235"/>
      <c r="I37" s="235"/>
      <c r="J37" s="250"/>
    </row>
    <row r="38" spans="2:10">
      <c r="B38" s="237" t="s">
        <v>653</v>
      </c>
      <c r="C38" s="235" t="s">
        <v>666</v>
      </c>
      <c r="D38" s="235" t="s">
        <v>622</v>
      </c>
      <c r="E38" s="235">
        <v>9</v>
      </c>
      <c r="F38" s="235">
        <v>0</v>
      </c>
      <c r="G38" s="235">
        <v>0</v>
      </c>
      <c r="H38" s="235">
        <f>PRODUCT(E38,F38)</f>
        <v>0</v>
      </c>
      <c r="I38" s="235">
        <f>PRODUCT(E38,G38)</f>
        <v>0</v>
      </c>
      <c r="J38" s="241">
        <f>SUM(H38:I38)</f>
        <v>0</v>
      </c>
    </row>
    <row r="39" spans="2:10">
      <c r="B39" s="237" t="s">
        <v>652</v>
      </c>
      <c r="C39" s="235" t="s">
        <v>665</v>
      </c>
      <c r="D39" s="235" t="s">
        <v>622</v>
      </c>
      <c r="E39" s="235">
        <v>3</v>
      </c>
      <c r="F39" s="235">
        <v>0</v>
      </c>
      <c r="G39" s="235">
        <v>0</v>
      </c>
      <c r="H39" s="235">
        <f>PRODUCT(E39,F39)</f>
        <v>0</v>
      </c>
      <c r="I39" s="235">
        <f>PRODUCT(E39,G39)</f>
        <v>0</v>
      </c>
      <c r="J39" s="241">
        <f>SUM(H39:I39)</f>
        <v>0</v>
      </c>
    </row>
    <row r="40" spans="2:10">
      <c r="B40" s="237" t="s">
        <v>651</v>
      </c>
      <c r="C40" s="235" t="s">
        <v>664</v>
      </c>
      <c r="D40" s="235" t="s">
        <v>622</v>
      </c>
      <c r="E40" s="235">
        <v>4</v>
      </c>
      <c r="F40" s="235">
        <v>0</v>
      </c>
      <c r="G40" s="235">
        <v>0</v>
      </c>
      <c r="H40" s="235">
        <f>PRODUCT(E40,F40)</f>
        <v>0</v>
      </c>
      <c r="I40" s="235">
        <f>PRODUCT(E40,G40)</f>
        <v>0</v>
      </c>
      <c r="J40" s="241">
        <f>SUM(H40:I40)</f>
        <v>0</v>
      </c>
    </row>
    <row r="41" spans="2:10">
      <c r="B41" s="237" t="s">
        <v>650</v>
      </c>
      <c r="C41" s="235" t="s">
        <v>663</v>
      </c>
      <c r="D41" s="235" t="s">
        <v>622</v>
      </c>
      <c r="E41" s="235">
        <v>15</v>
      </c>
      <c r="F41" s="235">
        <v>0</v>
      </c>
      <c r="G41" s="235">
        <v>0</v>
      </c>
      <c r="H41" s="235">
        <f>PRODUCT(E41,F41)</f>
        <v>0</v>
      </c>
      <c r="I41" s="235">
        <f>PRODUCT(E41,G41)</f>
        <v>0</v>
      </c>
      <c r="J41" s="241">
        <f>SUM(H41:I41)</f>
        <v>0</v>
      </c>
    </row>
    <row r="42" spans="2:10">
      <c r="B42" s="237" t="s">
        <v>649</v>
      </c>
      <c r="C42" s="235" t="s">
        <v>662</v>
      </c>
      <c r="D42" s="235" t="s">
        <v>622</v>
      </c>
      <c r="E42" s="235">
        <v>2</v>
      </c>
      <c r="F42" s="235">
        <v>0</v>
      </c>
      <c r="G42" s="235">
        <v>0</v>
      </c>
      <c r="H42" s="235">
        <f>PRODUCT(E42,F42)</f>
        <v>0</v>
      </c>
      <c r="I42" s="235">
        <f>PRODUCT(E42,G42)</f>
        <v>0</v>
      </c>
      <c r="J42" s="241">
        <f>SUM(H42:I42)</f>
        <v>0</v>
      </c>
    </row>
    <row r="43" spans="2:10">
      <c r="B43" s="237" t="s">
        <v>656</v>
      </c>
      <c r="C43" s="235" t="s">
        <v>658</v>
      </c>
      <c r="D43" s="235" t="s">
        <v>622</v>
      </c>
      <c r="E43" s="235">
        <v>12</v>
      </c>
      <c r="F43" s="235">
        <v>0</v>
      </c>
      <c r="G43" s="235">
        <v>0</v>
      </c>
      <c r="H43" s="235">
        <f>PRODUCT(E43,F43)</f>
        <v>0</v>
      </c>
      <c r="I43" s="235">
        <f>PRODUCT(E43,G43)</f>
        <v>0</v>
      </c>
      <c r="J43" s="241">
        <f>SUM(H43:I43)</f>
        <v>0</v>
      </c>
    </row>
    <row r="44" spans="2:10">
      <c r="B44" s="249" t="s">
        <v>661</v>
      </c>
      <c r="C44" s="247" t="s">
        <v>660</v>
      </c>
      <c r="D44" s="235" t="s">
        <v>622</v>
      </c>
      <c r="E44" s="235">
        <v>15</v>
      </c>
      <c r="F44" s="235">
        <v>0</v>
      </c>
      <c r="G44" s="235">
        <v>0</v>
      </c>
      <c r="H44" s="235">
        <f>PRODUCT(E44,F44)</f>
        <v>0</v>
      </c>
      <c r="I44" s="235">
        <f>PRODUCT(E44,G44)</f>
        <v>0</v>
      </c>
      <c r="J44" s="241">
        <f>SUM(H44:I44)</f>
        <v>0</v>
      </c>
    </row>
    <row r="45" spans="2:10">
      <c r="B45" s="237" t="s">
        <v>659</v>
      </c>
      <c r="C45" s="235" t="s">
        <v>658</v>
      </c>
      <c r="D45" s="235" t="s">
        <v>622</v>
      </c>
      <c r="E45" s="235">
        <v>3</v>
      </c>
      <c r="F45" s="235">
        <v>0</v>
      </c>
      <c r="G45" s="235">
        <v>0</v>
      </c>
      <c r="H45" s="235">
        <f>PRODUCT(E45,F45)</f>
        <v>0</v>
      </c>
      <c r="I45" s="235">
        <f>PRODUCT(E45,G45)</f>
        <v>0</v>
      </c>
      <c r="J45" s="241">
        <f>SUM(H45:I45)</f>
        <v>0</v>
      </c>
    </row>
    <row r="46" spans="2:10">
      <c r="B46" s="249" t="s">
        <v>656</v>
      </c>
      <c r="C46" s="235" t="s">
        <v>657</v>
      </c>
      <c r="D46" s="235" t="s">
        <v>622</v>
      </c>
      <c r="E46" s="235">
        <v>4</v>
      </c>
      <c r="F46" s="235">
        <v>0</v>
      </c>
      <c r="G46" s="235">
        <v>0</v>
      </c>
      <c r="H46" s="235">
        <f>PRODUCT(E46,F46)</f>
        <v>0</v>
      </c>
      <c r="I46" s="235">
        <f>PRODUCT(E46,G46)</f>
        <v>0</v>
      </c>
      <c r="J46" s="241">
        <f>SUM(H46:I46)</f>
        <v>0</v>
      </c>
    </row>
    <row r="47" spans="2:10">
      <c r="B47" s="249" t="s">
        <v>656</v>
      </c>
      <c r="C47" s="235" t="s">
        <v>655</v>
      </c>
      <c r="D47" s="235" t="s">
        <v>622</v>
      </c>
      <c r="E47" s="235">
        <v>2</v>
      </c>
      <c r="F47" s="235">
        <v>0</v>
      </c>
      <c r="G47" s="235">
        <v>0</v>
      </c>
      <c r="H47" s="235">
        <f>PRODUCT(E47,F47)</f>
        <v>0</v>
      </c>
      <c r="I47" s="235">
        <f>PRODUCT(E47,G47)</f>
        <v>0</v>
      </c>
      <c r="J47" s="241">
        <f>SUM(H47:I47)</f>
        <v>0</v>
      </c>
    </row>
    <row r="48" spans="2:10">
      <c r="B48" s="237" t="s">
        <v>606</v>
      </c>
      <c r="C48" s="235"/>
      <c r="D48" s="235"/>
      <c r="E48" s="235"/>
      <c r="F48" s="235"/>
      <c r="G48" s="235"/>
      <c r="H48" s="235">
        <f>SUM(H38:H47)</f>
        <v>0</v>
      </c>
      <c r="I48" s="235">
        <f>SUM(I38:I47)</f>
        <v>0</v>
      </c>
      <c r="J48" s="246">
        <f>SUM(J38:J47)</f>
        <v>0</v>
      </c>
    </row>
    <row r="49" spans="2:10">
      <c r="B49" s="237"/>
      <c r="C49" s="235"/>
      <c r="D49" s="235"/>
      <c r="E49" s="235"/>
      <c r="F49" s="235"/>
      <c r="G49" s="235"/>
      <c r="H49" s="235"/>
      <c r="I49" s="235"/>
      <c r="J49" s="246"/>
    </row>
    <row r="50" spans="2:10">
      <c r="B50" s="248" t="s">
        <v>654</v>
      </c>
      <c r="C50" s="235"/>
      <c r="D50" s="235"/>
      <c r="E50" s="235"/>
      <c r="F50" s="235"/>
      <c r="G50" s="235"/>
      <c r="H50" s="235"/>
      <c r="I50" s="235"/>
      <c r="J50" s="246"/>
    </row>
    <row r="51" spans="2:10">
      <c r="B51" s="237" t="s">
        <v>653</v>
      </c>
      <c r="C51" s="247" t="s">
        <v>648</v>
      </c>
      <c r="D51" s="235" t="s">
        <v>622</v>
      </c>
      <c r="E51" s="235">
        <v>9</v>
      </c>
      <c r="F51" s="235">
        <v>0</v>
      </c>
      <c r="G51" s="235">
        <v>0</v>
      </c>
      <c r="H51" s="235">
        <f>PRODUCT(E51,F51)</f>
        <v>0</v>
      </c>
      <c r="I51" s="235">
        <f>PRODUCT(E51,G51)</f>
        <v>0</v>
      </c>
      <c r="J51" s="241">
        <f>SUM(H51:I51)</f>
        <v>0</v>
      </c>
    </row>
    <row r="52" spans="2:10">
      <c r="B52" s="237" t="s">
        <v>652</v>
      </c>
      <c r="C52" s="247" t="s">
        <v>648</v>
      </c>
      <c r="D52" s="235" t="s">
        <v>622</v>
      </c>
      <c r="E52" s="235">
        <v>3</v>
      </c>
      <c r="F52" s="235">
        <v>0</v>
      </c>
      <c r="G52" s="235">
        <v>0</v>
      </c>
      <c r="H52" s="235">
        <f>PRODUCT(E52,F52)</f>
        <v>0</v>
      </c>
      <c r="I52" s="235">
        <f>PRODUCT(E52,G52)</f>
        <v>0</v>
      </c>
      <c r="J52" s="241">
        <f>SUM(H52:I52)</f>
        <v>0</v>
      </c>
    </row>
    <row r="53" spans="2:10">
      <c r="B53" s="237" t="s">
        <v>651</v>
      </c>
      <c r="C53" s="247" t="s">
        <v>648</v>
      </c>
      <c r="D53" s="235" t="s">
        <v>622</v>
      </c>
      <c r="E53" s="235">
        <v>4</v>
      </c>
      <c r="F53" s="235">
        <v>0</v>
      </c>
      <c r="G53" s="235">
        <v>0</v>
      </c>
      <c r="H53" s="235">
        <f>PRODUCT(E53,F53)</f>
        <v>0</v>
      </c>
      <c r="I53" s="235">
        <f>PRODUCT(E53,G53)</f>
        <v>0</v>
      </c>
      <c r="J53" s="241">
        <f>SUM(H53:I53)</f>
        <v>0</v>
      </c>
    </row>
    <row r="54" spans="2:10">
      <c r="B54" s="237" t="s">
        <v>650</v>
      </c>
      <c r="C54" s="247" t="s">
        <v>648</v>
      </c>
      <c r="D54" s="235" t="s">
        <v>622</v>
      </c>
      <c r="E54" s="235">
        <v>15</v>
      </c>
      <c r="F54" s="235">
        <v>0</v>
      </c>
      <c r="G54" s="235">
        <v>0</v>
      </c>
      <c r="H54" s="235">
        <f>PRODUCT(E54,F54)</f>
        <v>0</v>
      </c>
      <c r="I54" s="235">
        <f>PRODUCT(E54,G54)</f>
        <v>0</v>
      </c>
      <c r="J54" s="241">
        <f>SUM(H54:I54)</f>
        <v>0</v>
      </c>
    </row>
    <row r="55" spans="2:10">
      <c r="B55" s="237" t="s">
        <v>649</v>
      </c>
      <c r="C55" s="247" t="s">
        <v>648</v>
      </c>
      <c r="D55" s="235" t="s">
        <v>622</v>
      </c>
      <c r="E55" s="235">
        <v>2</v>
      </c>
      <c r="F55" s="235">
        <v>0</v>
      </c>
      <c r="G55" s="235">
        <v>0</v>
      </c>
      <c r="H55" s="235">
        <f>PRODUCT(E55,F55)</f>
        <v>0</v>
      </c>
      <c r="I55" s="235">
        <f>PRODUCT(E55,G55)</f>
        <v>0</v>
      </c>
      <c r="J55" s="241">
        <f>SUM(H55:I55)</f>
        <v>0</v>
      </c>
    </row>
    <row r="56" spans="2:10">
      <c r="B56" s="237" t="s">
        <v>606</v>
      </c>
      <c r="C56" s="235"/>
      <c r="D56" s="235"/>
      <c r="E56" s="235"/>
      <c r="F56" s="235"/>
      <c r="G56" s="235"/>
      <c r="H56" s="235">
        <f>SUM(H51:H55)</f>
        <v>0</v>
      </c>
      <c r="I56" s="235">
        <f>SUM(I51:I55)</f>
        <v>0</v>
      </c>
      <c r="J56" s="246">
        <f>SUM(J51:J55)</f>
        <v>0</v>
      </c>
    </row>
    <row r="57" spans="2:10">
      <c r="B57" s="237"/>
      <c r="C57" s="235"/>
      <c r="D57" s="235"/>
      <c r="E57" s="235"/>
      <c r="F57" s="235"/>
      <c r="G57" s="235"/>
      <c r="H57" s="235"/>
      <c r="I57" s="235"/>
      <c r="J57" s="246"/>
    </row>
    <row r="58" spans="2:10">
      <c r="B58" s="243" t="s">
        <v>647</v>
      </c>
      <c r="C58" s="235"/>
      <c r="D58" s="235"/>
      <c r="E58" s="235"/>
      <c r="F58" s="235"/>
      <c r="G58" s="235"/>
      <c r="H58" s="235"/>
      <c r="I58" s="235"/>
      <c r="J58" s="241"/>
    </row>
    <row r="59" spans="2:10">
      <c r="B59" s="237" t="s">
        <v>646</v>
      </c>
      <c r="C59" s="235" t="s">
        <v>644</v>
      </c>
      <c r="D59" s="235" t="s">
        <v>622</v>
      </c>
      <c r="E59" s="235">
        <v>3</v>
      </c>
      <c r="F59" s="235">
        <v>0</v>
      </c>
      <c r="G59" s="235">
        <v>0</v>
      </c>
      <c r="H59" s="235">
        <f>PRODUCT(E59,F59)</f>
        <v>0</v>
      </c>
      <c r="I59" s="235">
        <f>PRODUCT(E59,G59)</f>
        <v>0</v>
      </c>
      <c r="J59" s="241">
        <f>SUM(H59:I59)</f>
        <v>0</v>
      </c>
    </row>
    <row r="60" spans="2:10">
      <c r="B60" s="237" t="s">
        <v>645</v>
      </c>
      <c r="C60" s="235" t="s">
        <v>644</v>
      </c>
      <c r="D60" s="235" t="s">
        <v>622</v>
      </c>
      <c r="E60" s="235">
        <v>3</v>
      </c>
      <c r="F60" s="235">
        <v>0</v>
      </c>
      <c r="G60" s="235">
        <v>0</v>
      </c>
      <c r="H60" s="235">
        <f>PRODUCT(E60,F60)</f>
        <v>0</v>
      </c>
      <c r="I60" s="235">
        <f>PRODUCT(E60,G60)</f>
        <v>0</v>
      </c>
      <c r="J60" s="241">
        <f>SUM(H60:I60)</f>
        <v>0</v>
      </c>
    </row>
    <row r="61" spans="2:10">
      <c r="B61" s="237" t="s">
        <v>643</v>
      </c>
      <c r="C61" s="235" t="s">
        <v>642</v>
      </c>
      <c r="D61" s="235" t="s">
        <v>622</v>
      </c>
      <c r="E61" s="235">
        <v>3</v>
      </c>
      <c r="F61" s="235">
        <v>0</v>
      </c>
      <c r="G61" s="235">
        <v>0</v>
      </c>
      <c r="H61" s="235">
        <f>PRODUCT(E61,F61)</f>
        <v>0</v>
      </c>
      <c r="I61" s="235">
        <f>PRODUCT(E61,G61)</f>
        <v>0</v>
      </c>
      <c r="J61" s="241">
        <f>SUM(H61:I61)</f>
        <v>0</v>
      </c>
    </row>
    <row r="62" spans="2:10">
      <c r="B62" s="237" t="s">
        <v>641</v>
      </c>
      <c r="C62" s="235" t="s">
        <v>640</v>
      </c>
      <c r="D62" s="235" t="s">
        <v>622</v>
      </c>
      <c r="E62" s="235">
        <v>1</v>
      </c>
      <c r="F62" s="235">
        <v>0</v>
      </c>
      <c r="G62" s="235">
        <v>0</v>
      </c>
      <c r="H62" s="235">
        <f>PRODUCT(E62,F62)</f>
        <v>0</v>
      </c>
      <c r="I62" s="235">
        <f>PRODUCT(E62,G62)</f>
        <v>0</v>
      </c>
      <c r="J62" s="241">
        <f>SUM(H62:I62)</f>
        <v>0</v>
      </c>
    </row>
    <row r="63" spans="2:10">
      <c r="B63" s="237" t="s">
        <v>639</v>
      </c>
      <c r="C63" s="235" t="s">
        <v>638</v>
      </c>
      <c r="D63" s="235" t="s">
        <v>617</v>
      </c>
      <c r="E63" s="235">
        <v>4</v>
      </c>
      <c r="F63" s="235">
        <v>0</v>
      </c>
      <c r="G63" s="235">
        <v>0</v>
      </c>
      <c r="H63" s="235">
        <f>PRODUCT(E63,F63)</f>
        <v>0</v>
      </c>
      <c r="I63" s="235">
        <f>PRODUCT(E63,G63)</f>
        <v>0</v>
      </c>
      <c r="J63" s="241">
        <f>SUM(H63:I63)</f>
        <v>0</v>
      </c>
    </row>
    <row r="64" spans="2:10">
      <c r="B64" s="237" t="s">
        <v>637</v>
      </c>
      <c r="C64" s="235"/>
      <c r="D64" s="235" t="s">
        <v>622</v>
      </c>
      <c r="E64" s="235">
        <v>4</v>
      </c>
      <c r="F64" s="235">
        <v>0</v>
      </c>
      <c r="G64" s="235">
        <v>0</v>
      </c>
      <c r="H64" s="235">
        <f>PRODUCT(E64,F64)</f>
        <v>0</v>
      </c>
      <c r="I64" s="235">
        <f>PRODUCT(E64,G64)</f>
        <v>0</v>
      </c>
      <c r="J64" s="241">
        <f>SUM(H64:I64)</f>
        <v>0</v>
      </c>
    </row>
    <row r="65" spans="2:10">
      <c r="B65" s="237" t="s">
        <v>636</v>
      </c>
      <c r="C65" s="235" t="s">
        <v>635</v>
      </c>
      <c r="D65" s="235" t="s">
        <v>622</v>
      </c>
      <c r="E65" s="235">
        <v>1</v>
      </c>
      <c r="F65" s="235">
        <v>0</v>
      </c>
      <c r="G65" s="235">
        <v>0</v>
      </c>
      <c r="H65" s="235">
        <f>PRODUCT(E65,F65)</f>
        <v>0</v>
      </c>
      <c r="I65" s="235">
        <f>PRODUCT(E65,G65)</f>
        <v>0</v>
      </c>
      <c r="J65" s="241">
        <f>SUM(H65:I65)</f>
        <v>0</v>
      </c>
    </row>
    <row r="66" spans="2:10">
      <c r="B66" s="237" t="s">
        <v>634</v>
      </c>
      <c r="C66" s="235" t="s">
        <v>633</v>
      </c>
      <c r="D66" s="235" t="s">
        <v>622</v>
      </c>
      <c r="E66" s="235">
        <v>6</v>
      </c>
      <c r="F66" s="235">
        <v>0</v>
      </c>
      <c r="G66" s="235">
        <v>0</v>
      </c>
      <c r="H66" s="235">
        <f>PRODUCT(E66,F66)</f>
        <v>0</v>
      </c>
      <c r="I66" s="235">
        <f>PRODUCT(E66,G66)</f>
        <v>0</v>
      </c>
      <c r="J66" s="241">
        <f>SUM(H66:I66)</f>
        <v>0</v>
      </c>
    </row>
    <row r="67" spans="2:10">
      <c r="B67" s="237" t="s">
        <v>606</v>
      </c>
      <c r="C67" s="235"/>
      <c r="D67" s="235"/>
      <c r="E67" s="235"/>
      <c r="F67" s="235"/>
      <c r="G67" s="235"/>
      <c r="H67" s="235">
        <f>SUM(H59:H66)</f>
        <v>0</v>
      </c>
      <c r="I67" s="235">
        <f>SUM(I59:I66)</f>
        <v>0</v>
      </c>
      <c r="J67" s="244">
        <f>SUM(J59:J66)</f>
        <v>0</v>
      </c>
    </row>
    <row r="68" spans="2:10">
      <c r="B68" s="237"/>
      <c r="C68" s="235"/>
      <c r="D68" s="235"/>
      <c r="E68" s="235"/>
      <c r="F68" s="235"/>
      <c r="G68" s="235"/>
      <c r="H68" s="235"/>
      <c r="I68" s="235"/>
      <c r="J68" s="244"/>
    </row>
    <row r="69" spans="2:10">
      <c r="B69" s="243" t="s">
        <v>632</v>
      </c>
      <c r="C69" s="235"/>
      <c r="D69" s="235"/>
      <c r="E69" s="235"/>
      <c r="F69" s="235"/>
      <c r="G69" s="235"/>
      <c r="H69" s="235"/>
      <c r="I69" s="235"/>
      <c r="J69" s="241"/>
    </row>
    <row r="70" spans="2:10">
      <c r="B70" s="237" t="s">
        <v>631</v>
      </c>
      <c r="C70" s="235"/>
      <c r="D70" s="235" t="s">
        <v>617</v>
      </c>
      <c r="E70" s="235">
        <v>2</v>
      </c>
      <c r="F70" s="235">
        <v>0</v>
      </c>
      <c r="G70" s="235">
        <v>0</v>
      </c>
      <c r="H70" s="235">
        <f>PRODUCT(E70,F70)</f>
        <v>0</v>
      </c>
      <c r="I70" s="235">
        <f>PRODUCT(E70,G70)</f>
        <v>0</v>
      </c>
      <c r="J70" s="241">
        <f>SUM(H70:I70)</f>
        <v>0</v>
      </c>
    </row>
    <row r="71" spans="2:10">
      <c r="B71" s="237" t="s">
        <v>630</v>
      </c>
      <c r="C71" s="235"/>
      <c r="D71" s="235" t="s">
        <v>617</v>
      </c>
      <c r="E71" s="235">
        <v>4</v>
      </c>
      <c r="F71" s="235">
        <v>0</v>
      </c>
      <c r="G71" s="235">
        <v>0</v>
      </c>
      <c r="H71" s="235">
        <f>PRODUCT(E71,F71)</f>
        <v>0</v>
      </c>
      <c r="I71" s="235">
        <f>PRODUCT(E71,G71)</f>
        <v>0</v>
      </c>
      <c r="J71" s="241">
        <f>SUM(H71:I71)</f>
        <v>0</v>
      </c>
    </row>
    <row r="72" spans="2:10">
      <c r="B72" s="237" t="s">
        <v>629</v>
      </c>
      <c r="C72" s="235"/>
      <c r="D72" s="235" t="s">
        <v>617</v>
      </c>
      <c r="E72" s="235">
        <v>6</v>
      </c>
      <c r="F72" s="235">
        <v>0</v>
      </c>
      <c r="G72" s="235">
        <v>0</v>
      </c>
      <c r="H72" s="235">
        <f>PRODUCT(E72,F72)</f>
        <v>0</v>
      </c>
      <c r="I72" s="235">
        <f>PRODUCT(E72,G72)</f>
        <v>0</v>
      </c>
      <c r="J72" s="241">
        <f>SUM(H72:I72)</f>
        <v>0</v>
      </c>
    </row>
    <row r="73" spans="2:10">
      <c r="B73" s="237" t="s">
        <v>621</v>
      </c>
      <c r="C73" s="235"/>
      <c r="D73" s="235"/>
      <c r="E73" s="235"/>
      <c r="F73" s="235"/>
      <c r="G73" s="235"/>
      <c r="H73" s="235"/>
      <c r="I73" s="235"/>
      <c r="J73" s="244">
        <f>SUM(J70:J72)</f>
        <v>0</v>
      </c>
    </row>
    <row r="74" spans="2:10">
      <c r="B74" s="237"/>
      <c r="C74" s="235"/>
      <c r="D74" s="235"/>
      <c r="E74" s="235"/>
      <c r="F74" s="235"/>
      <c r="G74" s="235"/>
      <c r="H74" s="235"/>
      <c r="I74" s="235"/>
      <c r="J74" s="244"/>
    </row>
    <row r="75" spans="2:10">
      <c r="B75" s="243" t="s">
        <v>628</v>
      </c>
      <c r="C75" s="235"/>
      <c r="D75" s="235"/>
      <c r="E75" s="235"/>
      <c r="F75" s="235"/>
      <c r="G75" s="235"/>
      <c r="H75" s="235"/>
      <c r="I75" s="235"/>
      <c r="J75" s="241"/>
    </row>
    <row r="76" spans="2:10">
      <c r="B76" s="237" t="s">
        <v>627</v>
      </c>
      <c r="C76" s="235" t="s">
        <v>626</v>
      </c>
      <c r="D76" s="235" t="s">
        <v>625</v>
      </c>
      <c r="E76" s="235">
        <v>1</v>
      </c>
      <c r="F76" s="235">
        <v>0</v>
      </c>
      <c r="G76" s="235">
        <v>0</v>
      </c>
      <c r="H76" s="235">
        <f>PRODUCT(E76,F76)</f>
        <v>0</v>
      </c>
      <c r="I76" s="235">
        <f>PRODUCT(E76,G76)</f>
        <v>0</v>
      </c>
      <c r="J76" s="241">
        <f>SUM(H76:I76)</f>
        <v>0</v>
      </c>
    </row>
    <row r="77" spans="2:10">
      <c r="B77" s="237" t="s">
        <v>624</v>
      </c>
      <c r="C77" s="235"/>
      <c r="D77" s="235" t="s">
        <v>622</v>
      </c>
      <c r="E77" s="235">
        <v>6</v>
      </c>
      <c r="F77" s="235">
        <v>0</v>
      </c>
      <c r="G77" s="235">
        <v>0</v>
      </c>
      <c r="H77" s="235">
        <f>PRODUCT(E77,F77)</f>
        <v>0</v>
      </c>
      <c r="I77" s="235">
        <f>PRODUCT(E77,G77)</f>
        <v>0</v>
      </c>
      <c r="J77" s="241">
        <f>SUM(H77:I77)</f>
        <v>0</v>
      </c>
    </row>
    <row r="78" spans="2:10">
      <c r="B78" s="237" t="s">
        <v>623</v>
      </c>
      <c r="C78" s="235"/>
      <c r="D78" s="235" t="s">
        <v>622</v>
      </c>
      <c r="E78" s="235">
        <v>6</v>
      </c>
      <c r="F78" s="235">
        <v>0</v>
      </c>
      <c r="G78" s="235">
        <v>0</v>
      </c>
      <c r="H78" s="235">
        <f>PRODUCT(E78,F78)</f>
        <v>0</v>
      </c>
      <c r="I78" s="235">
        <f>PRODUCT(E78,G78)</f>
        <v>0</v>
      </c>
      <c r="J78" s="241">
        <f>SUM(H78:I78)</f>
        <v>0</v>
      </c>
    </row>
    <row r="79" spans="2:10">
      <c r="B79" s="237" t="s">
        <v>621</v>
      </c>
      <c r="C79" s="235"/>
      <c r="D79" s="235"/>
      <c r="E79" s="235"/>
      <c r="F79" s="235"/>
      <c r="G79" s="235"/>
      <c r="H79" s="235"/>
      <c r="I79" s="235"/>
      <c r="J79" s="244">
        <f>SUM(J76:J78)</f>
        <v>0</v>
      </c>
    </row>
    <row r="80" spans="2:10">
      <c r="B80" s="237"/>
      <c r="C80" s="235"/>
      <c r="D80" s="235"/>
      <c r="E80" s="235"/>
      <c r="F80" s="235"/>
      <c r="G80" s="235"/>
      <c r="H80" s="235"/>
      <c r="I80" s="235"/>
      <c r="J80" s="244"/>
    </row>
    <row r="81" spans="2:10">
      <c r="B81" s="243" t="s">
        <v>620</v>
      </c>
      <c r="C81" s="235" t="s">
        <v>619</v>
      </c>
      <c r="D81" s="235" t="s">
        <v>617</v>
      </c>
      <c r="E81" s="235">
        <v>10</v>
      </c>
      <c r="F81" s="235">
        <v>0</v>
      </c>
      <c r="G81" s="235">
        <v>0</v>
      </c>
      <c r="H81" s="235">
        <f>PRODUCT(E81,F81)</f>
        <v>0</v>
      </c>
      <c r="I81" s="235">
        <f>PRODUCT(E81,G81)</f>
        <v>0</v>
      </c>
      <c r="J81" s="244">
        <f>SUM(H81:I81)</f>
        <v>0</v>
      </c>
    </row>
    <row r="82" spans="2:10">
      <c r="B82" s="243" t="s">
        <v>618</v>
      </c>
      <c r="C82" s="235"/>
      <c r="D82" s="235" t="s">
        <v>617</v>
      </c>
      <c r="E82" s="235">
        <v>8</v>
      </c>
      <c r="F82" s="235">
        <v>0</v>
      </c>
      <c r="G82" s="235">
        <v>0</v>
      </c>
      <c r="H82" s="235">
        <f>PRODUCT(E82,F82)</f>
        <v>0</v>
      </c>
      <c r="I82" s="235">
        <f>PRODUCT(E82,G82)</f>
        <v>0</v>
      </c>
      <c r="J82" s="244">
        <f>SUM(H82:I82)</f>
        <v>0</v>
      </c>
    </row>
    <row r="83" spans="2:10">
      <c r="B83" s="245"/>
      <c r="C83" s="235"/>
      <c r="D83" s="235"/>
      <c r="E83" s="235"/>
      <c r="F83" s="235"/>
      <c r="G83" s="235"/>
      <c r="H83" s="235"/>
      <c r="I83" s="235"/>
      <c r="J83" s="244"/>
    </row>
    <row r="84" spans="2:10">
      <c r="B84" s="245"/>
      <c r="C84" s="235"/>
      <c r="D84" s="235"/>
      <c r="E84" s="235"/>
      <c r="F84" s="235"/>
      <c r="G84" s="235"/>
      <c r="H84" s="235"/>
      <c r="I84" s="235"/>
      <c r="J84" s="244"/>
    </row>
    <row r="85" spans="2:10">
      <c r="B85" s="245"/>
      <c r="C85" s="235"/>
      <c r="D85" s="235"/>
      <c r="E85" s="235"/>
      <c r="F85" s="235"/>
      <c r="G85" s="235"/>
      <c r="H85" s="235"/>
      <c r="I85" s="235"/>
      <c r="J85" s="244"/>
    </row>
    <row r="86" spans="2:10">
      <c r="B86" s="245"/>
      <c r="C86" s="235"/>
      <c r="D86" s="235"/>
      <c r="E86" s="235"/>
      <c r="F86" s="235"/>
      <c r="G86" s="235"/>
      <c r="H86" s="235"/>
      <c r="I86" s="235"/>
      <c r="J86" s="244"/>
    </row>
    <row r="87" spans="2:10">
      <c r="B87" s="243" t="s">
        <v>616</v>
      </c>
      <c r="C87" s="235"/>
      <c r="D87" s="235"/>
      <c r="E87" s="235"/>
      <c r="F87" s="235"/>
      <c r="G87" s="235"/>
      <c r="H87" s="235"/>
      <c r="I87" s="235"/>
      <c r="J87" s="241"/>
    </row>
    <row r="88" spans="2:10">
      <c r="B88" s="237"/>
      <c r="C88" s="235" t="s">
        <v>615</v>
      </c>
      <c r="D88" s="235"/>
      <c r="E88" s="235"/>
      <c r="F88" s="235"/>
      <c r="G88" s="235"/>
      <c r="H88" s="235"/>
      <c r="I88" s="235"/>
      <c r="J88" s="242">
        <f>SUM(J13)</f>
        <v>0</v>
      </c>
    </row>
    <row r="89" spans="2:10">
      <c r="B89" s="237"/>
      <c r="C89" s="235" t="s">
        <v>614</v>
      </c>
      <c r="D89" s="235"/>
      <c r="E89" s="235"/>
      <c r="F89" s="235"/>
      <c r="G89" s="235"/>
      <c r="H89" s="235"/>
      <c r="I89" s="235"/>
      <c r="J89" s="242">
        <f>SUM(J24,J19)</f>
        <v>0</v>
      </c>
    </row>
    <row r="90" spans="2:10">
      <c r="B90" s="237"/>
      <c r="C90" s="235" t="s">
        <v>613</v>
      </c>
      <c r="D90" s="235"/>
      <c r="E90" s="235"/>
      <c r="F90" s="235"/>
      <c r="G90" s="235"/>
      <c r="H90" s="235"/>
      <c r="I90" s="235"/>
      <c r="J90" s="242">
        <f>SUM(J35)</f>
        <v>0</v>
      </c>
    </row>
    <row r="91" spans="2:10">
      <c r="B91" s="237"/>
      <c r="C91" s="235" t="s">
        <v>612</v>
      </c>
      <c r="D91" s="235"/>
      <c r="E91" s="235"/>
      <c r="F91" s="235"/>
      <c r="G91" s="235"/>
      <c r="H91" s="235"/>
      <c r="I91" s="235"/>
      <c r="J91" s="242">
        <f>SUM(J48,J56)</f>
        <v>0</v>
      </c>
    </row>
    <row r="92" spans="2:10">
      <c r="B92" s="237"/>
      <c r="C92" s="235" t="s">
        <v>611</v>
      </c>
      <c r="D92" s="235"/>
      <c r="E92" s="235"/>
      <c r="F92" s="235"/>
      <c r="G92" s="235"/>
      <c r="H92" s="235"/>
      <c r="I92" s="235"/>
      <c r="J92" s="241">
        <f>SUM(J67)</f>
        <v>0</v>
      </c>
    </row>
    <row r="93" spans="2:10">
      <c r="B93" s="237"/>
      <c r="C93" s="235" t="s">
        <v>610</v>
      </c>
      <c r="D93" s="235"/>
      <c r="E93" s="235"/>
      <c r="F93" s="235"/>
      <c r="G93" s="235"/>
      <c r="H93" s="235"/>
      <c r="I93" s="235"/>
      <c r="J93" s="241">
        <f>SUM(J70:J72)</f>
        <v>0</v>
      </c>
    </row>
    <row r="94" spans="2:10">
      <c r="B94" s="237"/>
      <c r="C94" s="235" t="s">
        <v>609</v>
      </c>
      <c r="D94" s="235"/>
      <c r="E94" s="235"/>
      <c r="F94" s="235"/>
      <c r="G94" s="235"/>
      <c r="H94" s="235"/>
      <c r="I94" s="235"/>
      <c r="J94" s="241">
        <f>SUM(J76:J78)</f>
        <v>0</v>
      </c>
    </row>
    <row r="95" spans="2:10">
      <c r="B95" s="237"/>
      <c r="C95" s="235" t="s">
        <v>608</v>
      </c>
      <c r="D95" s="235"/>
      <c r="E95" s="235"/>
      <c r="F95" s="235"/>
      <c r="G95" s="235"/>
      <c r="H95" s="235"/>
      <c r="I95" s="235"/>
      <c r="J95" s="241">
        <f>SUM(H81:I81)</f>
        <v>0</v>
      </c>
    </row>
    <row r="96" spans="2:10">
      <c r="B96" s="237"/>
      <c r="C96" s="235" t="s">
        <v>607</v>
      </c>
      <c r="D96" s="235"/>
      <c r="E96" s="235"/>
      <c r="F96" s="235"/>
      <c r="G96" s="235"/>
      <c r="H96" s="235"/>
      <c r="I96" s="235"/>
      <c r="J96" s="241">
        <f>SUM(H82:I82)</f>
        <v>0</v>
      </c>
    </row>
    <row r="97" spans="2:10" ht="13.5" thickBot="1">
      <c r="B97" s="233"/>
      <c r="C97" s="231" t="s">
        <v>606</v>
      </c>
      <c r="D97" s="231"/>
      <c r="E97" s="231"/>
      <c r="F97" s="231"/>
      <c r="G97" s="231"/>
      <c r="H97" s="231"/>
      <c r="I97" s="231"/>
      <c r="J97" s="230">
        <f>SUM(J88:J96)</f>
        <v>0</v>
      </c>
    </row>
    <row r="98" spans="2:10">
      <c r="B98" s="240"/>
      <c r="C98" s="239"/>
      <c r="D98" s="239"/>
      <c r="E98" s="239"/>
      <c r="F98" s="239"/>
      <c r="G98" s="239"/>
      <c r="H98" s="239"/>
      <c r="I98" s="239"/>
      <c r="J98" s="238"/>
    </row>
    <row r="99" spans="2:10">
      <c r="B99" s="237"/>
      <c r="C99" s="236" t="s">
        <v>605</v>
      </c>
      <c r="D99" s="235"/>
      <c r="E99" s="235"/>
      <c r="F99" s="235"/>
      <c r="G99" s="235"/>
      <c r="H99" s="235"/>
      <c r="I99" s="235"/>
      <c r="J99" s="234">
        <f>SUM(J97:J97)</f>
        <v>0</v>
      </c>
    </row>
    <row r="100" spans="2:10" ht="13.5" thickBot="1">
      <c r="B100" s="233"/>
      <c r="C100" s="231"/>
      <c r="D100" s="232"/>
      <c r="E100" s="231"/>
      <c r="F100" s="231"/>
      <c r="G100" s="231"/>
      <c r="H100" s="231"/>
      <c r="I100" s="231"/>
      <c r="J100" s="230"/>
    </row>
  </sheetData>
  <pageMargins left="0.98472222222222228" right="0.98472222222222228" top="0.98472222222222228" bottom="0.98472222222222228" header="0.4921259845" footer="0.4921259845"/>
  <pageSetup paperSize="9"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4</vt:i4>
      </vt:variant>
    </vt:vector>
  </HeadingPairs>
  <TitlesOfParts>
    <vt:vector size="7" baseType="lpstr">
      <vt:lpstr>Rekapitulace stavby</vt:lpstr>
      <vt:lpstr>01 - Stavební část</vt:lpstr>
      <vt:lpstr>02 - Elektroinstalace</vt:lpstr>
      <vt:lpstr>'01 - Stavební část'!Názvy_tisku</vt:lpstr>
      <vt:lpstr>'Rekapitulace stavby'!Názvy_tisku</vt:lpstr>
      <vt:lpstr>'01 - Stavební část'!Oblast_tisku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DESKTOP-473U3HR\Michal</dc:creator>
  <cp:lastModifiedBy>Michal</cp:lastModifiedBy>
  <dcterms:created xsi:type="dcterms:W3CDTF">2023-12-11T07:42:36Z</dcterms:created>
  <dcterms:modified xsi:type="dcterms:W3CDTF">2023-12-11T07:50:15Z</dcterms:modified>
</cp:coreProperties>
</file>