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Rekapitulace stavby" sheetId="1" r:id="rId1"/>
    <sheet name="SO 101 - Komunikace a zpe..." sheetId="2" r:id="rId2"/>
    <sheet name="SO 301 - Děšťová kanalizace" sheetId="3" r:id="rId3"/>
    <sheet name="SO 401 - Veřejné osvětlení" sheetId="4" r:id="rId4"/>
    <sheet name="VRN - Vedlejší rozpočtové..." sheetId="5" r:id="rId5"/>
  </sheets>
  <definedNames>
    <definedName name="_xlnm._FilterDatabase" localSheetId="1" hidden="1">'SO 101 - Komunikace a zpe...'!$C$132:$K$537</definedName>
    <definedName name="_xlnm._FilterDatabase" localSheetId="2" hidden="1">'SO 301 - Děšťová kanalizace'!$C$124:$K$343</definedName>
    <definedName name="_xlnm._FilterDatabase" localSheetId="3" hidden="1">'SO 401 - Veřejné osvětlení'!$C$123:$K$241</definedName>
    <definedName name="_xlnm._FilterDatabase" localSheetId="4" hidden="1">'VRN - Vedlejší rozpočtové...'!$C$119:$K$133</definedName>
    <definedName name="_xlnm.Print_Titles" localSheetId="0">'Rekapitulace stavby'!$92:$92</definedName>
    <definedName name="_xlnm.Print_Titles" localSheetId="1">'SO 101 - Komunikace a zpe...'!$132:$132</definedName>
    <definedName name="_xlnm.Print_Titles" localSheetId="2">'SO 301 - Děšťová kanalizace'!$124:$124</definedName>
    <definedName name="_xlnm.Print_Titles" localSheetId="3">'SO 401 - Veřejné osvětlení'!$123:$123</definedName>
    <definedName name="_xlnm.Print_Titles" localSheetId="4">'VRN - Vedlejší rozpočtové...'!$119:$119</definedName>
    <definedName name="_xlnm.Print_Area" localSheetId="0">'Rekapitulace stavby'!$D$4:$AO$76,'Rekapitulace stavby'!$C$82:$AQ$99</definedName>
    <definedName name="_xlnm.Print_Area" localSheetId="1">'SO 101 - Komunikace a zpe...'!$C$4:$J$76,'SO 101 - Komunikace a zpe...'!$C$82:$J$114,'SO 101 - Komunikace a zpe...'!$C$120:$K$537</definedName>
    <definedName name="_xlnm.Print_Area" localSheetId="2">'SO 301 - Děšťová kanalizace'!$C$4:$J$76,'SO 301 - Děšťová kanalizace'!$C$82:$J$106,'SO 301 - Děšťová kanalizace'!$C$112:$K$343</definedName>
    <definedName name="_xlnm.Print_Area" localSheetId="3">'SO 401 - Veřejné osvětlení'!$C$4:$J$76,'SO 401 - Veřejné osvětlení'!$C$82:$J$105,'SO 401 - Veřejné osvětlení'!$C$111:$K$241</definedName>
    <definedName name="_xlnm.Print_Area" localSheetId="4">'VRN - Vedlejší rozpočtové...'!$C$4:$J$76,'VRN - Vedlejší rozpočtové...'!$C$82:$J$101,'VRN - Vedlejší rozpočtové...'!$C$107:$K$133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1" i="5"/>
  <c r="BH131" i="5"/>
  <c r="BG131" i="5"/>
  <c r="BF131" i="5"/>
  <c r="T131" i="5"/>
  <c r="T130" i="5"/>
  <c r="R131" i="5"/>
  <c r="R130" i="5"/>
  <c r="P131" i="5"/>
  <c r="P130" i="5"/>
  <c r="BI127" i="5"/>
  <c r="BH127" i="5"/>
  <c r="BG127" i="5"/>
  <c r="BF127" i="5"/>
  <c r="T127" i="5"/>
  <c r="T126" i="5"/>
  <c r="R127" i="5"/>
  <c r="R126" i="5"/>
  <c r="P127" i="5"/>
  <c r="P126" i="5"/>
  <c r="BI123" i="5"/>
  <c r="BH123" i="5"/>
  <c r="BG123" i="5"/>
  <c r="BF123" i="5"/>
  <c r="T123" i="5"/>
  <c r="T122" i="5"/>
  <c r="T121" i="5" s="1"/>
  <c r="T120" i="5" s="1"/>
  <c r="R123" i="5"/>
  <c r="R122" i="5"/>
  <c r="R121" i="5" s="1"/>
  <c r="R120" i="5" s="1"/>
  <c r="P123" i="5"/>
  <c r="P122" i="5"/>
  <c r="P121" i="5" s="1"/>
  <c r="P120" i="5" s="1"/>
  <c r="AU98" i="1" s="1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/>
  <c r="J17" i="5"/>
  <c r="J12" i="5"/>
  <c r="J114" i="5" s="1"/>
  <c r="E7" i="5"/>
  <c r="E110" i="5" s="1"/>
  <c r="J37" i="4"/>
  <c r="J36" i="4"/>
  <c r="AY97" i="1"/>
  <c r="J35" i="4"/>
  <c r="AX97" i="1" s="1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/>
  <c r="J17" i="4"/>
  <c r="J12" i="4"/>
  <c r="J118" i="4" s="1"/>
  <c r="E7" i="4"/>
  <c r="E85" i="4" s="1"/>
  <c r="J37" i="3"/>
  <c r="J36" i="3"/>
  <c r="AY96" i="1" s="1"/>
  <c r="J35" i="3"/>
  <c r="AX96" i="1" s="1"/>
  <c r="BI342" i="3"/>
  <c r="BH342" i="3"/>
  <c r="BG342" i="3"/>
  <c r="BF342" i="3"/>
  <c r="T342" i="3"/>
  <c r="T339" i="3" s="1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55" i="3"/>
  <c r="BH255" i="3"/>
  <c r="BG255" i="3"/>
  <c r="BF255" i="3"/>
  <c r="T255" i="3"/>
  <c r="R255" i="3"/>
  <c r="P255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06" i="3"/>
  <c r="BH206" i="3"/>
  <c r="BG206" i="3"/>
  <c r="BF206" i="3"/>
  <c r="T206" i="3"/>
  <c r="T205" i="3" s="1"/>
  <c r="R206" i="3"/>
  <c r="R205" i="3" s="1"/>
  <c r="P206" i="3"/>
  <c r="P205" i="3" s="1"/>
  <c r="BI203" i="3"/>
  <c r="BH203" i="3"/>
  <c r="BG203" i="3"/>
  <c r="BF203" i="3"/>
  <c r="T203" i="3"/>
  <c r="R203" i="3"/>
  <c r="P20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49" i="3"/>
  <c r="BH149" i="3"/>
  <c r="BG149" i="3"/>
  <c r="BF149" i="3"/>
  <c r="T149" i="3"/>
  <c r="R149" i="3"/>
  <c r="P149" i="3"/>
  <c r="BI142" i="3"/>
  <c r="BH142" i="3"/>
  <c r="BG142" i="3"/>
  <c r="BF142" i="3"/>
  <c r="T142" i="3"/>
  <c r="R142" i="3"/>
  <c r="P142" i="3"/>
  <c r="BI135" i="3"/>
  <c r="BH135" i="3"/>
  <c r="BG135" i="3"/>
  <c r="BF135" i="3"/>
  <c r="T135" i="3"/>
  <c r="R135" i="3"/>
  <c r="P135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89" i="3" s="1"/>
  <c r="E7" i="3"/>
  <c r="E115" i="3" s="1"/>
  <c r="J37" i="2"/>
  <c r="J36" i="2"/>
  <c r="AY95" i="1"/>
  <c r="J35" i="2"/>
  <c r="AX95" i="1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28" i="2"/>
  <c r="BH528" i="2"/>
  <c r="BG528" i="2"/>
  <c r="BF528" i="2"/>
  <c r="T528" i="2"/>
  <c r="T527" i="2"/>
  <c r="R528" i="2"/>
  <c r="R527" i="2"/>
  <c r="P528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0" i="2"/>
  <c r="BH310" i="2"/>
  <c r="BG310" i="2"/>
  <c r="BF310" i="2"/>
  <c r="T310" i="2"/>
  <c r="R310" i="2"/>
  <c r="P310" i="2"/>
  <c r="BI300" i="2"/>
  <c r="BH300" i="2"/>
  <c r="BG300" i="2"/>
  <c r="BF300" i="2"/>
  <c r="T300" i="2"/>
  <c r="R300" i="2"/>
  <c r="P300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T262" i="2" s="1"/>
  <c r="R263" i="2"/>
  <c r="R262" i="2"/>
  <c r="P263" i="2"/>
  <c r="P262" i="2" s="1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/>
  <c r="J17" i="2"/>
  <c r="J12" i="2"/>
  <c r="J89" i="2" s="1"/>
  <c r="E7" i="2"/>
  <c r="E123" i="2" s="1"/>
  <c r="L90" i="1"/>
  <c r="AM90" i="1"/>
  <c r="AM89" i="1"/>
  <c r="L89" i="1"/>
  <c r="AM87" i="1"/>
  <c r="L87" i="1"/>
  <c r="L85" i="1"/>
  <c r="L84" i="1"/>
  <c r="J489" i="2"/>
  <c r="BK452" i="2"/>
  <c r="J417" i="2"/>
  <c r="J395" i="2"/>
  <c r="J373" i="2"/>
  <c r="J347" i="2"/>
  <c r="BK285" i="2"/>
  <c r="BK259" i="2"/>
  <c r="BK183" i="2"/>
  <c r="BK165" i="2"/>
  <c r="BK144" i="2"/>
  <c r="J492" i="2"/>
  <c r="BK466" i="2"/>
  <c r="BK461" i="2"/>
  <c r="BK395" i="2"/>
  <c r="J358" i="2"/>
  <c r="BK336" i="2"/>
  <c r="BK300" i="2"/>
  <c r="J263" i="2"/>
  <c r="BK238" i="2"/>
  <c r="J198" i="2"/>
  <c r="J186" i="2"/>
  <c r="BK167" i="2"/>
  <c r="BK502" i="2"/>
  <c r="BK486" i="2"/>
  <c r="J455" i="2"/>
  <c r="BK413" i="2"/>
  <c r="J402" i="2"/>
  <c r="J380" i="2"/>
  <c r="J356" i="2"/>
  <c r="BK347" i="2"/>
  <c r="J330" i="2"/>
  <c r="BK290" i="2"/>
  <c r="BK225" i="2"/>
  <c r="BK196" i="2"/>
  <c r="J169" i="2"/>
  <c r="BK533" i="2"/>
  <c r="BK524" i="2"/>
  <c r="J513" i="2"/>
  <c r="BK432" i="2"/>
  <c r="J413" i="2"/>
  <c r="J389" i="2"/>
  <c r="BK381" i="2"/>
  <c r="J344" i="2"/>
  <c r="BK271" i="2"/>
  <c r="J225" i="2"/>
  <c r="BK192" i="2"/>
  <c r="BK458" i="2"/>
  <c r="J452" i="2"/>
  <c r="J421" i="2"/>
  <c r="BK410" i="2"/>
  <c r="BK368" i="2"/>
  <c r="BK324" i="2"/>
  <c r="BK263" i="2"/>
  <c r="J213" i="2"/>
  <c r="J183" i="2"/>
  <c r="J150" i="2"/>
  <c r="J342" i="3"/>
  <c r="J331" i="3"/>
  <c r="J306" i="3"/>
  <c r="J290" i="3"/>
  <c r="J268" i="3"/>
  <c r="BK239" i="3"/>
  <c r="BK190" i="3"/>
  <c r="BK337" i="3"/>
  <c r="J323" i="3"/>
  <c r="BK298" i="3"/>
  <c r="J274" i="3"/>
  <c r="BK229" i="3"/>
  <c r="BK215" i="3"/>
  <c r="J335" i="3"/>
  <c r="J318" i="3"/>
  <c r="J297" i="3"/>
  <c r="J284" i="3"/>
  <c r="BK266" i="3"/>
  <c r="J238" i="3"/>
  <c r="BK169" i="3"/>
  <c r="BK325" i="3"/>
  <c r="J304" i="3"/>
  <c r="J287" i="3"/>
  <c r="BK274" i="3"/>
  <c r="J266" i="3"/>
  <c r="J245" i="3"/>
  <c r="BK235" i="3"/>
  <c r="BK224" i="3"/>
  <c r="J169" i="3"/>
  <c r="BK310" i="3"/>
  <c r="J278" i="3"/>
  <c r="J231" i="3"/>
  <c r="J165" i="3"/>
  <c r="J238" i="4"/>
  <c r="BK216" i="4"/>
  <c r="BK204" i="4"/>
  <c r="J191" i="4"/>
  <c r="BK183" i="4"/>
  <c r="BK178" i="4"/>
  <c r="BK168" i="4"/>
  <c r="J152" i="4"/>
  <c r="BK142" i="4"/>
  <c r="BK135" i="4"/>
  <c r="J233" i="4"/>
  <c r="J222" i="4"/>
  <c r="BK213" i="4"/>
  <c r="BK201" i="4"/>
  <c r="BK160" i="4"/>
  <c r="J154" i="4"/>
  <c r="BK146" i="4"/>
  <c r="BK130" i="4"/>
  <c r="BK230" i="4"/>
  <c r="J212" i="4"/>
  <c r="J209" i="4"/>
  <c r="J193" i="4"/>
  <c r="BK180" i="4"/>
  <c r="BK166" i="4"/>
  <c r="J161" i="4"/>
  <c r="BK136" i="4"/>
  <c r="J229" i="4"/>
  <c r="BK220" i="4"/>
  <c r="BK202" i="4"/>
  <c r="BK188" i="4"/>
  <c r="BK132" i="4"/>
  <c r="BK225" i="4"/>
  <c r="BK210" i="4"/>
  <c r="BK198" i="4"/>
  <c r="BK181" i="4"/>
  <c r="BK162" i="4"/>
  <c r="J159" i="4"/>
  <c r="BK150" i="4"/>
  <c r="J141" i="4"/>
  <c r="J130" i="4"/>
  <c r="BK185" i="4"/>
  <c r="BK175" i="4"/>
  <c r="J168" i="4"/>
  <c r="J34" i="5"/>
  <c r="J499" i="2"/>
  <c r="BK474" i="2"/>
  <c r="BK448" i="2"/>
  <c r="J432" i="2"/>
  <c r="BK389" i="2"/>
  <c r="J377" i="2"/>
  <c r="BK356" i="2"/>
  <c r="J326" i="2"/>
  <c r="J267" i="2"/>
  <c r="BK232" i="2"/>
  <c r="BK186" i="2"/>
  <c r="J157" i="2"/>
  <c r="BK136" i="2"/>
  <c r="J507" i="2"/>
  <c r="BK471" i="2"/>
  <c r="BK406" i="2"/>
  <c r="BK377" i="2"/>
  <c r="BK267" i="2"/>
  <c r="J222" i="2"/>
  <c r="BK194" i="2"/>
  <c r="J173" i="2"/>
  <c r="J524" i="2"/>
  <c r="BK499" i="2"/>
  <c r="J484" i="2"/>
  <c r="J458" i="2"/>
  <c r="BK442" i="2"/>
  <c r="J423" i="2"/>
  <c r="J399" i="2"/>
  <c r="J368" i="2"/>
  <c r="J352" i="2"/>
  <c r="J340" i="2"/>
  <c r="BK326" i="2"/>
  <c r="BK310" i="2"/>
  <c r="BK230" i="2"/>
  <c r="BK204" i="2"/>
  <c r="J188" i="2"/>
  <c r="J154" i="2"/>
  <c r="BK535" i="2"/>
  <c r="J533" i="2"/>
  <c r="BK521" i="2"/>
  <c r="J511" i="2"/>
  <c r="BK505" i="2"/>
  <c r="BK492" i="2"/>
  <c r="BK481" i="2"/>
  <c r="J471" i="2"/>
  <c r="BK450" i="2"/>
  <c r="BK421" i="2"/>
  <c r="J410" i="2"/>
  <c r="J388" i="2"/>
  <c r="BK373" i="2"/>
  <c r="BK363" i="2"/>
  <c r="J310" i="2"/>
  <c r="J254" i="2"/>
  <c r="BK222" i="2"/>
  <c r="J171" i="2"/>
  <c r="BK138" i="2"/>
  <c r="BK457" i="2"/>
  <c r="J438" i="2"/>
  <c r="J425" i="2"/>
  <c r="J414" i="2"/>
  <c r="J385" i="2"/>
  <c r="BK344" i="2"/>
  <c r="J300" i="2"/>
  <c r="J282" i="2"/>
  <c r="BK228" i="2"/>
  <c r="J192" i="2"/>
  <c r="J181" i="2"/>
  <c r="BK140" i="2"/>
  <c r="BK340" i="3"/>
  <c r="BK323" i="3"/>
  <c r="BK303" i="3"/>
  <c r="BK293" i="3"/>
  <c r="J281" i="3"/>
  <c r="J263" i="3"/>
  <c r="J227" i="3"/>
  <c r="BK188" i="3"/>
  <c r="BK159" i="3"/>
  <c r="BK331" i="3"/>
  <c r="BK313" i="3"/>
  <c r="J283" i="3"/>
  <c r="BK245" i="3"/>
  <c r="BK227" i="3"/>
  <c r="J188" i="3"/>
  <c r="J167" i="3"/>
  <c r="BK327" i="3"/>
  <c r="BK306" i="3"/>
  <c r="BK295" i="3"/>
  <c r="BK281" i="3"/>
  <c r="J265" i="3"/>
  <c r="J222" i="3"/>
  <c r="BK128" i="3"/>
  <c r="J321" i="3"/>
  <c r="BK312" i="3"/>
  <c r="BK290" i="3"/>
  <c r="BK272" i="3"/>
  <c r="J255" i="3"/>
  <c r="BK238" i="3"/>
  <c r="J229" i="3"/>
  <c r="BK171" i="3"/>
  <c r="BK309" i="3"/>
  <c r="J248" i="3"/>
  <c r="BK185" i="3"/>
  <c r="J149" i="3"/>
  <c r="BK236" i="4"/>
  <c r="BK217" i="4"/>
  <c r="BK207" i="4"/>
  <c r="J197" i="4"/>
  <c r="BK189" i="4"/>
  <c r="J182" i="4"/>
  <c r="J177" i="4"/>
  <c r="J166" i="4"/>
  <c r="J138" i="4"/>
  <c r="BK129" i="4"/>
  <c r="J231" i="4"/>
  <c r="J215" i="4"/>
  <c r="BK203" i="4"/>
  <c r="J162" i="4"/>
  <c r="BK159" i="4"/>
  <c r="J150" i="4"/>
  <c r="J135" i="4"/>
  <c r="J127" i="4"/>
  <c r="BK229" i="4"/>
  <c r="J218" i="4"/>
  <c r="J210" i="4"/>
  <c r="J196" i="4"/>
  <c r="J184" i="4"/>
  <c r="J172" i="4"/>
  <c r="BK163" i="4"/>
  <c r="BK147" i="4"/>
  <c r="J234" i="4"/>
  <c r="BK226" i="4"/>
  <c r="J219" i="4"/>
  <c r="BK197" i="4"/>
  <c r="BK167" i="4"/>
  <c r="BK128" i="4"/>
  <c r="BK239" i="4"/>
  <c r="BK228" i="4"/>
  <c r="BK218" i="4"/>
  <c r="BK209" i="4"/>
  <c r="J202" i="4"/>
  <c r="BK171" i="4"/>
  <c r="J160" i="4"/>
  <c r="BK151" i="4"/>
  <c r="BK143" i="4"/>
  <c r="J134" i="4"/>
  <c r="BK127" i="4"/>
  <c r="J178" i="4"/>
  <c r="J174" i="4"/>
  <c r="J167" i="4"/>
  <c r="J123" i="5"/>
  <c r="J127" i="5"/>
  <c r="J505" i="2"/>
  <c r="J466" i="2"/>
  <c r="BK438" i="2"/>
  <c r="BK414" i="2"/>
  <c r="J401" i="2"/>
  <c r="J384" i="2"/>
  <c r="J370" i="2"/>
  <c r="BK352" i="2"/>
  <c r="J324" i="2"/>
  <c r="J249" i="2"/>
  <c r="J210" i="2"/>
  <c r="BK181" i="2"/>
  <c r="J138" i="2"/>
  <c r="BK513" i="2"/>
  <c r="J481" i="2"/>
  <c r="BK465" i="2"/>
  <c r="BK402" i="2"/>
  <c r="BK393" i="2"/>
  <c r="J354" i="2"/>
  <c r="BK330" i="2"/>
  <c r="J290" i="2"/>
  <c r="BK254" i="2"/>
  <c r="BK246" i="2"/>
  <c r="BK216" i="2"/>
  <c r="J194" i="2"/>
  <c r="BK169" i="2"/>
  <c r="J142" i="2"/>
  <c r="BK509" i="2"/>
  <c r="BK489" i="2"/>
  <c r="J468" i="2"/>
  <c r="J454" i="2"/>
  <c r="BK429" i="2"/>
  <c r="J412" i="2"/>
  <c r="J396" i="2"/>
  <c r="BK269" i="2"/>
  <c r="J219" i="2"/>
  <c r="BK179" i="2"/>
  <c r="BK150" i="2"/>
  <c r="BK528" i="2"/>
  <c r="J516" i="2"/>
  <c r="BK507" i="2"/>
  <c r="BK494" i="2"/>
  <c r="BK484" i="2"/>
  <c r="J476" i="2"/>
  <c r="BK455" i="2"/>
  <c r="BK425" i="2"/>
  <c r="BK412" i="2"/>
  <c r="BK385" i="2"/>
  <c r="BK370" i="2"/>
  <c r="BK328" i="2"/>
  <c r="J259" i="2"/>
  <c r="J230" i="2"/>
  <c r="J196" i="2"/>
  <c r="BK146" i="2"/>
  <c r="J136" i="2"/>
  <c r="BK454" i="2"/>
  <c r="J435" i="2"/>
  <c r="BK418" i="2"/>
  <c r="BK399" i="2"/>
  <c r="J338" i="2"/>
  <c r="BK287" i="2"/>
  <c r="J232" i="2"/>
  <c r="BK188" i="2"/>
  <c r="J165" i="2"/>
  <c r="BK142" i="2"/>
  <c r="J329" i="3"/>
  <c r="J298" i="3"/>
  <c r="J288" i="3"/>
  <c r="BK280" i="3"/>
  <c r="J247" i="3"/>
  <c r="J235" i="3"/>
  <c r="J182" i="3"/>
  <c r="BK149" i="3"/>
  <c r="J333" i="3"/>
  <c r="BK316" i="3"/>
  <c r="J309" i="3"/>
  <c r="J277" i="3"/>
  <c r="J233" i="3"/>
  <c r="BK206" i="3"/>
  <c r="BK162" i="3"/>
  <c r="BK320" i="3"/>
  <c r="BK304" i="3"/>
  <c r="J291" i="3"/>
  <c r="BK271" i="3"/>
  <c r="J242" i="3"/>
  <c r="J203" i="3"/>
  <c r="BK333" i="3"/>
  <c r="J315" i="3"/>
  <c r="J303" i="3"/>
  <c r="BK275" i="3"/>
  <c r="BK265" i="3"/>
  <c r="BK244" i="3"/>
  <c r="BK236" i="3"/>
  <c r="BK203" i="3"/>
  <c r="J142" i="3"/>
  <c r="J307" i="3"/>
  <c r="BK277" i="3"/>
  <c r="J236" i="3"/>
  <c r="BK182" i="3"/>
  <c r="J241" i="4"/>
  <c r="BK224" i="4"/>
  <c r="J211" i="4"/>
  <c r="J198" i="4"/>
  <c r="J192" i="4"/>
  <c r="BK187" i="4"/>
  <c r="J181" i="4"/>
  <c r="J175" i="4"/>
  <c r="BK164" i="4"/>
  <c r="J149" i="4"/>
  <c r="BK141" i="4"/>
  <c r="J136" i="4"/>
  <c r="J128" i="4"/>
  <c r="BK221" i="4"/>
  <c r="J204" i="4"/>
  <c r="BK194" i="4"/>
  <c r="BK156" i="4"/>
  <c r="J153" i="4"/>
  <c r="J148" i="4"/>
  <c r="BK131" i="4"/>
  <c r="J227" i="4"/>
  <c r="J216" i="4"/>
  <c r="J186" i="4"/>
  <c r="J165" i="4"/>
  <c r="BK155" i="4"/>
  <c r="J235" i="4"/>
  <c r="J224" i="4"/>
  <c r="J214" i="4"/>
  <c r="J194" i="4"/>
  <c r="J170" i="4"/>
  <c r="J133" i="4"/>
  <c r="J240" i="4"/>
  <c r="J236" i="4"/>
  <c r="BK227" i="4"/>
  <c r="BK214" i="4"/>
  <c r="J205" i="4"/>
  <c r="BK193" i="4"/>
  <c r="J183" i="4"/>
  <c r="BK161" i="4"/>
  <c r="BK158" i="4"/>
  <c r="BK148" i="4"/>
  <c r="J140" i="4"/>
  <c r="J132" i="4"/>
  <c r="J187" i="4"/>
  <c r="BK177" i="4"/>
  <c r="BK172" i="4"/>
  <c r="BK123" i="5"/>
  <c r="F37" i="5"/>
  <c r="J486" i="2"/>
  <c r="J465" i="2"/>
  <c r="BK435" i="2"/>
  <c r="J411" i="2"/>
  <c r="J381" i="2"/>
  <c r="BK358" i="2"/>
  <c r="BK350" i="2"/>
  <c r="BK333" i="2"/>
  <c r="J257" i="2"/>
  <c r="J238" i="2"/>
  <c r="J201" i="2"/>
  <c r="BK171" i="2"/>
  <c r="BK154" i="2"/>
  <c r="J519" i="2"/>
  <c r="J502" i="2"/>
  <c r="BK468" i="2"/>
  <c r="BK401" i="2"/>
  <c r="BK366" i="2"/>
  <c r="BK342" i="2"/>
  <c r="BK322" i="2"/>
  <c r="J279" i="2"/>
  <c r="BK257" i="2"/>
  <c r="BK248" i="2"/>
  <c r="BK213" i="2"/>
  <c r="J179" i="2"/>
  <c r="BK160" i="2"/>
  <c r="BK511" i="2"/>
  <c r="J494" i="2"/>
  <c r="BK463" i="2"/>
  <c r="BK445" i="2"/>
  <c r="J427" i="2"/>
  <c r="J409" i="2"/>
  <c r="BK388" i="2"/>
  <c r="BK360" i="2"/>
  <c r="J350" i="2"/>
  <c r="J333" i="2"/>
  <c r="J322" i="2"/>
  <c r="BK251" i="2"/>
  <c r="BK201" i="2"/>
  <c r="BK173" i="2"/>
  <c r="J535" i="2"/>
  <c r="J528" i="2"/>
  <c r="J521" i="2"/>
  <c r="J509" i="2"/>
  <c r="J442" i="2"/>
  <c r="J419" i="2"/>
  <c r="J406" i="2"/>
  <c r="BK384" i="2"/>
  <c r="J366" i="2"/>
  <c r="J336" i="2"/>
  <c r="J287" i="2"/>
  <c r="J228" i="2"/>
  <c r="J140" i="2"/>
  <c r="J474" i="2"/>
  <c r="J445" i="2"/>
  <c r="J429" i="2"/>
  <c r="BK417" i="2"/>
  <c r="J398" i="2"/>
  <c r="J319" i="2"/>
  <c r="J251" i="2"/>
  <c r="BK207" i="2"/>
  <c r="J160" i="2"/>
  <c r="BK342" i="3"/>
  <c r="BK335" i="3"/>
  <c r="J320" i="3"/>
  <c r="BK297" i="3"/>
  <c r="BK287" i="3"/>
  <c r="J269" i="3"/>
  <c r="BK241" i="3"/>
  <c r="J217" i="3"/>
  <c r="BK167" i="3"/>
  <c r="J128" i="3"/>
  <c r="J325" i="3"/>
  <c r="J310" i="3"/>
  <c r="BK284" i="3"/>
  <c r="BK255" i="3"/>
  <c r="BK217" i="3"/>
  <c r="J171" i="3"/>
  <c r="BK329" i="3"/>
  <c r="BK315" i="3"/>
  <c r="BK301" i="3"/>
  <c r="BK288" i="3"/>
  <c r="BK269" i="3"/>
  <c r="BK219" i="3"/>
  <c r="J340" i="3"/>
  <c r="BK318" i="3"/>
  <c r="J301" i="3"/>
  <c r="J286" i="3"/>
  <c r="J271" i="3"/>
  <c r="BK248" i="3"/>
  <c r="BK233" i="3"/>
  <c r="J206" i="3"/>
  <c r="J156" i="3"/>
  <c r="J312" i="3"/>
  <c r="BK283" i="3"/>
  <c r="J239" i="3"/>
  <c r="J162" i="3"/>
  <c r="BK240" i="4"/>
  <c r="BK222" i="4"/>
  <c r="J213" i="4"/>
  <c r="BK196" i="4"/>
  <c r="BK184" i="4"/>
  <c r="BK179" i="4"/>
  <c r="BK173" i="4"/>
  <c r="BK153" i="4"/>
  <c r="J147" i="4"/>
  <c r="BK140" i="4"/>
  <c r="BK134" i="4"/>
  <c r="J239" i="4"/>
  <c r="J225" i="4"/>
  <c r="BK212" i="4"/>
  <c r="BK199" i="4"/>
  <c r="J155" i="4"/>
  <c r="J151" i="4"/>
  <c r="BK145" i="4"/>
  <c r="BK233" i="4"/>
  <c r="J220" i="4"/>
  <c r="BK211" i="4"/>
  <c r="J207" i="4"/>
  <c r="BK190" i="4"/>
  <c r="J176" i="4"/>
  <c r="BK170" i="4"/>
  <c r="BK139" i="4"/>
  <c r="J237" i="4"/>
  <c r="J230" i="4"/>
  <c r="J221" i="4"/>
  <c r="BK205" i="4"/>
  <c r="BK191" i="4"/>
  <c r="BK137" i="4"/>
  <c r="BK241" i="4"/>
  <c r="J217" i="4"/>
  <c r="J203" i="4"/>
  <c r="J190" i="4"/>
  <c r="BK182" i="4"/>
  <c r="BK165" i="4"/>
  <c r="BK154" i="4"/>
  <c r="J146" i="4"/>
  <c r="BK138" i="4"/>
  <c r="J131" i="4"/>
  <c r="BK186" i="4"/>
  <c r="BK176" i="4"/>
  <c r="BK127" i="5"/>
  <c r="J131" i="5"/>
  <c r="BK131" i="5"/>
  <c r="BK496" i="2"/>
  <c r="BK476" i="2"/>
  <c r="J461" i="2"/>
  <c r="BK419" i="2"/>
  <c r="BK396" i="2"/>
  <c r="BK376" i="2"/>
  <c r="BK354" i="2"/>
  <c r="BK340" i="2"/>
  <c r="J271" i="2"/>
  <c r="J246" i="2"/>
  <c r="J216" i="2"/>
  <c r="J176" i="2"/>
  <c r="J146" i="2"/>
  <c r="BK516" i="2"/>
  <c r="J478" i="2"/>
  <c r="J463" i="2"/>
  <c r="BK398" i="2"/>
  <c r="J363" i="2"/>
  <c r="BK338" i="2"/>
  <c r="BK319" i="2"/>
  <c r="J269" i="2"/>
  <c r="BK249" i="2"/>
  <c r="BK219" i="2"/>
  <c r="BK210" i="2"/>
  <c r="J190" i="2"/>
  <c r="BK519" i="2"/>
  <c r="J496" i="2"/>
  <c r="BK478" i="2"/>
  <c r="J450" i="2"/>
  <c r="J418" i="2"/>
  <c r="J342" i="2"/>
  <c r="BK279" i="2"/>
  <c r="BK235" i="2"/>
  <c r="J207" i="2"/>
  <c r="BK190" i="2"/>
  <c r="J167" i="2"/>
  <c r="AS94" i="1"/>
  <c r="J457" i="2"/>
  <c r="BK423" i="2"/>
  <c r="BK411" i="2"/>
  <c r="J393" i="2"/>
  <c r="J376" i="2"/>
  <c r="J360" i="2"/>
  <c r="BK282" i="2"/>
  <c r="J248" i="2"/>
  <c r="BK198" i="2"/>
  <c r="BK157" i="2"/>
  <c r="J448" i="2"/>
  <c r="BK427" i="2"/>
  <c r="BK409" i="2"/>
  <c r="BK380" i="2"/>
  <c r="J328" i="2"/>
  <c r="J285" i="2"/>
  <c r="J235" i="2"/>
  <c r="J204" i="2"/>
  <c r="BK176" i="2"/>
  <c r="J144" i="2"/>
  <c r="J337" i="3"/>
  <c r="J316" i="3"/>
  <c r="J295" i="3"/>
  <c r="J275" i="3"/>
  <c r="J244" i="3"/>
  <c r="BK222" i="3"/>
  <c r="BK165" i="3"/>
  <c r="BK142" i="3"/>
  <c r="BK321" i="3"/>
  <c r="BK286" i="3"/>
  <c r="J241" i="3"/>
  <c r="J219" i="3"/>
  <c r="J185" i="3"/>
  <c r="BK156" i="3"/>
  <c r="BK307" i="3"/>
  <c r="J293" i="3"/>
  <c r="J272" i="3"/>
  <c r="BK263" i="3"/>
  <c r="J215" i="3"/>
  <c r="J159" i="3"/>
  <c r="J327" i="3"/>
  <c r="J313" i="3"/>
  <c r="BK291" i="3"/>
  <c r="BK278" i="3"/>
  <c r="BK268" i="3"/>
  <c r="BK242" i="3"/>
  <c r="BK231" i="3"/>
  <c r="J190" i="3"/>
  <c r="BK135" i="3"/>
  <c r="J280" i="3"/>
  <c r="BK247" i="3"/>
  <c r="J224" i="3"/>
  <c r="J135" i="3"/>
  <c r="J226" i="4"/>
  <c r="BK215" i="4"/>
  <c r="J199" i="4"/>
  <c r="J195" i="4"/>
  <c r="J185" i="4"/>
  <c r="J180" i="4"/>
  <c r="J171" i="4"/>
  <c r="J156" i="4"/>
  <c r="J143" i="4"/>
  <c r="J139" i="4"/>
  <c r="BK235" i="4"/>
  <c r="BK219" i="4"/>
  <c r="BK195" i="4"/>
  <c r="J158" i="4"/>
  <c r="BK149" i="4"/>
  <c r="BK133" i="4"/>
  <c r="BK237" i="4"/>
  <c r="J228" i="4"/>
  <c r="J188" i="4"/>
  <c r="BK174" i="4"/>
  <c r="J164" i="4"/>
  <c r="J142" i="4"/>
  <c r="BK238" i="4"/>
  <c r="BK231" i="4"/>
  <c r="BK223" i="4"/>
  <c r="BK206" i="4"/>
  <c r="BK192" i="4"/>
  <c r="BK234" i="4"/>
  <c r="J223" i="4"/>
  <c r="J206" i="4"/>
  <c r="J201" i="4"/>
  <c r="J189" i="4"/>
  <c r="J163" i="4"/>
  <c r="BK152" i="4"/>
  <c r="J145" i="4"/>
  <c r="J137" i="4"/>
  <c r="J129" i="4"/>
  <c r="J179" i="4"/>
  <c r="J173" i="4"/>
  <c r="BK270" i="2" l="1"/>
  <c r="J270" i="2" s="1"/>
  <c r="J102" i="2" s="1"/>
  <c r="R318" i="2"/>
  <c r="BK346" i="2"/>
  <c r="J346" i="2" s="1"/>
  <c r="J105" i="2" s="1"/>
  <c r="T372" i="2"/>
  <c r="T508" i="2"/>
  <c r="P532" i="2"/>
  <c r="P531" i="2" s="1"/>
  <c r="R135" i="2"/>
  <c r="R270" i="2"/>
  <c r="BK332" i="2"/>
  <c r="J332" i="2" s="1"/>
  <c r="J104" i="2" s="1"/>
  <c r="R346" i="2"/>
  <c r="P362" i="2"/>
  <c r="T362" i="2"/>
  <c r="P488" i="2"/>
  <c r="P405" i="2" s="1"/>
  <c r="R508" i="2"/>
  <c r="T532" i="2"/>
  <c r="T531" i="2"/>
  <c r="P294" i="3"/>
  <c r="R324" i="3"/>
  <c r="T135" i="2"/>
  <c r="P270" i="2"/>
  <c r="T318" i="2"/>
  <c r="T346" i="2"/>
  <c r="R372" i="2"/>
  <c r="R488" i="2"/>
  <c r="R405" i="2" s="1"/>
  <c r="T127" i="3"/>
  <c r="P262" i="3"/>
  <c r="P214" i="3"/>
  <c r="T294" i="3"/>
  <c r="T317" i="3"/>
  <c r="R339" i="3"/>
  <c r="T126" i="4"/>
  <c r="P144" i="4"/>
  <c r="P157" i="4"/>
  <c r="P169" i="4"/>
  <c r="BK208" i="4"/>
  <c r="J208" i="4" s="1"/>
  <c r="J103" i="4" s="1"/>
  <c r="P232" i="4"/>
  <c r="P135" i="2"/>
  <c r="T270" i="2"/>
  <c r="P332" i="2"/>
  <c r="P346" i="2"/>
  <c r="P372" i="2"/>
  <c r="T488" i="2"/>
  <c r="T405" i="2" s="1"/>
  <c r="P127" i="3"/>
  <c r="T262" i="3"/>
  <c r="T214" i="3" s="1"/>
  <c r="BK317" i="3"/>
  <c r="J317" i="3" s="1"/>
  <c r="J103" i="3" s="1"/>
  <c r="BK324" i="3"/>
  <c r="J324" i="3" s="1"/>
  <c r="J104" i="3" s="1"/>
  <c r="BK339" i="3"/>
  <c r="J339" i="3" s="1"/>
  <c r="J105" i="3" s="1"/>
  <c r="P126" i="4"/>
  <c r="T144" i="4"/>
  <c r="T157" i="4"/>
  <c r="T169" i="4"/>
  <c r="P200" i="4"/>
  <c r="P208" i="4"/>
  <c r="R232" i="4"/>
  <c r="BK135" i="2"/>
  <c r="J135" i="2" s="1"/>
  <c r="J98" i="2" s="1"/>
  <c r="P253" i="2"/>
  <c r="T253" i="2"/>
  <c r="BK318" i="2"/>
  <c r="J318" i="2"/>
  <c r="J103" i="2" s="1"/>
  <c r="R332" i="2"/>
  <c r="BK372" i="2"/>
  <c r="J372" i="2"/>
  <c r="J107" i="2" s="1"/>
  <c r="P508" i="2"/>
  <c r="BK532" i="2"/>
  <c r="J532" i="2"/>
  <c r="J113" i="2" s="1"/>
  <c r="R127" i="3"/>
  <c r="R262" i="3"/>
  <c r="R214" i="3"/>
  <c r="R294" i="3"/>
  <c r="R317" i="3"/>
  <c r="T324" i="3"/>
  <c r="R126" i="4"/>
  <c r="R144" i="4"/>
  <c r="R157" i="4"/>
  <c r="R169" i="4"/>
  <c r="R200" i="4"/>
  <c r="R208" i="4"/>
  <c r="T232" i="4"/>
  <c r="BK253" i="2"/>
  <c r="J253" i="2"/>
  <c r="J99" i="2" s="1"/>
  <c r="R253" i="2"/>
  <c r="P318" i="2"/>
  <c r="T332" i="2"/>
  <c r="BK362" i="2"/>
  <c r="J362" i="2" s="1"/>
  <c r="J106" i="2" s="1"/>
  <c r="R362" i="2"/>
  <c r="BK488" i="2"/>
  <c r="J488" i="2" s="1"/>
  <c r="J109" i="2" s="1"/>
  <c r="BK508" i="2"/>
  <c r="J508" i="2" s="1"/>
  <c r="J110" i="2" s="1"/>
  <c r="R532" i="2"/>
  <c r="R531" i="2"/>
  <c r="BK127" i="3"/>
  <c r="J127" i="3" s="1"/>
  <c r="J98" i="3" s="1"/>
  <c r="BK262" i="3"/>
  <c r="J262" i="3" s="1"/>
  <c r="J101" i="3" s="1"/>
  <c r="BK294" i="3"/>
  <c r="J294" i="3"/>
  <c r="J102" i="3" s="1"/>
  <c r="P317" i="3"/>
  <c r="P324" i="3"/>
  <c r="P339" i="3"/>
  <c r="BK126" i="4"/>
  <c r="J126" i="4" s="1"/>
  <c r="J98" i="4" s="1"/>
  <c r="BK144" i="4"/>
  <c r="J144" i="4" s="1"/>
  <c r="J99" i="4" s="1"/>
  <c r="BK157" i="4"/>
  <c r="J157" i="4" s="1"/>
  <c r="J100" i="4" s="1"/>
  <c r="BK169" i="4"/>
  <c r="J169" i="4" s="1"/>
  <c r="J101" i="4" s="1"/>
  <c r="BK200" i="4"/>
  <c r="J200" i="4"/>
  <c r="J102" i="4" s="1"/>
  <c r="T200" i="4"/>
  <c r="T208" i="4"/>
  <c r="BK232" i="4"/>
  <c r="J232" i="4" s="1"/>
  <c r="J104" i="4" s="1"/>
  <c r="BK205" i="3"/>
  <c r="J205" i="3"/>
  <c r="J99" i="3" s="1"/>
  <c r="BK527" i="2"/>
  <c r="J527" i="2" s="1"/>
  <c r="J111" i="2" s="1"/>
  <c r="BK405" i="2"/>
  <c r="J405" i="2" s="1"/>
  <c r="J108" i="2" s="1"/>
  <c r="BK262" i="2"/>
  <c r="J262" i="2" s="1"/>
  <c r="J100" i="2" s="1"/>
  <c r="BK122" i="5"/>
  <c r="J122" i="5" s="1"/>
  <c r="J98" i="5" s="1"/>
  <c r="BK126" i="5"/>
  <c r="J126" i="5" s="1"/>
  <c r="J99" i="5" s="1"/>
  <c r="BK130" i="5"/>
  <c r="J130" i="5"/>
  <c r="J100" i="5" s="1"/>
  <c r="F92" i="5"/>
  <c r="J89" i="5"/>
  <c r="BE123" i="5"/>
  <c r="BE127" i="5"/>
  <c r="AW98" i="1"/>
  <c r="E85" i="5"/>
  <c r="BE131" i="5"/>
  <c r="BD98" i="1"/>
  <c r="BE167" i="4"/>
  <c r="BE170" i="4"/>
  <c r="BE180" i="4"/>
  <c r="BE182" i="4"/>
  <c r="E114" i="4"/>
  <c r="F121" i="4"/>
  <c r="BE135" i="4"/>
  <c r="BE140" i="4"/>
  <c r="BE142" i="4"/>
  <c r="BE146" i="4"/>
  <c r="BE154" i="4"/>
  <c r="BE155" i="4"/>
  <c r="BE164" i="4"/>
  <c r="BE173" i="4"/>
  <c r="BE177" i="4"/>
  <c r="BE184" i="4"/>
  <c r="BE188" i="4"/>
  <c r="BE191" i="4"/>
  <c r="BE197" i="4"/>
  <c r="BE201" i="4"/>
  <c r="BE207" i="4"/>
  <c r="BE211" i="4"/>
  <c r="BE222" i="4"/>
  <c r="BE229" i="4"/>
  <c r="BE235" i="4"/>
  <c r="BE241" i="4"/>
  <c r="J89" i="4"/>
  <c r="BE128" i="4"/>
  <c r="BE129" i="4"/>
  <c r="BE133" i="4"/>
  <c r="BE136" i="4"/>
  <c r="BE168" i="4"/>
  <c r="BE176" i="4"/>
  <c r="BE183" i="4"/>
  <c r="BE186" i="4"/>
  <c r="BE193" i="4"/>
  <c r="BE204" i="4"/>
  <c r="BE209" i="4"/>
  <c r="BE215" i="4"/>
  <c r="BE228" i="4"/>
  <c r="BE138" i="4"/>
  <c r="BE148" i="4"/>
  <c r="BE149" i="4"/>
  <c r="BE150" i="4"/>
  <c r="BE152" i="4"/>
  <c r="BE153" i="4"/>
  <c r="BE156" i="4"/>
  <c r="BE166" i="4"/>
  <c r="BE171" i="4"/>
  <c r="BE175" i="4"/>
  <c r="BE178" i="4"/>
  <c r="BE179" i="4"/>
  <c r="BE181" i="4"/>
  <c r="BE185" i="4"/>
  <c r="BE187" i="4"/>
  <c r="BE189" i="4"/>
  <c r="BE190" i="4"/>
  <c r="BE195" i="4"/>
  <c r="BE198" i="4"/>
  <c r="BE199" i="4"/>
  <c r="BE213" i="4"/>
  <c r="BE217" i="4"/>
  <c r="BE219" i="4"/>
  <c r="BE221" i="4"/>
  <c r="BE225" i="4"/>
  <c r="BE231" i="4"/>
  <c r="BE239" i="4"/>
  <c r="BE134" i="4"/>
  <c r="BE139" i="4"/>
  <c r="BE143" i="4"/>
  <c r="BE151" i="4"/>
  <c r="BE158" i="4"/>
  <c r="BE163" i="4"/>
  <c r="BE196" i="4"/>
  <c r="BE203" i="4"/>
  <c r="BE206" i="4"/>
  <c r="BE210" i="4"/>
  <c r="BE214" i="4"/>
  <c r="BE216" i="4"/>
  <c r="BE223" i="4"/>
  <c r="BE224" i="4"/>
  <c r="BE234" i="4"/>
  <c r="BE237" i="4"/>
  <c r="BE238" i="4"/>
  <c r="BE240" i="4"/>
  <c r="BE127" i="4"/>
  <c r="BE130" i="4"/>
  <c r="BE131" i="4"/>
  <c r="BE132" i="4"/>
  <c r="BE137" i="4"/>
  <c r="BE141" i="4"/>
  <c r="BE145" i="4"/>
  <c r="BE147" i="4"/>
  <c r="BE159" i="4"/>
  <c r="BE160" i="4"/>
  <c r="BE161" i="4"/>
  <c r="BE162" i="4"/>
  <c r="BE165" i="4"/>
  <c r="BE172" i="4"/>
  <c r="BE174" i="4"/>
  <c r="BE192" i="4"/>
  <c r="BE194" i="4"/>
  <c r="BE202" i="4"/>
  <c r="BE205" i="4"/>
  <c r="BE212" i="4"/>
  <c r="BE218" i="4"/>
  <c r="BE220" i="4"/>
  <c r="BE226" i="4"/>
  <c r="BE227" i="4"/>
  <c r="BE230" i="4"/>
  <c r="BE233" i="4"/>
  <c r="BE236" i="4"/>
  <c r="E85" i="3"/>
  <c r="BE128" i="3"/>
  <c r="BE142" i="3"/>
  <c r="BE156" i="3"/>
  <c r="BE162" i="3"/>
  <c r="BE167" i="3"/>
  <c r="BE229" i="3"/>
  <c r="BE235" i="3"/>
  <c r="BE238" i="3"/>
  <c r="BE255" i="3"/>
  <c r="BE265" i="3"/>
  <c r="BE275" i="3"/>
  <c r="BE281" i="3"/>
  <c r="BE287" i="3"/>
  <c r="BE288" i="3"/>
  <c r="BE298" i="3"/>
  <c r="BE306" i="3"/>
  <c r="BE313" i="3"/>
  <c r="BE316" i="3"/>
  <c r="BE323" i="3"/>
  <c r="F92" i="3"/>
  <c r="J119" i="3"/>
  <c r="BE149" i="3"/>
  <c r="BE159" i="3"/>
  <c r="BE185" i="3"/>
  <c r="BE188" i="3"/>
  <c r="BE222" i="3"/>
  <c r="BE227" i="3"/>
  <c r="BE266" i="3"/>
  <c r="BE268" i="3"/>
  <c r="BE284" i="3"/>
  <c r="BE297" i="3"/>
  <c r="BE320" i="3"/>
  <c r="BE327" i="3"/>
  <c r="BE329" i="3"/>
  <c r="BE331" i="3"/>
  <c r="BE337" i="3"/>
  <c r="BE190" i="3"/>
  <c r="BE206" i="3"/>
  <c r="BE217" i="3"/>
  <c r="BE236" i="3"/>
  <c r="BE241" i="3"/>
  <c r="BE245" i="3"/>
  <c r="BE248" i="3"/>
  <c r="BE274" i="3"/>
  <c r="BE286" i="3"/>
  <c r="BE290" i="3"/>
  <c r="BE291" i="3"/>
  <c r="BE293" i="3"/>
  <c r="BE309" i="3"/>
  <c r="BE312" i="3"/>
  <c r="BE321" i="3"/>
  <c r="BE135" i="3"/>
  <c r="BE165" i="3"/>
  <c r="BE169" i="3"/>
  <c r="BE182" i="3"/>
  <c r="BE203" i="3"/>
  <c r="BE219" i="3"/>
  <c r="BE224" i="3"/>
  <c r="BE239" i="3"/>
  <c r="BE244" i="3"/>
  <c r="BE247" i="3"/>
  <c r="BE263" i="3"/>
  <c r="BE272" i="3"/>
  <c r="BE280" i="3"/>
  <c r="BE295" i="3"/>
  <c r="BE301" i="3"/>
  <c r="BE303" i="3"/>
  <c r="BE307" i="3"/>
  <c r="BE315" i="3"/>
  <c r="BE318" i="3"/>
  <c r="BE335" i="3"/>
  <c r="BE171" i="3"/>
  <c r="BE215" i="3"/>
  <c r="BE231" i="3"/>
  <c r="BE233" i="3"/>
  <c r="BE242" i="3"/>
  <c r="BE269" i="3"/>
  <c r="BE271" i="3"/>
  <c r="BE277" i="3"/>
  <c r="BE278" i="3"/>
  <c r="BE283" i="3"/>
  <c r="BE304" i="3"/>
  <c r="BE310" i="3"/>
  <c r="BE325" i="3"/>
  <c r="BE333" i="3"/>
  <c r="BE340" i="3"/>
  <c r="BE342" i="3"/>
  <c r="BE146" i="2"/>
  <c r="BE154" i="2"/>
  <c r="BE167" i="2"/>
  <c r="BE179" i="2"/>
  <c r="BE183" i="2"/>
  <c r="BE190" i="2"/>
  <c r="BE201" i="2"/>
  <c r="BE210" i="2"/>
  <c r="BE213" i="2"/>
  <c r="BE219" i="2"/>
  <c r="BE249" i="2"/>
  <c r="BE257" i="2"/>
  <c r="BE267" i="2"/>
  <c r="BE269" i="2"/>
  <c r="BE326" i="2"/>
  <c r="BE330" i="2"/>
  <c r="BE338" i="2"/>
  <c r="BE347" i="2"/>
  <c r="BE363" i="2"/>
  <c r="BE370" i="2"/>
  <c r="BE376" i="2"/>
  <c r="BE384" i="2"/>
  <c r="BE393" i="2"/>
  <c r="BE396" i="2"/>
  <c r="BE402" i="2"/>
  <c r="BE412" i="2"/>
  <c r="BE413" i="2"/>
  <c r="BE429" i="2"/>
  <c r="BE438" i="2"/>
  <c r="BE442" i="2"/>
  <c r="BE455" i="2"/>
  <c r="E85" i="2"/>
  <c r="F92" i="2"/>
  <c r="BE144" i="2"/>
  <c r="BE160" i="2"/>
  <c r="BE169" i="2"/>
  <c r="BE204" i="2"/>
  <c r="BE216" i="2"/>
  <c r="BE246" i="2"/>
  <c r="BE251" i="2"/>
  <c r="BE279" i="2"/>
  <c r="BE285" i="2"/>
  <c r="BE300" i="2"/>
  <c r="BE324" i="2"/>
  <c r="BE333" i="2"/>
  <c r="BE342" i="2"/>
  <c r="BE350" i="2"/>
  <c r="BE352" i="2"/>
  <c r="BE358" i="2"/>
  <c r="BE368" i="2"/>
  <c r="BE377" i="2"/>
  <c r="BE417" i="2"/>
  <c r="BE427" i="2"/>
  <c r="BE452" i="2"/>
  <c r="BE463" i="2"/>
  <c r="BE465" i="2"/>
  <c r="BE496" i="2"/>
  <c r="BE499" i="2"/>
  <c r="BE507" i="2"/>
  <c r="BE524" i="2"/>
  <c r="BE528" i="2"/>
  <c r="BE533" i="2"/>
  <c r="BE535" i="2"/>
  <c r="BE138" i="2"/>
  <c r="BE165" i="2"/>
  <c r="BE176" i="2"/>
  <c r="BE181" i="2"/>
  <c r="BE186" i="2"/>
  <c r="BE188" i="2"/>
  <c r="BE192" i="2"/>
  <c r="BE222" i="2"/>
  <c r="BE232" i="2"/>
  <c r="BE238" i="2"/>
  <c r="BE259" i="2"/>
  <c r="BE282" i="2"/>
  <c r="BE290" i="2"/>
  <c r="BE319" i="2"/>
  <c r="BE354" i="2"/>
  <c r="BE366" i="2"/>
  <c r="BE395" i="2"/>
  <c r="BE398" i="2"/>
  <c r="BE401" i="2"/>
  <c r="BE406" i="2"/>
  <c r="BE411" i="2"/>
  <c r="BE414" i="2"/>
  <c r="BE418" i="2"/>
  <c r="BE419" i="2"/>
  <c r="BE435" i="2"/>
  <c r="BE448" i="2"/>
  <c r="BE450" i="2"/>
  <c r="BE458" i="2"/>
  <c r="BE461" i="2"/>
  <c r="BE466" i="2"/>
  <c r="BE471" i="2"/>
  <c r="BE481" i="2"/>
  <c r="BE505" i="2"/>
  <c r="BE519" i="2"/>
  <c r="BE521" i="2"/>
  <c r="J127" i="2"/>
  <c r="BE136" i="2"/>
  <c r="BE140" i="2"/>
  <c r="BE157" i="2"/>
  <c r="BE171" i="2"/>
  <c r="BE196" i="2"/>
  <c r="BE230" i="2"/>
  <c r="BE271" i="2"/>
  <c r="BE310" i="2"/>
  <c r="BE328" i="2"/>
  <c r="BE340" i="2"/>
  <c r="BE356" i="2"/>
  <c r="BE360" i="2"/>
  <c r="BE373" i="2"/>
  <c r="BE381" i="2"/>
  <c r="BE388" i="2"/>
  <c r="BE389" i="2"/>
  <c r="BE474" i="2"/>
  <c r="BE476" i="2"/>
  <c r="BE484" i="2"/>
  <c r="BE489" i="2"/>
  <c r="BE494" i="2"/>
  <c r="BE142" i="2"/>
  <c r="BE150" i="2"/>
  <c r="BE173" i="2"/>
  <c r="BE194" i="2"/>
  <c r="BE198" i="2"/>
  <c r="BE207" i="2"/>
  <c r="BE225" i="2"/>
  <c r="BE228" i="2"/>
  <c r="BE235" i="2"/>
  <c r="BE248" i="2"/>
  <c r="BE254" i="2"/>
  <c r="BE263" i="2"/>
  <c r="BE287" i="2"/>
  <c r="BE322" i="2"/>
  <c r="BE336" i="2"/>
  <c r="BE344" i="2"/>
  <c r="BE380" i="2"/>
  <c r="BE385" i="2"/>
  <c r="BE399" i="2"/>
  <c r="BE409" i="2"/>
  <c r="BE410" i="2"/>
  <c r="BE421" i="2"/>
  <c r="BE423" i="2"/>
  <c r="BE425" i="2"/>
  <c r="BE432" i="2"/>
  <c r="BE445" i="2"/>
  <c r="BE454" i="2"/>
  <c r="BE457" i="2"/>
  <c r="BE468" i="2"/>
  <c r="BE478" i="2"/>
  <c r="BE486" i="2"/>
  <c r="BE492" i="2"/>
  <c r="BE502" i="2"/>
  <c r="BE509" i="2"/>
  <c r="BE511" i="2"/>
  <c r="BE513" i="2"/>
  <c r="BE516" i="2"/>
  <c r="F34" i="2"/>
  <c r="BA95" i="1"/>
  <c r="J34" i="3"/>
  <c r="AW96" i="1" s="1"/>
  <c r="F36" i="4"/>
  <c r="BC97" i="1"/>
  <c r="F37" i="2"/>
  <c r="BD95" i="1" s="1"/>
  <c r="F37" i="4"/>
  <c r="BD97" i="1"/>
  <c r="F36" i="5"/>
  <c r="BC98" i="1" s="1"/>
  <c r="F34" i="3"/>
  <c r="BA96" i="1"/>
  <c r="F37" i="3"/>
  <c r="BD96" i="1" s="1"/>
  <c r="F35" i="3"/>
  <c r="BB96" i="1"/>
  <c r="F34" i="4"/>
  <c r="BA97" i="1" s="1"/>
  <c r="J34" i="2"/>
  <c r="AW95" i="1"/>
  <c r="F35" i="4"/>
  <c r="BB97" i="1" s="1"/>
  <c r="F34" i="5"/>
  <c r="BA98" i="1"/>
  <c r="F36" i="2"/>
  <c r="BC95" i="1" s="1"/>
  <c r="J34" i="4"/>
  <c r="AW97" i="1"/>
  <c r="F35" i="2"/>
  <c r="BB95" i="1" s="1"/>
  <c r="F36" i="3"/>
  <c r="BC96" i="1"/>
  <c r="F35" i="5"/>
  <c r="BB98" i="1" s="1"/>
  <c r="BK266" i="2" l="1"/>
  <c r="BK214" i="3"/>
  <c r="R125" i="4"/>
  <c r="R124" i="4"/>
  <c r="P125" i="4"/>
  <c r="P124" i="4"/>
  <c r="AU97" i="1" s="1"/>
  <c r="R126" i="3"/>
  <c r="R125" i="3" s="1"/>
  <c r="T126" i="3"/>
  <c r="T125" i="3" s="1"/>
  <c r="P126" i="3"/>
  <c r="P125" i="3" s="1"/>
  <c r="AU96" i="1" s="1"/>
  <c r="R266" i="2"/>
  <c r="R134" i="2"/>
  <c r="R133" i="2" s="1"/>
  <c r="T266" i="2"/>
  <c r="T134" i="2" s="1"/>
  <c r="T133" i="2" s="1"/>
  <c r="T125" i="4"/>
  <c r="T124" i="4"/>
  <c r="BK125" i="4"/>
  <c r="BK124" i="4"/>
  <c r="J124" i="4" s="1"/>
  <c r="J30" i="4" s="1"/>
  <c r="AG97" i="1" s="1"/>
  <c r="P266" i="2"/>
  <c r="P134" i="2" s="1"/>
  <c r="P133" i="2" s="1"/>
  <c r="AU95" i="1" s="1"/>
  <c r="BK531" i="2"/>
  <c r="J531" i="2" s="1"/>
  <c r="J112" i="2" s="1"/>
  <c r="BK121" i="5"/>
  <c r="J121" i="5"/>
  <c r="J97" i="5" s="1"/>
  <c r="J33" i="4"/>
  <c r="AV97" i="1"/>
  <c r="AT97" i="1" s="1"/>
  <c r="BC94" i="1"/>
  <c r="AY94" i="1" s="1"/>
  <c r="BA94" i="1"/>
  <c r="W30" i="1" s="1"/>
  <c r="F33" i="2"/>
  <c r="AZ95" i="1" s="1"/>
  <c r="J33" i="3"/>
  <c r="AV96" i="1" s="1"/>
  <c r="AT96" i="1" s="1"/>
  <c r="F33" i="5"/>
  <c r="AZ98" i="1"/>
  <c r="J33" i="5"/>
  <c r="AV98" i="1"/>
  <c r="AT98" i="1" s="1"/>
  <c r="J33" i="2"/>
  <c r="AV95" i="1" s="1"/>
  <c r="AT95" i="1" s="1"/>
  <c r="F33" i="3"/>
  <c r="AZ96" i="1"/>
  <c r="BB94" i="1"/>
  <c r="W31" i="1"/>
  <c r="BD94" i="1"/>
  <c r="W33" i="1" s="1"/>
  <c r="F33" i="4"/>
  <c r="AZ97" i="1"/>
  <c r="J214" i="3" l="1"/>
  <c r="J100" i="3" s="1"/>
  <c r="BK126" i="3"/>
  <c r="BK134" i="2"/>
  <c r="J266" i="2"/>
  <c r="J101" i="2" s="1"/>
  <c r="J125" i="4"/>
  <c r="J97" i="4"/>
  <c r="BK120" i="5"/>
  <c r="J120" i="5"/>
  <c r="J96" i="5" s="1"/>
  <c r="J96" i="4"/>
  <c r="J39" i="4"/>
  <c r="AN97" i="1"/>
  <c r="AU94" i="1"/>
  <c r="AW94" i="1"/>
  <c r="AK30" i="1"/>
  <c r="AX94" i="1"/>
  <c r="W32" i="1"/>
  <c r="AZ94" i="1"/>
  <c r="AV94" i="1" s="1"/>
  <c r="AK29" i="1" s="1"/>
  <c r="J134" i="2" l="1"/>
  <c r="J97" i="2" s="1"/>
  <c r="BK133" i="2"/>
  <c r="J133" i="2" s="1"/>
  <c r="J126" i="3"/>
  <c r="J97" i="3" s="1"/>
  <c r="BK125" i="3"/>
  <c r="J125" i="3" s="1"/>
  <c r="J30" i="5"/>
  <c r="AG98" i="1"/>
  <c r="AT94" i="1"/>
  <c r="W29" i="1"/>
  <c r="J96" i="3" l="1"/>
  <c r="J30" i="3"/>
  <c r="J30" i="2"/>
  <c r="J96" i="2"/>
  <c r="J39" i="5"/>
  <c r="AN98" i="1"/>
  <c r="AG95" i="1" l="1"/>
  <c r="J39" i="2"/>
  <c r="AG96" i="1"/>
  <c r="AN96" i="1" s="1"/>
  <c r="J39" i="3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<sst xmlns="http://schemas.openxmlformats.org/spreadsheetml/2006/main" count="8430" uniqueCount="1642">
  <si>
    <t>Export Komplet</t>
  </si>
  <si>
    <t/>
  </si>
  <si>
    <t>2.0</t>
  </si>
  <si>
    <t>ZAMOK</t>
  </si>
  <si>
    <t>False</t>
  </si>
  <si>
    <t>{95a10a20-6014-49b8-a046-e11381cf9fee}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</si>
  <si>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</si>
  <si>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</si>
  <si>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</si>
  <si>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</si>
  <si>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</si>
  <si>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</si>
  <si>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</si>
  <si>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</si>
  <si>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P452023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</si>
  <si>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</si>
  <si>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</si>
  <si>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v ulici Poláčkova, nová dešťová kanalizace</t>
  </si>
  <si>
    <t>KSO:</t>
  </si>
  <si>
    <t>CC-CZ:</t>
  </si>
  <si>
    <t>Místo:</t>
  </si>
  <si>
    <t xml:space="preserve"> </t>
  </si>
  <si>
    <t>Datum:</t>
  </si>
  <si>
    <t>29. 11. 2024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</si>
  <si>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</si>
  <si>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</si>
  <si>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</si>
  <si>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</si>
  <si>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</si>
  <si>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</si>
  <si>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</si>
  <si>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</si>
  <si>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</si>
  <si>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</si>
  <si>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</si>
  <si>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</si>
  <si>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</si>
  <si>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</si>
  <si>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GEOprojectKV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</si>
  <si>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</si>
  <si>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</si>
  <si>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</si>
  <si>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</si>
  <si>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</si>
  <si>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</si>
  <si>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</si>
  <si>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</si>
  <si>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</si>
  <si>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</si>
  <si>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</si>
  <si>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</si>
  <si>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</si>
  <si>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</si>
  <si>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</si>
  <si>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</si>
  <si>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</si>
  <si>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</si>
  <si>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</si>
  <si>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</si>
  <si>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</si>
  <si>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</si>
  <si>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</si>
  <si>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</si>
  <si>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</si>
  <si>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</si>
  <si>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</si>
  <si>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</si>
  <si>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</si>
  <si>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</si>
  <si>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</si>
  <si>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</si>
  <si>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</si>
  <si>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</si>
  <si>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</si>
  <si>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</si>
  <si>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</si>
  <si>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</si>
  <si>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</si>
  <si>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</si>
  <si>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</si>
  <si>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</si>
  <si>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</si>
  <si>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</si>
  <si>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</si>
  <si>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</si>
  <si>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</si>
  <si>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</si>
  <si>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</si>
  <si>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</si>
  <si>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{7220cc17-f29e-47a6-8c02-eab84a383802}</t>
  </si>
  <si>
    <t>2</t>
  </si>
  <si>
    <t>SO 301</t>
  </si>
  <si>
    <t>Děšťová kanalizace</t>
  </si>
  <si>
    <t>{34fdd9d0-4477-4c5b-bbc2-7b74fc96787c}</t>
  </si>
  <si>
    <t>SO 401</t>
  </si>
  <si>
    <t>Veřejné osvětlení</t>
  </si>
  <si>
    <t>{3853db08-29b5-41e1-b69c-95f1f20d0c14}</t>
  </si>
  <si>
    <t>VRN</t>
  </si>
  <si>
    <t>Vedlejší rozpočtové náklady</t>
  </si>
  <si>
    <t>{586db8d0-81e7-4555-9aad-b3c771811bef}</t>
  </si>
  <si>
    <t>KRYCÍ LIST SOUPISU PRACÍ</t>
  </si>
  <si>
    <t>Objekt: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</si>
  <si>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</si>
  <si>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</si>
  <si>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</si>
  <si>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</si>
  <si>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</si>
  <si>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</si>
  <si>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</si>
  <si>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</si>
  <si>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</si>
  <si>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</si>
  <si>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</si>
  <si>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  D0 - Sanace</t>
  </si>
  <si>
    <t xml:space="preserve">      D1 - Skladba A</t>
  </si>
  <si>
    <t xml:space="preserve">      D2 - Skladba B</t>
  </si>
  <si>
    <t xml:space="preserve">      D3 - Skladba C</t>
  </si>
  <si>
    <t xml:space="preserve">      D4 - Skladba D</t>
  </si>
  <si>
    <t xml:space="preserve">    8 - Trubní vedení</t>
  </si>
  <si>
    <t xml:space="preserve">    9 - Ostatní konstrukce a práce, bourání</t>
  </si>
  <si>
    <t xml:space="preserve">      9.1 - Podzemní kontejnery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</si>
  <si>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</si>
  <si>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</si>
  <si>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</si>
  <si>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</si>
  <si>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</si>
  <si>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</si>
  <si>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</si>
  <si>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</si>
  <si>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</si>
  <si>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</si>
  <si>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</si>
  <si>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</si>
  <si>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</si>
  <si>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</si>
  <si>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</si>
  <si>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</si>
  <si>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</si>
  <si>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</si>
  <si>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</si>
  <si>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</si>
  <si>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</si>
  <si>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</si>
  <si>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</si>
  <si>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</si>
  <si>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</si>
  <si>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2024 02</t>
  </si>
  <si>
    <t>4</t>
  </si>
  <si>
    <t>714264452</t>
  </si>
  <si>
    <t>Online PSC</t>
  </si>
  <si>
    <t>https://podminky.urs.cz/item/CS_URS_2024_02/111251102</t>
  </si>
  <si>
    <t>112151354</t>
  </si>
  <si>
    <t>Pokácení stromu postupné se spouštěním částí kmene a koruny o průměru na řezné ploše pařezu přes 400 do 500 mm</t>
  </si>
  <si>
    <t>kus</t>
  </si>
  <si>
    <t>-1160420983</t>
  </si>
  <si>
    <t>https://podminky.urs.cz/item/CS_URS_2024_02/112151354</t>
  </si>
  <si>
    <t>3</t>
  </si>
  <si>
    <t>112201114</t>
  </si>
  <si>
    <t>Odstranění pařezu v rovině nebo na svahu do 1:5 o průměru pařezu na řezné ploše přes 400 do 500 mm</t>
  </si>
  <si>
    <t>-1369070444</t>
  </si>
  <si>
    <t>https://podminky.urs.cz/item/CS_URS_2024_02/112201114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</si>
  <si>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</si>
  <si>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</si>
  <si>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-1701564862</t>
  </si>
  <si>
    <t>https://podminky.urs.cz/item/CS_URS_2024_02/113106121</t>
  </si>
  <si>
    <t>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</si>
  <si>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</si>
  <si>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</si>
  <si>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1433196365</t>
  </si>
  <si>
    <t>https://podminky.urs.cz/item/CS_URS_2024_02/113106123</t>
  </si>
  <si>
    <t>6</t>
  </si>
  <si>
    <t>113107141</t>
  </si>
  <si>
    <t>Odstranění podkladů nebo krytů ručně s přemístěním hmot na skládku na vzdálenost do 3 m nebo s naložením na dopravní prostředek živičných, o tl. vrstvy do 50 mm</t>
  </si>
  <si>
    <t>1986635609</t>
  </si>
  <si>
    <t>https://podminky.urs.cz/item/CS_URS_2024_02/113107141</t>
  </si>
  <si>
    <t>VV</t>
  </si>
  <si>
    <t>"kolem poklopů a šoupat 5% z plochy" 1625</t>
  </si>
  <si>
    <t>1625*0,05 'Přepočtené koeficientem množství</t>
  </si>
  <si>
    <t>7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</si>
  <si>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</si>
  <si>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</si>
  <si>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-154786584</t>
  </si>
  <si>
    <t>https://podminky.urs.cz/item/CS_URS_2024_02/113107143</t>
  </si>
  <si>
    <t>"kolem poklopů a šoupat 5% z plochy" 4180</t>
  </si>
  <si>
    <t>4180*0,05 'Přepočtené koeficientem množství</t>
  </si>
  <si>
    <t>8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</si>
  <si>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</si>
  <si>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</si>
  <si>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658925765</t>
  </si>
  <si>
    <t>https://podminky.urs.cz/item/CS_URS_2024_02/113107162</t>
  </si>
  <si>
    <t>"kontejnerová stání" 65</t>
  </si>
  <si>
    <t>9</t>
  </si>
  <si>
    <t>113107176</t>
  </si>
  <si>
    <t>Odstranění podkladů nebo krytů strojně plochy jednotlivě přes 50 m2 do 200 m2 s přemístěním hmot na skládku na vzdálenost do 20 m nebo s naložením na dopravní prostředek z betonu vyztuženého sítěmi, o tl. vrstvy přes 100 do 150 mm</t>
  </si>
  <si>
    <t>-552186883</t>
  </si>
  <si>
    <t>https://podminky.urs.cz/item/CS_URS_2024_02/113107176</t>
  </si>
  <si>
    <t>10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</si>
  <si>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</si>
  <si>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</si>
  <si>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-880569553</t>
  </si>
  <si>
    <t>https://podminky.urs.cz/item/CS_URS_2024_02/113107222</t>
  </si>
  <si>
    <t>"chodník dlažba" 305</t>
  </si>
  <si>
    <t>"chodník asfalt" 1625</t>
  </si>
  <si>
    <t>Součet</t>
  </si>
  <si>
    <t>11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</si>
  <si>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</si>
  <si>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</si>
  <si>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1616490687</t>
  </si>
  <si>
    <t>https://podminky.urs.cz/item/CS_URS_2024_02/113107232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</si>
  <si>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</si>
  <si>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</si>
  <si>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-1907213336</t>
  </si>
  <si>
    <t>https://podminky.urs.cz/item/CS_URS_2024_02/113107241</t>
  </si>
  <si>
    <t>13</t>
  </si>
  <si>
    <t>113154533</t>
  </si>
  <si>
    <t>Frézování živičného podkladu nebo krytu s naložením hmot na dopravní prostředek plochy přes 500 do 2 000 m2 pruhu šířky do 1 m, tloušťky vrstvy 50 mm</t>
  </si>
  <si>
    <t>1440831260</t>
  </si>
  <si>
    <t>https://podminky.urs.cz/item/CS_URS_2024_02/113154533</t>
  </si>
  <si>
    <t>14</t>
  </si>
  <si>
    <t>113154558</t>
  </si>
  <si>
    <t>Frézování živičného podkladu nebo krytu s naložením hmot na dopravní prostředek plochy přes 2 000 do 10 000 m2 tloušťky vrstvy 100 mm</t>
  </si>
  <si>
    <t>1169649875</t>
  </si>
  <si>
    <t>https://podminky.urs.cz/item/CS_URS_2024_02/113154558</t>
  </si>
  <si>
    <t>15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</si>
  <si>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</si>
  <si>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</si>
  <si>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</si>
  <si>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-1292162924</t>
  </si>
  <si>
    <t>https://podminky.urs.cz/item/CS_URS_2024_02/113202111</t>
  </si>
  <si>
    <t>PSC</t>
  </si>
  <si>
    <t xml:space="preserve">Poznámka k souboru cen:_x000D_
1. Ceny jsou určeny: a) pro vytrhání obrub, obrubníků nebo krajníků jakéhokoliv druhu a velikosti uložených v jakémkoliv loži popř. i s opěrami a vyspárovaných jakýmkoliv materiálem, b) pro obruby z dlažebních kostek uložených v jedné řadě. 2. V cenách nejsou započteny náklady na popř. nutné očištění: a) vytrhaných obrubníků nebo krajníků, které se oceňuje cenami souboru cen 979 0 . - . . Očištění vybouraných obrubníků, krajníků, desek nebo dílců části C 01 tohoto ceníku, b) vytrhaných dlažebních kostek, které se oceňují cenami souboru cen 979 07-11 Očištění vybouraných dlažebních kostek části C 01 tohoto ceníku. 3. Vytrhání obrub ze dvou řad kostek se oceňuje jako dvojnásobné množství vytrhání obrub z jedné řady kostek. 4. Přemístění vybouraných obrub, krajníků nebo dlažebních kostek včetně materiálu z lože a spár na vzdálenost přes 3 m se oceňuje cenami souborů cen 997 22-1 Vodorovná doprava suti a vybouraných hmot. </t>
  </si>
  <si>
    <t>16</t>
  </si>
  <si>
    <t>113204111</t>
  </si>
  <si>
    <t>Vytrhání obrub s vybouráním lože, s přemístěním hmot na skládku na vzdálenost do 3 m nebo s naložením na dopravní prostředek záhonových</t>
  </si>
  <si>
    <t>268231217</t>
  </si>
  <si>
    <t>https://podminky.urs.cz/item/CS_URS_2024_02/113204111</t>
  </si>
  <si>
    <t>17</t>
  </si>
  <si>
    <t>121151123</t>
  </si>
  <si>
    <t>Sejmutí ornice strojně při souvislé ploše přes 500 m2, tl. vrstvy do 200 mm</t>
  </si>
  <si>
    <t>-1783866328</t>
  </si>
  <si>
    <t>https://podminky.urs.cz/item/CS_URS_2024_02/121151123</t>
  </si>
  <si>
    <t>18</t>
  </si>
  <si>
    <t>122252203</t>
  </si>
  <si>
    <t>Odkopávky a prokopávky nezapažené pro silnice a dálnice strojně v hornině třídy těžitelnosti I do 100 m3</t>
  </si>
  <si>
    <t>m3</t>
  </si>
  <si>
    <t>-244287746</t>
  </si>
  <si>
    <t>https://podminky.urs.cz/item/CS_URS_2024_02/122252203</t>
  </si>
  <si>
    <t>19</t>
  </si>
  <si>
    <t>132151103</t>
  </si>
  <si>
    <t>Hloubení nezapažených rýh šířky do 800 mm strojně s urovnáním dna do předepsaného profilu a spádu v hornině třídy těžitelnosti I skupiny 1 a 2 přes 50 do 100 m3</t>
  </si>
  <si>
    <t>-418956493</t>
  </si>
  <si>
    <t>https://podminky.urs.cz/item/CS_URS_2024_02/132151103</t>
  </si>
  <si>
    <t>"pro silniční drenáž" 461*0,4*0,45</t>
  </si>
  <si>
    <t>20</t>
  </si>
  <si>
    <t>162201402</t>
  </si>
  <si>
    <t>Vodorovné přemístění větví, kmenů nebo pařezů s naložením, složením a dopravou do 1000 m větví stromů listnatých, průměru kmene přes 300 do 500 mm</t>
  </si>
  <si>
    <t>-1190598197</t>
  </si>
  <si>
    <t>https://podminky.urs.cz/item/CS_URS_2024_02/162201402</t>
  </si>
  <si>
    <t>162201406</t>
  </si>
  <si>
    <t>Vodorovné přemístění větví, kmenů nebo pařezů s naložením, složením a dopravou do 1000 m větví stromů jehličnatých, průměru kmene přes 300 do 500 mm</t>
  </si>
  <si>
    <t>253215687</t>
  </si>
  <si>
    <t>https://podminky.urs.cz/item/CS_URS_2024_02/162201406</t>
  </si>
  <si>
    <t>22</t>
  </si>
  <si>
    <t>162201412</t>
  </si>
  <si>
    <t>Vodorovné přemístění větví, kmenů nebo pařezů s naložením, složením a dopravou do 1000 m kmenů stromů listnatých, průměru přes 300 do 500 mm</t>
  </si>
  <si>
    <t>-2083816828</t>
  </si>
  <si>
    <t>https://podminky.urs.cz/item/CS_URS_2024_02/162201412</t>
  </si>
  <si>
    <t>23</t>
  </si>
  <si>
    <t>162201416</t>
  </si>
  <si>
    <t>Vodorovné přemístění větví, kmenů nebo pařezů s naložením, složením a dopravou do 1000 m kmenů stromů jehličnatých, průměru přes 300 do 500 mm</t>
  </si>
  <si>
    <t>-1274332834</t>
  </si>
  <si>
    <t>https://podminky.urs.cz/item/CS_URS_2024_02/162201416</t>
  </si>
  <si>
    <t>24</t>
  </si>
  <si>
    <t>162201422</t>
  </si>
  <si>
    <t>Vodorovné přemístění větví, kmenů nebo pařezů s naložením, složením a dopravou do 1000 m pařezů kmenů, průměru přes 300 do 500 mm</t>
  </si>
  <si>
    <t>-1546136747</t>
  </si>
  <si>
    <t>https://podminky.urs.cz/item/CS_URS_2024_02/162201422</t>
  </si>
  <si>
    <t>25</t>
  </si>
  <si>
    <t>162301501</t>
  </si>
  <si>
    <t>Vodorovné přemístění smýcených křovin do průměru kmene 100 mm na vzdálenost do 5 000 m</t>
  </si>
  <si>
    <t>-469467120</t>
  </si>
  <si>
    <t>https://podminky.urs.cz/item/CS_URS_2024_02/162301501</t>
  </si>
  <si>
    <t>26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</si>
  <si>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</si>
  <si>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</si>
  <si>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-540756901</t>
  </si>
  <si>
    <t>https://podminky.urs.cz/item/CS_URS_2024_02/162301932</t>
  </si>
  <si>
    <t>1*25 'Přepočtené koeficientem množství</t>
  </si>
  <si>
    <t>27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</si>
  <si>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</si>
  <si>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</si>
  <si>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-223359300</t>
  </si>
  <si>
    <t>https://podminky.urs.cz/item/CS_URS_2024_02/162301942</t>
  </si>
  <si>
    <t>28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</si>
  <si>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</si>
  <si>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</si>
  <si>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166369246</t>
  </si>
  <si>
    <t>https://podminky.urs.cz/item/CS_URS_2024_02/162301952</t>
  </si>
  <si>
    <t>29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</si>
  <si>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</si>
  <si>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</si>
  <si>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1512461904</t>
  </si>
  <si>
    <t>https://podminky.urs.cz/item/CS_URS_2024_02/162301962</t>
  </si>
  <si>
    <t>30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</si>
  <si>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</si>
  <si>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</si>
  <si>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-188546079</t>
  </si>
  <si>
    <t>https://podminky.urs.cz/item/CS_URS_2024_02/162301972</t>
  </si>
  <si>
    <t>2*25 'Přepočtené koeficientem množství</t>
  </si>
  <si>
    <t>31</t>
  </si>
  <si>
    <t>162301981</t>
  </si>
  <si>
    <t>Vodorovné přemístění smýcených křovin Příplatek k ceně za každých dalších i započatých 1 000 m</t>
  </si>
  <si>
    <t>1550713565</t>
  </si>
  <si>
    <t>https://podminky.urs.cz/item/CS_URS_2024_02/162301981</t>
  </si>
  <si>
    <t>250*21 'Přepočtené koeficientem množství</t>
  </si>
  <si>
    <t>32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</si>
  <si>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</si>
  <si>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</si>
  <si>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-280928155</t>
  </si>
  <si>
    <t>https://podminky.urs.cz/item/CS_URS_2024_02/162351103</t>
  </si>
  <si>
    <t>(60+10,5)*2</t>
  </si>
  <si>
    <t>33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</si>
  <si>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</si>
  <si>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</si>
  <si>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478632449</t>
  </si>
  <si>
    <t>https://podminky.urs.cz/item/CS_URS_2024_02/162751117</t>
  </si>
  <si>
    <t>146+88+82,98+62,5-60-10,5</t>
  </si>
  <si>
    <t>34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</si>
  <si>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</si>
  <si>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</si>
  <si>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1249047978</t>
  </si>
  <si>
    <t>https://podminky.urs.cz/item/CS_URS_2024_02/162751119</t>
  </si>
  <si>
    <t>308,98*16 'Přepočtené koeficientem množství</t>
  </si>
  <si>
    <t>35</t>
  </si>
  <si>
    <t>167151111</t>
  </si>
  <si>
    <t>Nakládání, skládání a překládání neulehlého výkopku nebo sypaniny strojně nakládání, množství přes 100 m3, z hornin třídy těžitelnosti I, skupiny 1 až 3</t>
  </si>
  <si>
    <t>-1452811829</t>
  </si>
  <si>
    <t>https://podminky.urs.cz/item/CS_URS_2024_02/167151111</t>
  </si>
  <si>
    <t>60+10,5</t>
  </si>
  <si>
    <t>36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</si>
  <si>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</si>
  <si>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</si>
  <si>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44993600</t>
  </si>
  <si>
    <t>https://podminky.urs.cz/item/CS_URS_2024_02/171152101</t>
  </si>
  <si>
    <t>37</t>
  </si>
  <si>
    <t>171201231</t>
  </si>
  <si>
    <t>Poplatek za uložení stavebního odpadu na recyklační skládce (skládkovné) zeminy a kamení zatříděného do Katalogu odpadů pod kódem 17 05 04</t>
  </si>
  <si>
    <t>t</t>
  </si>
  <si>
    <t>-941363580</t>
  </si>
  <si>
    <t>308,98*2 'Přepočtené koeficientem množství</t>
  </si>
  <si>
    <t>38</t>
  </si>
  <si>
    <t>171251201</t>
  </si>
  <si>
    <t>Uložení sypaniny na skládky nebo meziskládky bez hutnění s upravením uložené sypaniny do předepsaného tvaru</t>
  </si>
  <si>
    <t>-779453096</t>
  </si>
  <si>
    <t>https://podminky.urs.cz/item/CS_URS_2024_02/171251201</t>
  </si>
  <si>
    <t>39</t>
  </si>
  <si>
    <t>174151101</t>
  </si>
  <si>
    <t>Zásyp sypaninou z jakékoliv horniny strojně s uložením výkopku ve vrstvách se zhutněním jam, šachet, rýh nebo kolem objektů v těchto vykopávkách</t>
  </si>
  <si>
    <t>-1587209344</t>
  </si>
  <si>
    <t>https://podminky.urs.cz/item/CS_URS_2024_02/174151101</t>
  </si>
  <si>
    <t>"stávající UV" 7*1,5</t>
  </si>
  <si>
    <t>40</t>
  </si>
  <si>
    <t>181152302</t>
  </si>
  <si>
    <t>Úprava pláně na stavbách silnic a dálnic strojně v zářezech mimo skalních se zhutněním</t>
  </si>
  <si>
    <t>578877858</t>
  </si>
  <si>
    <t>https://podminky.urs.cz/item/CS_URS_2024_02/181152302</t>
  </si>
  <si>
    <t>"Skladba A" 2890</t>
  </si>
  <si>
    <t>"Skladba B" 1015</t>
  </si>
  <si>
    <t>"Skladba C" 555</t>
  </si>
  <si>
    <t>"Skladba D" 1901</t>
  </si>
  <si>
    <t>6361*1,05 'Přepočtené koeficientem množství</t>
  </si>
  <si>
    <t>41</t>
  </si>
  <si>
    <t>181351113</t>
  </si>
  <si>
    <t>Rozprostření a urovnání ornice v rovině nebo ve svahu sklonu do 1:5 strojně při souvislé ploše přes 500 m2, tl. vrstvy do 200 mm</t>
  </si>
  <si>
    <t>1476488448</t>
  </si>
  <si>
    <t>https://podminky.urs.cz/item/CS_URS_2024_02/181351113</t>
  </si>
  <si>
    <t>42</t>
  </si>
  <si>
    <t>M</t>
  </si>
  <si>
    <t>10371500</t>
  </si>
  <si>
    <t>substrát pro trávníky VL</t>
  </si>
  <si>
    <t>2044356279</t>
  </si>
  <si>
    <t>43</t>
  </si>
  <si>
    <t>181451131</t>
  </si>
  <si>
    <t>Založení trávníku na půdě předem připravené plochy přes 1000 m2 výsevem včetně utažení parkového v rovině nebo na svahu do 1:5</t>
  </si>
  <si>
    <t>-1961124770</t>
  </si>
  <si>
    <t>https://podminky.urs.cz/item/CS_URS_2024_02/181451131</t>
  </si>
  <si>
    <t>44</t>
  </si>
  <si>
    <t>00572410</t>
  </si>
  <si>
    <t>osivo směs travní parková</t>
  </si>
  <si>
    <t>kg</t>
  </si>
  <si>
    <t>52500102</t>
  </si>
  <si>
    <t>1230*0,02 'Přepočtené koeficientem množství</t>
  </si>
  <si>
    <t>Zakládání</t>
  </si>
  <si>
    <t>45</t>
  </si>
  <si>
    <t>211971110</t>
  </si>
  <si>
    <t>Zřízení opláštění výplně z geotextilie odvodňovacích žeber nebo trativodů v rýze nebo zářezu se stěnami šikmými o sklonu do 1:2</t>
  </si>
  <si>
    <t>1725389300</t>
  </si>
  <si>
    <t>https://podminky.urs.cz/item/CS_URS_2024_02/211971110</t>
  </si>
  <si>
    <t>"pro silniční drenáž" (0,5+0,4+0,5)*461</t>
  </si>
  <si>
    <t>46</t>
  </si>
  <si>
    <t>69311226</t>
  </si>
  <si>
    <t>geotextilie netkaná separační, ochranná, filtrační, drenážní PES 150g/m2</t>
  </si>
  <si>
    <t>-38799794</t>
  </si>
  <si>
    <t>645,4*1,1845 'Přepočtené koeficientem množství</t>
  </si>
  <si>
    <t>47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</si>
  <si>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</si>
  <si>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</si>
  <si>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-878627709</t>
  </si>
  <si>
    <t>https://podminky.urs.cz/item/CS_URS_2024_02/212752412</t>
  </si>
  <si>
    <t>"silniční drenáž" 461</t>
  </si>
  <si>
    <t>Vodorovné konstrukce</t>
  </si>
  <si>
    <t>48</t>
  </si>
  <si>
    <t>451577877</t>
  </si>
  <si>
    <t>Podklad nebo lože pod dlažbu (přídlažbu) v ploše vodorovné nebo ve sklonu do 1:5, tloušťky od 30 do 100 mm ze štěrkopísku</t>
  </si>
  <si>
    <t>2054186725</t>
  </si>
  <si>
    <t>https://podminky.urs.cz/item/CS_URS_2024_02/451577877</t>
  </si>
  <si>
    <t>"chodníček ze šlapáků" 40</t>
  </si>
  <si>
    <t>Komunikace pozemní</t>
  </si>
  <si>
    <t>49</t>
  </si>
  <si>
    <t>596911111</t>
  </si>
  <si>
    <t>Kladení šlapáků z jednotlivých kusů do lože ze štěrkopísku nebo z prohozené zeminy v rovině nebo na svahu do 1:5</t>
  </si>
  <si>
    <t>-1447243914</t>
  </si>
  <si>
    <t>https://podminky.urs.cz/item/CS_URS_2024_02/596911111</t>
  </si>
  <si>
    <t>50</t>
  </si>
  <si>
    <t>59246012</t>
  </si>
  <si>
    <t>dlažba plošná terasová betonová 400x600mm tl 40mm vymývaný povrch</t>
  </si>
  <si>
    <t>-859474946</t>
  </si>
  <si>
    <t>D0</t>
  </si>
  <si>
    <t>Sanace</t>
  </si>
  <si>
    <t>51</t>
  </si>
  <si>
    <t>122252204</t>
  </si>
  <si>
    <t>Odkopávky a prokopávky nezapažené pro silnice a dálnice strojně v hornině třídy těžitelnosti I přes 100 do 500 m3</t>
  </si>
  <si>
    <t>1590383881</t>
  </si>
  <si>
    <t>https://podminky.urs.cz/item/CS_URS_2024_02/122252204</t>
  </si>
  <si>
    <t>"Skladba A" 2890*0,5</t>
  </si>
  <si>
    <t>"Skladba B" 1015*0,5</t>
  </si>
  <si>
    <t>"Skladba C" 555*0,5</t>
  </si>
  <si>
    <t>"Skladba D" 1901*0,5</t>
  </si>
  <si>
    <t>3180,5*0,3 'Přepočtené koeficientem množství</t>
  </si>
  <si>
    <t>52</t>
  </si>
  <si>
    <t>-1381113453</t>
  </si>
  <si>
    <t>954,15*2 'Přepočtené koeficientem množství</t>
  </si>
  <si>
    <t>53</t>
  </si>
  <si>
    <t>-1859502618</t>
  </si>
  <si>
    <t>954,15*16 'Přepočtené koeficientem množství</t>
  </si>
  <si>
    <t>54</t>
  </si>
  <si>
    <t>1408484733</t>
  </si>
  <si>
    <t>954,15*1,8 'Přepočtené koeficientem množství</t>
  </si>
  <si>
    <t>55</t>
  </si>
  <si>
    <t>997013871</t>
  </si>
  <si>
    <t>Poplatek za uložení stavebního odpadu na recyklační skládce (skládkovné) směsného stavebního a demoličního zatříděného do Katalogu odpadů pod kódem 17 09 04</t>
  </si>
  <si>
    <t>1999265780</t>
  </si>
  <si>
    <t>https://podminky.urs.cz/item/CS_URS_2024_02/997013871</t>
  </si>
  <si>
    <t>954,15*0,2 'Přepočtené koeficientem množství</t>
  </si>
  <si>
    <t>56</t>
  </si>
  <si>
    <t>564871111</t>
  </si>
  <si>
    <t>Podklad ze štěrkodrti ŠD s rozprostřením a zhutněním plochy přes 100 m2, po zhutnění tl. 250 mm</t>
  </si>
  <si>
    <t>-2103578412</t>
  </si>
  <si>
    <t>https://podminky.urs.cz/item/CS_URS_2024_02/564871111</t>
  </si>
  <si>
    <t>P</t>
  </si>
  <si>
    <t>Poznámka k položce:_x000D_
vel. 0-63 mm</t>
  </si>
  <si>
    <t>"frakce 0-32"</t>
  </si>
  <si>
    <t>6361*0,3 'Přepočtené koeficientem množství</t>
  </si>
  <si>
    <t>57</t>
  </si>
  <si>
    <t>1478590577</t>
  </si>
  <si>
    <t>Poznámka k položce:_x000D_
vel. 0-125 mm</t>
  </si>
  <si>
    <t>"frakce 0-63"</t>
  </si>
  <si>
    <t>58</t>
  </si>
  <si>
    <t>919726203</t>
  </si>
  <si>
    <t>Geotextilie tkaná pro vyztužení, separaci nebo filtraci z polypropylenu, podélná pevnost v tahu přes 50 do 80 kN/m</t>
  </si>
  <si>
    <t>-983321550</t>
  </si>
  <si>
    <t>https://podminky.urs.cz/item/CS_URS_2024_02/919726203</t>
  </si>
  <si>
    <t>D1</t>
  </si>
  <si>
    <t>Skladba A</t>
  </si>
  <si>
    <t>59</t>
  </si>
  <si>
    <t>564861111</t>
  </si>
  <si>
    <t>Podklad ze štěrkodrti ŠD s rozprostřením a zhutněním plochy přes 100 m2, po zhutnění tl. 200 mm</t>
  </si>
  <si>
    <t>-1136909526</t>
  </si>
  <si>
    <t>https://podminky.urs.cz/item/CS_URS_2024_02/564861111</t>
  </si>
  <si>
    <t>2890*1,05 'Přepočtené koeficientem množství</t>
  </si>
  <si>
    <t>60</t>
  </si>
  <si>
    <t>564952113</t>
  </si>
  <si>
    <t>Podklad z mechanicky zpevněného kameniva MZK (minerální beton) s rozprostřením a s hutněním, po zhutnění tl. 170 mm</t>
  </si>
  <si>
    <t>-1142495658</t>
  </si>
  <si>
    <t>https://podminky.urs.cz/item/CS_URS_2024_02/564952113</t>
  </si>
  <si>
    <t>61</t>
  </si>
  <si>
    <t>565155111</t>
  </si>
  <si>
    <t>Asfaltový beton vrstva podkladní ACP 16 (obalované kamenivo střednězrnné - OKS) s rozprostřením a zhutněním v pruhu šířky přes 1,5 do 3 m, po zhutnění tl. 70 mm</t>
  </si>
  <si>
    <t>1404976410</t>
  </si>
  <si>
    <t>https://podminky.urs.cz/item/CS_URS_2024_02/565155111</t>
  </si>
  <si>
    <t>62</t>
  </si>
  <si>
    <t>573111111</t>
  </si>
  <si>
    <t>Postřik infiltrační PI z asfaltu silničního s posypem kamenivem, v množství 0,60 kg/m2</t>
  </si>
  <si>
    <t>658669416</t>
  </si>
  <si>
    <t>https://podminky.urs.cz/item/CS_URS_2024_02/573111111</t>
  </si>
  <si>
    <t>63</t>
  </si>
  <si>
    <t>573211111</t>
  </si>
  <si>
    <t>Postřik spojovací PS bez posypu kamenivem z asfaltu silničního, v množství 0,60 kg/m2</t>
  </si>
  <si>
    <t>357557615</t>
  </si>
  <si>
    <t>https://podminky.urs.cz/item/CS_URS_2024_02/573211111</t>
  </si>
  <si>
    <t>64</t>
  </si>
  <si>
    <t>577134111</t>
  </si>
  <si>
    <t>Asfaltový beton vrstva obrusná ACO 11 (ABS) s rozprostřením a se zhutněním z nemodifikovaného asfaltu v pruhu šířky do 3 m tř. I (ACO 11+), po zhutnění tl. 40 mm</t>
  </si>
  <si>
    <t>1981303155</t>
  </si>
  <si>
    <t>https://podminky.urs.cz/item/CS_URS_2024_02/577134111</t>
  </si>
  <si>
    <t>D2</t>
  </si>
  <si>
    <t>Skladba B</t>
  </si>
  <si>
    <t>65</t>
  </si>
  <si>
    <t>-1566513145</t>
  </si>
  <si>
    <t>1015*1,05 'Přepočtené koeficientem množství</t>
  </si>
  <si>
    <t>66</t>
  </si>
  <si>
    <t>564952112</t>
  </si>
  <si>
    <t>Podklad z mechanicky zpevněného kameniva MZK (minerální beton) s rozprostřením a s hutněním, po zhutnění tl. 160 mm</t>
  </si>
  <si>
    <t>1325608052</t>
  </si>
  <si>
    <t>https://podminky.urs.cz/item/CS_URS_2024_02/564952112</t>
  </si>
  <si>
    <t>67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</si>
  <si>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</si>
  <si>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</si>
  <si>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CS ÚRS 2024 01</t>
  </si>
  <si>
    <t>-1481747001</t>
  </si>
  <si>
    <t>https://podminky.urs.cz/item/CS_URS_2024_01/596412213</t>
  </si>
  <si>
    <t>68</t>
  </si>
  <si>
    <t>59245035</t>
  </si>
  <si>
    <t>dlažba plošná vegetační betonová 200x200mm tl 80mm přírodní</t>
  </si>
  <si>
    <t>-1170496632</t>
  </si>
  <si>
    <t>999*1,03 'Přepočtené koeficientem množství</t>
  </si>
  <si>
    <t>69</t>
  </si>
  <si>
    <t>59245036</t>
  </si>
  <si>
    <t>dlažba plošná vegetační betonová 200x200mm tl 80mm barevná</t>
  </si>
  <si>
    <t>-118291242</t>
  </si>
  <si>
    <t>16*1,03 'Přepočtené koeficientem množství</t>
  </si>
  <si>
    <t>70</t>
  </si>
  <si>
    <t>919726123</t>
  </si>
  <si>
    <t>Geotextilie netkaná pro ochranu, separaci nebo filtraci měrná hmotnost přes 300 do 500 g/m2</t>
  </si>
  <si>
    <t>-1090712698</t>
  </si>
  <si>
    <t>https://podminky.urs.cz/item/CS_URS_2024_01/919726123</t>
  </si>
  <si>
    <t>D3</t>
  </si>
  <si>
    <t>Skladba C</t>
  </si>
  <si>
    <t>71</t>
  </si>
  <si>
    <t>564861011</t>
  </si>
  <si>
    <t>Podklad ze štěrkodrti ŠD s rozprostřením a zhutněním plochy jednotlivě do 100 m2, po zhutnění tl. 200 mm</t>
  </si>
  <si>
    <t>1260998065</t>
  </si>
  <si>
    <t>https://podminky.urs.cz/item/CS_URS_2024_02/564861011</t>
  </si>
  <si>
    <t>555*1,05 'Přepočtené koeficientem množství</t>
  </si>
  <si>
    <t>72</t>
  </si>
  <si>
    <t>-1935501005</t>
  </si>
  <si>
    <t>73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</si>
  <si>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</si>
  <si>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</si>
  <si>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219796425</t>
  </si>
  <si>
    <t>https://podminky.urs.cz/item/CS_URS_2024_02/596212210</t>
  </si>
  <si>
    <t>74</t>
  </si>
  <si>
    <t>59245030</t>
  </si>
  <si>
    <t>dlažba skladebná betonová 200x200mm tl 80mm přírodní</t>
  </si>
  <si>
    <t>1131122175</t>
  </si>
  <si>
    <t>216*1,03 'Přepočtené koeficientem množství</t>
  </si>
  <si>
    <t>75</t>
  </si>
  <si>
    <t>59245004</t>
  </si>
  <si>
    <t>dlažba skladebná betonová 200x200mm tl 80mm barevná</t>
  </si>
  <si>
    <t>-1801358017</t>
  </si>
  <si>
    <t>54*1,03 'Přepočtené koeficientem množství</t>
  </si>
  <si>
    <t>76</t>
  </si>
  <si>
    <t>59245225</t>
  </si>
  <si>
    <t>dlažba pro nevidomé betonová 200x100mm tl 80mm přírodní</t>
  </si>
  <si>
    <t>-843271689</t>
  </si>
  <si>
    <t>30*1,03 'Přepočtené koeficientem množství</t>
  </si>
  <si>
    <t>77</t>
  </si>
  <si>
    <t>59245020</t>
  </si>
  <si>
    <t>dlažba skladebná betonová 200x100mm tl 80mm přírodní</t>
  </si>
  <si>
    <t>-241602531</t>
  </si>
  <si>
    <t>255*1,03 'Přepočtené koeficientem množství</t>
  </si>
  <si>
    <t>D4</t>
  </si>
  <si>
    <t>Skladba D</t>
  </si>
  <si>
    <t>78</t>
  </si>
  <si>
    <t>564851111</t>
  </si>
  <si>
    <t>Podklad ze štěrkodrti ŠD s rozprostřením a zhutněním plochy přes 100 m2, po zhutnění tl. 150 mm</t>
  </si>
  <si>
    <t>-62373336</t>
  </si>
  <si>
    <t>https://podminky.urs.cz/item/CS_URS_2024_02/564851111</t>
  </si>
  <si>
    <t>1901*1,05 'Přepočtené koeficientem množství</t>
  </si>
  <si>
    <t>79</t>
  </si>
  <si>
    <t>596211122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</si>
  <si>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</si>
  <si>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1588908251</t>
  </si>
  <si>
    <t>https://podminky.urs.cz/item/CS_URS_2024_02/596211122</t>
  </si>
  <si>
    <t>80</t>
  </si>
  <si>
    <t>59245006</t>
  </si>
  <si>
    <t>dlažba pro nevidomé betonová 200x100mm tl 60mm barevná</t>
  </si>
  <si>
    <t>-228706411</t>
  </si>
  <si>
    <t>61*1,03 'Přepočtené koeficientem množství</t>
  </si>
  <si>
    <t>81</t>
  </si>
  <si>
    <t>59245018</t>
  </si>
  <si>
    <t>dlažba skladebná betonová 200x100mm tl 60mm přírodní</t>
  </si>
  <si>
    <t>797432599</t>
  </si>
  <si>
    <t>1840*1,03 'Přepočtené koeficientem množství</t>
  </si>
  <si>
    <t>Trubní vedení</t>
  </si>
  <si>
    <t>82</t>
  </si>
  <si>
    <t>877310310</t>
  </si>
  <si>
    <t>Montáž tvarovek na kanalizačním plastovém potrubí z PP nebo PVC-U hladkého plnostěnného kolen, víček nebo hrdlových uzávěrů DN 150</t>
  </si>
  <si>
    <t>1316835353</t>
  </si>
  <si>
    <t>https://podminky.urs.cz/item/CS_URS_2024_02/877310310</t>
  </si>
  <si>
    <t>"silniční drenáž" 14</t>
  </si>
  <si>
    <t>83</t>
  </si>
  <si>
    <t>28613282</t>
  </si>
  <si>
    <t>záslepka příslušenství PE drenážního systému komunikací, letišť a sportovišť DN 200</t>
  </si>
  <si>
    <t>-1159972898</t>
  </si>
  <si>
    <t>84</t>
  </si>
  <si>
    <t>877310320</t>
  </si>
  <si>
    <t>Montáž tvarovek na kanalizačním plastovém potrubí z PP nebo PVC-U hladkého plnostěnného odboček DN 150</t>
  </si>
  <si>
    <t>-2063183859</t>
  </si>
  <si>
    <t>https://podminky.urs.cz/item/CS_URS_2024_02/877310320</t>
  </si>
  <si>
    <t>"silniční drenáž" 2</t>
  </si>
  <si>
    <t>85</t>
  </si>
  <si>
    <t>28613291</t>
  </si>
  <si>
    <t>tvarovka T-kus PE drenážního systému komunikací, letišť a sportovišť DN 150</t>
  </si>
  <si>
    <t>1342887943</t>
  </si>
  <si>
    <t>86</t>
  </si>
  <si>
    <t>877310330</t>
  </si>
  <si>
    <t>Montáž tvarovek na kanalizačním plastovém potrubí z PP nebo PVC-U hladkého plnostěnného spojek nebo redukcí DN 150</t>
  </si>
  <si>
    <t>-526209977</t>
  </si>
  <si>
    <t>https://podminky.urs.cz/item/CS_URS_2024_02/877310330</t>
  </si>
  <si>
    <t>"silniční drenáž" 77</t>
  </si>
  <si>
    <t>87</t>
  </si>
  <si>
    <t>28613251</t>
  </si>
  <si>
    <t>nátrubek spojovací PE drenážního systému komunikací, letišť a sportovišť DN 150</t>
  </si>
  <si>
    <t>-1868605050</t>
  </si>
  <si>
    <t>88</t>
  </si>
  <si>
    <t>877420320</t>
  </si>
  <si>
    <t>Montáž tvarovek na kanalizačním plastovém potrubí z PP nebo PVC-U hladkého plnostěnného odboček DN 500</t>
  </si>
  <si>
    <t>431447260</t>
  </si>
  <si>
    <t>https://podminky.urs.cz/item/CS_URS_2024_02/877420320</t>
  </si>
  <si>
    <t>"napojení silniční drenáže na dešťovou kanalizaci" 1</t>
  </si>
  <si>
    <t>89</t>
  </si>
  <si>
    <t>28651045</t>
  </si>
  <si>
    <t>odbočka kanalizační PVC-U plnostěnná s rázovou odolností DN 500/160/45°</t>
  </si>
  <si>
    <t>1991583355</t>
  </si>
  <si>
    <t>90</t>
  </si>
  <si>
    <t>890411851</t>
  </si>
  <si>
    <t>Bourání šachet a jímek strojně velikosti obestavěného prostoru do 1,5 m3 z prefabrikovaných skruží</t>
  </si>
  <si>
    <t>553714671</t>
  </si>
  <si>
    <t>https://podminky.urs.cz/item/CS_URS_2024_02/890411851</t>
  </si>
  <si>
    <t xml:space="preserve">Poznámka k souboru cen:_x000D_
1. Ceny jsou určeny pro vodovodní a kanalizačné šachty. 2. Množství měrných jednotek se určuje v m3 obestavěného prostoru šachty nebo jímky. 3. Šachty velikosti nad 5 m3 obestavěného prostoru se oceňují cenami katalogu 801-3 Budov a haly - bourání konstrukcí. </t>
  </si>
  <si>
    <t>"stávající UV" 12*1,5</t>
  </si>
  <si>
    <t>91</t>
  </si>
  <si>
    <t>899132111</t>
  </si>
  <si>
    <t>Výměna (výšková úprava) poklopu kanalizačního s rámem samonivelačním s ošetřením podkladních vrstev hloubky do 25 cm</t>
  </si>
  <si>
    <t>1832961563</t>
  </si>
  <si>
    <t>https://podminky.urs.cz/item/CS_URS_2024_02/899132111</t>
  </si>
  <si>
    <t>92</t>
  </si>
  <si>
    <t>55241033</t>
  </si>
  <si>
    <t>poklop šachtový litinový kruhový DN 600 bez ventilace tř D400 v samonivelačním rámu pro intenzivní provoz</t>
  </si>
  <si>
    <t>-1758756422</t>
  </si>
  <si>
    <t>93</t>
  </si>
  <si>
    <t>899132212</t>
  </si>
  <si>
    <t>Výměna (výšková úprava) poklopu vodovodního samonivelačního nebo pevného šoupátkového</t>
  </si>
  <si>
    <t>716613668</t>
  </si>
  <si>
    <t>https://podminky.urs.cz/item/CS_URS_2024_02/899132212</t>
  </si>
  <si>
    <t>94</t>
  </si>
  <si>
    <t>55241104</t>
  </si>
  <si>
    <t>poklop šoupátkový litinový bez ventilace tř D400 v samonivelačním rámu</t>
  </si>
  <si>
    <t>-1847834424</t>
  </si>
  <si>
    <t>95</t>
  </si>
  <si>
    <t>899132213</t>
  </si>
  <si>
    <t>Výměna (výšková úprava) poklopu vodovodního samonivelačního nebo pevného hydrantového</t>
  </si>
  <si>
    <t>1955042901</t>
  </si>
  <si>
    <t>https://podminky.urs.cz/item/CS_URS_2024_02/899132213</t>
  </si>
  <si>
    <t>96</t>
  </si>
  <si>
    <t>55241105</t>
  </si>
  <si>
    <t>poklop hydrantový litinový bez ventilace tř D400 v samonivelačním rámu</t>
  </si>
  <si>
    <t>-836699272</t>
  </si>
  <si>
    <t>97</t>
  </si>
  <si>
    <t>899202211</t>
  </si>
  <si>
    <t>Demontáž mříží litinových včetně rámů, hmotnosti jednotlivě přes 50 do 100 Kg</t>
  </si>
  <si>
    <t>-279674515</t>
  </si>
  <si>
    <t>https://podminky.urs.cz/item/CS_URS_2024_02/899202211</t>
  </si>
  <si>
    <t>"stávající UV" 12</t>
  </si>
  <si>
    <t>Ostatní konstrukce a práce, bourání</t>
  </si>
  <si>
    <t>98</t>
  </si>
  <si>
    <t>914111111</t>
  </si>
  <si>
    <t>Montáž svislé dopravní značky základní velikosti do 1 m2 objímkami na sloupky nebo konzoly</t>
  </si>
  <si>
    <t>238152503</t>
  </si>
  <si>
    <t>https://podminky.urs.cz/item/CS_URS_2024_02/914111111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</si>
  <si>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</si>
  <si>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99</t>
  </si>
  <si>
    <t>40445619</t>
  </si>
  <si>
    <t>zákazové, příkazové dopravní značky B1-B34, C1-15 500mm</t>
  </si>
  <si>
    <t>-2086220950</t>
  </si>
  <si>
    <t>100</t>
  </si>
  <si>
    <t>40445608</t>
  </si>
  <si>
    <t>značky upravující přednost P1, P4 700mm</t>
  </si>
  <si>
    <t>33480349</t>
  </si>
  <si>
    <t>101</t>
  </si>
  <si>
    <t>40445621</t>
  </si>
  <si>
    <t>informativní značky provozní IP1-IP3, IP4b-IP7, IP10a, b 500x500mm</t>
  </si>
  <si>
    <t>-1979749309</t>
  </si>
  <si>
    <t>102</t>
  </si>
  <si>
    <t>40445625</t>
  </si>
  <si>
    <t>informativní značky provozní IP8, IP9, IP11-IP13 500x700mm</t>
  </si>
  <si>
    <t>-2093403318</t>
  </si>
  <si>
    <t>103</t>
  </si>
  <si>
    <t>40445649</t>
  </si>
  <si>
    <t>dodatkové tabulky E3-E5, E8, E14-E16 500x150mm</t>
  </si>
  <si>
    <t>-586273882</t>
  </si>
  <si>
    <t>104</t>
  </si>
  <si>
    <t>914511111</t>
  </si>
  <si>
    <t>Montáž sloupku dopravních značek délky do 3,5 m do betonového základu</t>
  </si>
  <si>
    <t>-266850415</t>
  </si>
  <si>
    <t>https://podminky.urs.cz/item/CS_URS_2024_02/914511111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</si>
  <si>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</si>
  <si>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105</t>
  </si>
  <si>
    <t>40445230</t>
  </si>
  <si>
    <t>sloupek pro dopravní značku Zn D 70mm v 3,5m</t>
  </si>
  <si>
    <t>-1856231327</t>
  </si>
  <si>
    <t>106</t>
  </si>
  <si>
    <t>40445254</t>
  </si>
  <si>
    <t>víčko plastové na sloupek D 70mm</t>
  </si>
  <si>
    <t>-4841544</t>
  </si>
  <si>
    <t>107</t>
  </si>
  <si>
    <t>915111111</t>
  </si>
  <si>
    <t>Vodorovné dopravní značení stříkané barvou dělící čára šířky 125 mm souvislá bílá základní</t>
  </si>
  <si>
    <t>-2142345848</t>
  </si>
  <si>
    <t>https://podminky.urs.cz/item/CS_URS_2024_02/915111111</t>
  </si>
  <si>
    <t>108</t>
  </si>
  <si>
    <t>915121111</t>
  </si>
  <si>
    <t>Vodorovné dopravní značení stříkané barvou vodící čára bílá šířky 250 mm souvislá základní</t>
  </si>
  <si>
    <t>481106654</t>
  </si>
  <si>
    <t>https://podminky.urs.cz/item/CS_URS_2024_02/915121111</t>
  </si>
  <si>
    <t>109</t>
  </si>
  <si>
    <t>915121121</t>
  </si>
  <si>
    <t>Vodorovné dopravní značení stříkané barvou vodící čára bílá šířky 250 mm přerušovaná základní</t>
  </si>
  <si>
    <t>1602758400</t>
  </si>
  <si>
    <t>https://podminky.urs.cz/item/CS_URS_2024_02/915121121</t>
  </si>
  <si>
    <t>110</t>
  </si>
  <si>
    <t>915131111</t>
  </si>
  <si>
    <t>Vodorovné dopravní značení stříkané barvou přechody pro chodce, šipky, symboly bílé základní</t>
  </si>
  <si>
    <t>488477722</t>
  </si>
  <si>
    <t>https://podminky.urs.cz/item/CS_URS_2024_02/915131111</t>
  </si>
  <si>
    <t>111</t>
  </si>
  <si>
    <t>915211111</t>
  </si>
  <si>
    <t>Vodorovné dopravní značení stříkaným plastem dělící čára šířky 125 mm souvislá bílá základní</t>
  </si>
  <si>
    <t>-697882412</t>
  </si>
  <si>
    <t>https://podminky.urs.cz/item/CS_URS_2024_02/915211111</t>
  </si>
  <si>
    <t>112</t>
  </si>
  <si>
    <t>915221111</t>
  </si>
  <si>
    <t>Vodorovné dopravní značení stříkaným plastem vodící čára bílá šířky 250 mm souvislá základní</t>
  </si>
  <si>
    <t>-2102739662</t>
  </si>
  <si>
    <t>https://podminky.urs.cz/item/CS_URS_2024_02/915221111</t>
  </si>
  <si>
    <t xml:space="preserve">Poznámka k souboru cen:_x000D_
1. Ceny jsou určeny pro dělicí čáry souvislé č. V 1a bílé, přerušované č. V 2a bílé, vodící č. V 4 bílé, souvislá č. V12b žlutá, přerušovaná č. V12c žlutá. 2. V cenách nejsou započteny náklady na: a) předznačení, tyto se oceňují cenami souboru cen 915 6.-11 Předznačení pro vodorovné značení, b) očištění vozovky, tyto se oceňují cenami souboru cen 938 90-9 . Odstranění bláta, prachu, nebo hlinitého nánosu s povrchu podkladu, nebo krytu části C 01 tohoto katalogu. 3. Množství měrných jednotek se určuje: a) u cen 912 21 a 915 22 v m délky dělící nebo vodící čáry (včetně mezer), b) u ceny 915 23 v m2 stříkané plochy bez mezer. </t>
  </si>
  <si>
    <t>113</t>
  </si>
  <si>
    <t>915221121</t>
  </si>
  <si>
    <t>Vodorovné dopravní značení stříkaným plastem vodící čára bílá šířky 250 mm přerušovaná základní</t>
  </si>
  <si>
    <t>773041471</t>
  </si>
  <si>
    <t>https://podminky.urs.cz/item/CS_URS_2024_02/915221121</t>
  </si>
  <si>
    <t>114</t>
  </si>
  <si>
    <t>915231111</t>
  </si>
  <si>
    <t>Vodorovné dopravní značení stříkaným plastem přechody pro chodce, šipky, symboly nápisy bílé základní</t>
  </si>
  <si>
    <t>-748514019</t>
  </si>
  <si>
    <t>https://podminky.urs.cz/item/CS_URS_2024_02/915231111</t>
  </si>
  <si>
    <t>115</t>
  </si>
  <si>
    <t>915611111</t>
  </si>
  <si>
    <t>Předznačení pro vodorovné značení stříkané barvou nebo prováděné z nátěrových hmot liniové dělicí čáry, vodicí proužky</t>
  </si>
  <si>
    <t>-966521058</t>
  </si>
  <si>
    <t>https://podminky.urs.cz/item/CS_URS_2024_02/915611111</t>
  </si>
  <si>
    <t xml:space="preserve">Poznámka k souboru cen:_x000D_
1. Množství měrných jednotek se určuje: a) pro cenu -61 1111 v m délky dělicí čáry nebo vodícího proužku (včetně mezer), b) pro cenu -62 1111 v m2 natírané nebo stříkané plochy. </t>
  </si>
  <si>
    <t>67+11+18</t>
  </si>
  <si>
    <t>116</t>
  </si>
  <si>
    <t>915621111</t>
  </si>
  <si>
    <t>Předznačení pro vodorovné značení stříkané barvou nebo prováděné z nátěrových hmot plošné šipky, symboly, nápisy</t>
  </si>
  <si>
    <t>-678021697</t>
  </si>
  <si>
    <t>https://podminky.urs.cz/item/CS_URS_2024_02/915621111</t>
  </si>
  <si>
    <t>117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</si>
  <si>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</si>
  <si>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</si>
  <si>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1335390003</t>
  </si>
  <si>
    <t>https://podminky.urs.cz/item/CS_URS_2024_02/916131213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</si>
  <si>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</si>
  <si>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118</t>
  </si>
  <si>
    <t>59217031</t>
  </si>
  <si>
    <t>obrubník silniční betonový 1000x150x250mm</t>
  </si>
  <si>
    <t>1937608686</t>
  </si>
  <si>
    <t>798*1,02 'Přepočtené koeficientem množství</t>
  </si>
  <si>
    <t>119</t>
  </si>
  <si>
    <t>59217026</t>
  </si>
  <si>
    <t>obrubník silniční betonový 500x150x250mm</t>
  </si>
  <si>
    <t>1631684570</t>
  </si>
  <si>
    <t>108*1,02 'Přepočtené koeficientem množství</t>
  </si>
  <si>
    <t>120</t>
  </si>
  <si>
    <t>59217029</t>
  </si>
  <si>
    <t>obrubník silniční betonový nájezdový 1000x150x150mm</t>
  </si>
  <si>
    <t>-668636491</t>
  </si>
  <si>
    <t>96*1,02 'Přepočtené koeficientem množství</t>
  </si>
  <si>
    <t>121</t>
  </si>
  <si>
    <t>59217030</t>
  </si>
  <si>
    <t>obrubník silniční betonový přechodový 1000x150x150-250mm</t>
  </si>
  <si>
    <t>-918917373</t>
  </si>
  <si>
    <t>122</t>
  </si>
  <si>
    <t>59217035</t>
  </si>
  <si>
    <t>obrubník betonový obloukový vnější 780x150x250mm</t>
  </si>
  <si>
    <t>539391349</t>
  </si>
  <si>
    <t xml:space="preserve">Poznámka k položce:_x000D_
R0,5 - _x000D_
R1 - </t>
  </si>
  <si>
    <t>123</t>
  </si>
  <si>
    <t>59217077</t>
  </si>
  <si>
    <t>obrubník silniční rohový betonový 250x250x250mm</t>
  </si>
  <si>
    <t>1325020010</t>
  </si>
  <si>
    <t>124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</si>
  <si>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</si>
  <si>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</si>
  <si>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2003265468</t>
  </si>
  <si>
    <t>https://podminky.urs.cz/item/CS_URS_2024_02/916231213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</si>
  <si>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</si>
  <si>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125</t>
  </si>
  <si>
    <t>59217016</t>
  </si>
  <si>
    <t>obrubník betonový chodníkový 1000x80x250mm</t>
  </si>
  <si>
    <t>1378246766</t>
  </si>
  <si>
    <t>1182*1,02 'Přepočtené koeficientem množství</t>
  </si>
  <si>
    <t>126</t>
  </si>
  <si>
    <t>59217036</t>
  </si>
  <si>
    <t>obrubník parkový betonový 500x80x250mm přírodní</t>
  </si>
  <si>
    <t>2136312914</t>
  </si>
  <si>
    <t>49*1,02 'Přepočtené koeficientem množství</t>
  </si>
  <si>
    <t>127</t>
  </si>
  <si>
    <t>59217046</t>
  </si>
  <si>
    <t>obrubník parkový rohový betonový 250x80x250mm přírodní</t>
  </si>
  <si>
    <t>-2134990736</t>
  </si>
  <si>
    <t>128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</si>
  <si>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</si>
  <si>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</si>
  <si>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-1627455716</t>
  </si>
  <si>
    <t>https://podminky.urs.cz/item/CS_URS_2024_02/919732211</t>
  </si>
  <si>
    <t>129</t>
  </si>
  <si>
    <t>919735111</t>
  </si>
  <si>
    <t>Řezání stávajícího živičného krytu nebo podkladu hloubky do 50 mm</t>
  </si>
  <si>
    <t>-1967722632</t>
  </si>
  <si>
    <t>https://podminky.urs.cz/item/CS_URS_2024_02/919735111</t>
  </si>
  <si>
    <t xml:space="preserve">Poznámka k souboru cen:_x000D_
1. V cenách jsou započteny i náklady na spotřebu vody. </t>
  </si>
  <si>
    <t>130</t>
  </si>
  <si>
    <t>919735113</t>
  </si>
  <si>
    <t>Řezání stávajícího živičného krytu nebo podkladu hloubky přes 100 do 150 mm</t>
  </si>
  <si>
    <t>-435510087</t>
  </si>
  <si>
    <t>https://podminky.urs.cz/item/CS_URS_2024_02/919735113</t>
  </si>
  <si>
    <t>131</t>
  </si>
  <si>
    <t>961044111</t>
  </si>
  <si>
    <t>Bourání základů z betonu prostého</t>
  </si>
  <si>
    <t>-1170459313</t>
  </si>
  <si>
    <t>"kontejnerová stání" 3,4+8</t>
  </si>
  <si>
    <t>132</t>
  </si>
  <si>
    <t>966003818</t>
  </si>
  <si>
    <t>Rozebrání dřevěného oplocení se sloupky osové vzdálenosti do 4,00 m, výšky do 2,50 m, osazených do hloubky 1,00 m s příčníky a ocelovými sloupky z prken a latí</t>
  </si>
  <si>
    <t>456475976</t>
  </si>
  <si>
    <t>https://podminky.urs.cz/item/CS_URS_2024_02/966003818</t>
  </si>
  <si>
    <t>133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</si>
  <si>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</si>
  <si>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</si>
  <si>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1485136808</t>
  </si>
  <si>
    <t>https://podminky.urs.cz/item/CS_URS_2024_02/966006132</t>
  </si>
  <si>
    <t xml:space="preserve">Poznámka k souboru cen:_x000D_
1. Ceny jsou určeny pro odstranění značek z jakéhokoliv materiálu. 2. V cenách -6131 a -6132 nejsou započteny náklady na demontáž tabulí (značek) od sloupků, tyto se oceňují cenou 966 00-6211 Odstranění svislých dopravních značek. 3. Přemístění vybouraných značek na vzdálenost přes 20 m se oceňuje cenami souboru cen 997 22-1 Vodorovná doprava vybouraných hmot. </t>
  </si>
  <si>
    <t>134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</si>
  <si>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</si>
  <si>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</si>
  <si>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902352656</t>
  </si>
  <si>
    <t>https://podminky.urs.cz/item/CS_URS_2024_02/966006211</t>
  </si>
  <si>
    <t xml:space="preserve">Poznámka k souboru cen:_x000D_
1. Přemístění demontovaných značek na vzdálenost přes 20 m se oceňuje cenami souborů cen 997 22-1 Vodorovná doprava vybouraných hmot. </t>
  </si>
  <si>
    <t>135</t>
  </si>
  <si>
    <t>966007213</t>
  </si>
  <si>
    <t>Odstranění vodorovného dopravního značení vodním paprskem pod tlakem 2 500 barů (např. Peel Jet) z betonového nebo živičného povrchu značeného barvou plošného</t>
  </si>
  <si>
    <t>-614113259</t>
  </si>
  <si>
    <t>https://podminky.urs.cz/item/CS_URS_2024_02/966007213</t>
  </si>
  <si>
    <t>136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</si>
  <si>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</si>
  <si>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</si>
  <si>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-455762157</t>
  </si>
  <si>
    <t>https://podminky.urs.cz/item/CS_URS_2024_02/979051121</t>
  </si>
  <si>
    <t>9.1</t>
  </si>
  <si>
    <t>Podzemní kontejnery</t>
  </si>
  <si>
    <t>137</t>
  </si>
  <si>
    <t>131151103</t>
  </si>
  <si>
    <t>Hloubení nezapažených jam a zářezů strojně s urovnáním dna do předepsaného profilu a spádu v hornině třídy těžitelnosti I skupiny 1 a 2 přes 50 do 100 m3</t>
  </si>
  <si>
    <t>611092706</t>
  </si>
  <si>
    <t>https://podminky.urs.cz/item/CS_URS_2024_02/131151103</t>
  </si>
  <si>
    <t>5*5*2,5</t>
  </si>
  <si>
    <t>138</t>
  </si>
  <si>
    <t>-1986527053</t>
  </si>
  <si>
    <t>139</t>
  </si>
  <si>
    <t>58343872</t>
  </si>
  <si>
    <t>kamenivo drcené hrubé frakce 8/16</t>
  </si>
  <si>
    <t>721770173</t>
  </si>
  <si>
    <t>22,5*2 'Přepočtené koeficientem množství</t>
  </si>
  <si>
    <t>140</t>
  </si>
  <si>
    <t>271532213</t>
  </si>
  <si>
    <t>Podsyp pod základové konstrukce se zhutněním a urovnáním povrchu z kameniva hrubého, frakce 8 - 16 mm</t>
  </si>
  <si>
    <t>761089968</t>
  </si>
  <si>
    <t>https://podminky.urs.cz/item/CS_URS_2024_02/271532213</t>
  </si>
  <si>
    <t>4,5*4,5*0,15</t>
  </si>
  <si>
    <t>141</t>
  </si>
  <si>
    <t>273321411</t>
  </si>
  <si>
    <t>Základy z betonu železového (bez výztuže) desky z betonu bez zvláštních nároků na prostředí tř. C 20/25</t>
  </si>
  <si>
    <t>420043489</t>
  </si>
  <si>
    <t>https://podminky.urs.cz/item/CS_URS_2024_02/273321411</t>
  </si>
  <si>
    <t>142</t>
  </si>
  <si>
    <t>273362023</t>
  </si>
  <si>
    <t>Výztuž základů z kompozitních sítí desek průměr prutu 5 mm, velikost ok 200 x 200 mm</t>
  </si>
  <si>
    <t>-1805558967</t>
  </si>
  <si>
    <t>https://podminky.urs.cz/item/CS_URS_2024_02/273362023</t>
  </si>
  <si>
    <t>4,5*4,5</t>
  </si>
  <si>
    <t>143</t>
  </si>
  <si>
    <t>279311911</t>
  </si>
  <si>
    <t>Základové zdi z betonu prostého bez zvláštních nároků na vliv prostředí tř. C 16/20</t>
  </si>
  <si>
    <t>-1984222786</t>
  </si>
  <si>
    <t>https://podminky.urs.cz/item/CS_URS_2024_02/279311911</t>
  </si>
  <si>
    <t>144</t>
  </si>
  <si>
    <t>9361042R1</t>
  </si>
  <si>
    <t>Dodávka systému podzemních kontejnerů, vč. osazení a dopravy - objem 5 m3</t>
  </si>
  <si>
    <t>-62003823</t>
  </si>
  <si>
    <t>997</t>
  </si>
  <si>
    <t>Přesun sutě</t>
  </si>
  <si>
    <t>145</t>
  </si>
  <si>
    <t>997013811</t>
  </si>
  <si>
    <t>Poplatek za uložení stavebního odpadu na skládce (skládkovné) dřevěného zatříděného do Katalogu odpadů pod kódem 17 02 01</t>
  </si>
  <si>
    <t>-1845183775</t>
  </si>
  <si>
    <t>https://podminky.urs.cz/item/CS_URS_2024_02/997013811</t>
  </si>
  <si>
    <t>146</t>
  </si>
  <si>
    <t>997221561</t>
  </si>
  <si>
    <t>Vodorovná doprava suti bez naložení, ale se složením a s hrubým urovnáním z kusových materiálů, na vzdálenost do 1 km</t>
  </si>
  <si>
    <t>2103199866</t>
  </si>
  <si>
    <t>https://podminky.urs.cz/item/CS_URS_2024_02/997221561</t>
  </si>
  <si>
    <t>147</t>
  </si>
  <si>
    <t>997221569</t>
  </si>
  <si>
    <t>Vodorovná doprava suti bez naložení, ale se složením a s hrubým urovnáním Příplatek k ceně za každý další započatý 1 km přes 1 km</t>
  </si>
  <si>
    <t>1631057942</t>
  </si>
  <si>
    <t>https://podminky.urs.cz/item/CS_URS_2024_02/997221569</t>
  </si>
  <si>
    <t>5232,931*25 'Přepočtené koeficientem množství</t>
  </si>
  <si>
    <t>148</t>
  </si>
  <si>
    <t>997221861</t>
  </si>
  <si>
    <t>Poplatek za uložení stavebního odpadu na recyklační skládce (skládkovné) z prostého betonu zatříděného do Katalogu odpadů pod kódem 17 01 01</t>
  </si>
  <si>
    <t>-814040198</t>
  </si>
  <si>
    <t>https://podminky.urs.cz/item/CS_URS_2024_02/997221861</t>
  </si>
  <si>
    <t>11,73+2612,5+189,625+34,28+34,56+22,8</t>
  </si>
  <si>
    <t>149</t>
  </si>
  <si>
    <t>997221862</t>
  </si>
  <si>
    <t>Poplatek za uložení stavebního odpadu na recyklační skládce (skládkovné) z armovaného betonu zatříděného do Katalogu odpadů pod kódem 17 01 01</t>
  </si>
  <si>
    <t>752112771</t>
  </si>
  <si>
    <t>https://podminky.urs.cz/item/CS_URS_2024_02/997221862</t>
  </si>
  <si>
    <t>150</t>
  </si>
  <si>
    <t>997221873</t>
  </si>
  <si>
    <t>2027667159</t>
  </si>
  <si>
    <t>https://podminky.urs.cz/item/CS_URS_2024_02/997221873</t>
  </si>
  <si>
    <t>18,85+559,7</t>
  </si>
  <si>
    <t>151</t>
  </si>
  <si>
    <t>997221875</t>
  </si>
  <si>
    <t>Poplatek za uložení stavebního odpadu na recyklační skládce (skládkovné) asfaltového bez obsahu dehtu zatříděného do Katalogu odpadů pod kódem 17 03 02</t>
  </si>
  <si>
    <t>502372129</t>
  </si>
  <si>
    <t>https://podminky.urs.cz/item/CS_URS_2024_02/997221875</t>
  </si>
  <si>
    <t>7,963+66,044+409,64+186,875+961,4</t>
  </si>
  <si>
    <t>998</t>
  </si>
  <si>
    <t>Přesun hmot</t>
  </si>
  <si>
    <t>152</t>
  </si>
  <si>
    <t>998225111</t>
  </si>
  <si>
    <t>Přesun hmot pro komunikace s krytem z kameniva, monolitickým betonovým nebo živičným dopravní vzdálenost do 200 m jakékoliv délky objektu</t>
  </si>
  <si>
    <t>978490790</t>
  </si>
  <si>
    <t>https://podminky.urs.cz/item/CS_URS_2024_02/998225111</t>
  </si>
  <si>
    <t xml:space="preserve">Poznámka k souboru cen:_x000D_
1. Ceny lze použít i pro plochy letišť s krytem monolitickým betonovým nebo živičným. </t>
  </si>
  <si>
    <t>Práce a dodávky M</t>
  </si>
  <si>
    <t>46-M</t>
  </si>
  <si>
    <t>Zemní práce při extr.mont.pracích</t>
  </si>
  <si>
    <t>153</t>
  </si>
  <si>
    <t>460791214</t>
  </si>
  <si>
    <t>Montáž trubek ochranných uložených volně do rýhy plastových ohebných, vnitřního průměru přes 90 do 110 mm</t>
  </si>
  <si>
    <t>162352442</t>
  </si>
  <si>
    <t>https://podminky.urs.cz/item/CS_URS_2024_01/460791214</t>
  </si>
  <si>
    <t>154</t>
  </si>
  <si>
    <t>34571355</t>
  </si>
  <si>
    <t>trubka elektroinstalační ohebná dvouplášťová korugovaná (chránička) D 94/110mm, HDPE+LDPE</t>
  </si>
  <si>
    <t>-907996743</t>
  </si>
  <si>
    <t>"kabelovod pro budoucí elektronabíječky " 138+32+44</t>
  </si>
  <si>
    <t>214*1,05 'Přepočtené koeficientem množství</t>
  </si>
  <si>
    <t>SO 301 - Děšťová kanalizace</t>
  </si>
  <si>
    <t xml:space="preserve">      8.1 - Revizní šachty</t>
  </si>
  <si>
    <t xml:space="preserve">      8.2 - Uliční vpusť DN 450 pro drenáž 50x50</t>
  </si>
  <si>
    <t xml:space="preserve">      8.3 - Horská vpusť 1200x600</t>
  </si>
  <si>
    <t xml:space="preserve">      8.4 - Vsakovací objekt</t>
  </si>
  <si>
    <t>131151203</t>
  </si>
  <si>
    <t>Hloubení zapažených jam a zářezů strojně s urovnáním dna do předepsaného profilu a spádu v hornině třídy těžitelnosti I skupiny 1 a 2 přes 50 do 100 m3</t>
  </si>
  <si>
    <t>1508258042</t>
  </si>
  <si>
    <t>https://podminky.urs.cz/item/CS_URS_2024_02/131151203</t>
  </si>
  <si>
    <t>"pro RŠ" 1,91*9</t>
  </si>
  <si>
    <t>"pro UV" 0,27*10</t>
  </si>
  <si>
    <t>"pro HV" 1,7*1,1*1,8</t>
  </si>
  <si>
    <t>"pro zasakovací objekt" 3,4*6,4*1,4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</si>
  <si>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</si>
  <si>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</si>
  <si>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-511585479</t>
  </si>
  <si>
    <t>https://podminky.urs.cz/item/CS_URS_2024_02/132154206</t>
  </si>
  <si>
    <t>"potrubí DN 160" 45*1,16*1,9</t>
  </si>
  <si>
    <t>"potrubí DN 300" (106+19)*1,3*2,05</t>
  </si>
  <si>
    <t>"potrubí DN 400" (198+26)*1,4*2,58</t>
  </si>
  <si>
    <t>"potrubí DN 500" 22*1,5*1,95</t>
  </si>
  <si>
    <t>151811132</t>
  </si>
  <si>
    <t>Zřízení pažicích boxů pro pažení a rozepření stěn rýh podzemního vedení hloubka výkopu do 4 m, šířka přes 1,2 do 2,5 m</t>
  </si>
  <si>
    <t>653813145</t>
  </si>
  <si>
    <t>https://podminky.urs.cz/item/CS_URS_2024_02/151811132</t>
  </si>
  <si>
    <t>"potrubí DN 160" (45*2,35)*2</t>
  </si>
  <si>
    <t>"potrubí DN 300" ((106+19)*2,05)*2</t>
  </si>
  <si>
    <t>"potrubí DN 400" ((198+26)*2,58)*2</t>
  </si>
  <si>
    <t>"potrubí DN 500" (22*1,95)*2</t>
  </si>
  <si>
    <t>151811232</t>
  </si>
  <si>
    <t>Odstranění pažicích boxů pro pažení a rozepření stěn rýh podzemního vedení hloubka výkopu do 4 m, šířka přes 1,2 do 2,5 m</t>
  </si>
  <si>
    <t>-1455547955</t>
  </si>
  <si>
    <t>https://podminky.urs.cz/item/CS_URS_2024_02/151811232</t>
  </si>
  <si>
    <t>1437444595</t>
  </si>
  <si>
    <t>1014,048-280,65-8,864-5,4</t>
  </si>
  <si>
    <t>1573813710</t>
  </si>
  <si>
    <t>(53,72+1305,743)-719,134</t>
  </si>
  <si>
    <t>446112909</t>
  </si>
  <si>
    <t>640,329*16 'Přepočtené koeficientem množství</t>
  </si>
  <si>
    <t>-1811944639</t>
  </si>
  <si>
    <t>-705431107</t>
  </si>
  <si>
    <t>640,329*2 'Přepočtené koeficientem množství</t>
  </si>
  <si>
    <t>597085</t>
  </si>
  <si>
    <t>657404699</t>
  </si>
  <si>
    <t>"potrubí DN 160" 45*1,16*1,73</t>
  </si>
  <si>
    <t>"potrubí DN 300" (106+19)*1,3*1,5</t>
  </si>
  <si>
    <t>"potrubí DN 400" (198+26)*1,4*1,93</t>
  </si>
  <si>
    <t>"potrubí DN 500" 22*1,5*1,2</t>
  </si>
  <si>
    <t>"pro HV" (1,7*1,1-1,5*0,88)*1,8</t>
  </si>
  <si>
    <t>"pro zasakovací objekt" (3,4*6,4-3*6)*1,4+3*6*0,5</t>
  </si>
  <si>
    <t>58343930</t>
  </si>
  <si>
    <t>kamenivo drcené hrubé frakce 16/32</t>
  </si>
  <si>
    <t>-1259998529</t>
  </si>
  <si>
    <t>"pro zasakovací objekt" 3*6*0,3</t>
  </si>
  <si>
    <t>5,4*2 'Přepočtené koeficientem množství</t>
  </si>
  <si>
    <t>58343810</t>
  </si>
  <si>
    <t>kamenivo drcené hrubé frakce 4/8</t>
  </si>
  <si>
    <t>1943565331</t>
  </si>
  <si>
    <t>"pro zasakovací objekt" (3,4*6,4-3*6)*1,4+3*6*0,2</t>
  </si>
  <si>
    <t>8,864*2 'Přepočtené koeficientem množství</t>
  </si>
  <si>
    <t>58344171</t>
  </si>
  <si>
    <t>štěrkodrť frakce 0/32</t>
  </si>
  <si>
    <t>445065801</t>
  </si>
  <si>
    <t>280,65*2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</si>
  <si>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</si>
  <si>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</si>
  <si>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-1071144373</t>
  </si>
  <si>
    <t>https://podminky.urs.cz/item/CS_URS_2024_02/175151101</t>
  </si>
  <si>
    <t>"krycí obsyp"</t>
  </si>
  <si>
    <t>"potrubí DN 160" 45*1,16*0,15</t>
  </si>
  <si>
    <t>"potrubí DN 300" (106+19)*1,3*0,15</t>
  </si>
  <si>
    <t>"potrubí DN 400" (198+26)*1,4*0,15</t>
  </si>
  <si>
    <t>"potrubí DN 500" 22*1,5*0,15</t>
  </si>
  <si>
    <t>"boční obsyp"</t>
  </si>
  <si>
    <t>"potrubí DN 160" 45*1*0,06</t>
  </si>
  <si>
    <t>"potrubí DN 300" (106+19)*1*0,2</t>
  </si>
  <si>
    <t>"potrubí DN 400" (198+26)*1*0,3</t>
  </si>
  <si>
    <t>"potrubí DN 500" 22*1*0,4</t>
  </si>
  <si>
    <t>58331200</t>
  </si>
  <si>
    <t>štěrkopísek netříděný</t>
  </si>
  <si>
    <t>-1779481622</t>
  </si>
  <si>
    <t>187,895*2 'Přepočtené koeficientem množství</t>
  </si>
  <si>
    <t>451573111</t>
  </si>
  <si>
    <t>Lože pod potrubí, stoky a drobné objekty v otevřeném výkopu z písku a štěrkopísku do 63 mm</t>
  </si>
  <si>
    <t>-1010310354</t>
  </si>
  <si>
    <t>https://podminky.urs.cz/item/CS_URS_2024_02/451573111</t>
  </si>
  <si>
    <t>"potrubí DN 160" 45*1,16*0,2</t>
  </si>
  <si>
    <t>"potrubí DN 300" (106+19)*1,3*0,2</t>
  </si>
  <si>
    <t>"potrubí DN 400" (198+26)*1,4*0,2</t>
  </si>
  <si>
    <t>"potrubí DN 500" 22*1,5*0,2</t>
  </si>
  <si>
    <t>"pro zasakovací objekt" 3,4*6,4*0,2</t>
  </si>
  <si>
    <t>871313123</t>
  </si>
  <si>
    <t>Montáž kanalizačního potrubí z tvrdého PVC-U hladkého plnostěnného tuhost SN 12 DN 160</t>
  </si>
  <si>
    <t>-18749967</t>
  </si>
  <si>
    <t>https://podminky.urs.cz/item/CS_URS_2024_02/871313123</t>
  </si>
  <si>
    <t>28611106</t>
  </si>
  <si>
    <t>trubka kanalizační PVC-U plnostěnná jednovrstvá s rázovou odolností DN 160x6000mm SN12</t>
  </si>
  <si>
    <t>-117146591</t>
  </si>
  <si>
    <t>45*1,03 'Přepočtené koeficientem množství</t>
  </si>
  <si>
    <t>871373123</t>
  </si>
  <si>
    <t>Montáž kanalizačního potrubí z tvrdého PVC-U hladkého plnostěnného tuhost SN 12 DN 315</t>
  </si>
  <si>
    <t>1016305799</t>
  </si>
  <si>
    <t>https://podminky.urs.cz/item/CS_URS_2024_02/871373123</t>
  </si>
  <si>
    <t>106+19</t>
  </si>
  <si>
    <t>28611109</t>
  </si>
  <si>
    <t>trubka kanalizační PVC-U plnostěnná jednovrstvá s rázovou odolností DN 315x6000mm SN12</t>
  </si>
  <si>
    <t>1036888258</t>
  </si>
  <si>
    <t>125*1,03 'Přepočtené koeficientem množství</t>
  </si>
  <si>
    <t>871393123</t>
  </si>
  <si>
    <t>Montáž kanalizačního potrubí z tvrdého PVC-U hladkého plnostěnného tuhost SN 12 DN 400</t>
  </si>
  <si>
    <t>-801742466</t>
  </si>
  <si>
    <t>https://podminky.urs.cz/item/CS_URS_2024_02/871393123</t>
  </si>
  <si>
    <t>198+26</t>
  </si>
  <si>
    <t>28611110</t>
  </si>
  <si>
    <t>trubka kanalizační PVC-U plnostěnná jednovrstvá s rázovou odolností DN 400x6000mm SN12</t>
  </si>
  <si>
    <t>-595112000</t>
  </si>
  <si>
    <t>224*1,03 'Přepočtené koeficientem množství</t>
  </si>
  <si>
    <t>871423123</t>
  </si>
  <si>
    <t>Montáž kanalizačního potrubí z tvrdého PVC-U hladkého plnostěnného tuhost SN 12 DN 500</t>
  </si>
  <si>
    <t>331793800</t>
  </si>
  <si>
    <t>https://podminky.urs.cz/item/CS_URS_2024_02/871423123</t>
  </si>
  <si>
    <t>28611235</t>
  </si>
  <si>
    <t>trubka kanalizační PVC-U plnostěnná jednovrstvá s rázovou odolností DN 500x3000mm SN12</t>
  </si>
  <si>
    <t>1074178370</t>
  </si>
  <si>
    <t>22*1,03 'Přepočtené koeficientem množství</t>
  </si>
  <si>
    <t>877350330</t>
  </si>
  <si>
    <t>Montáž tvarovek na kanalizačním plastovém potrubí z PP nebo PVC-U hladkého plnostěnného spojek nebo redukcí DN 200</t>
  </si>
  <si>
    <t>-1686187844</t>
  </si>
  <si>
    <t>https://podminky.urs.cz/item/CS_URS_2024_02/877350330</t>
  </si>
  <si>
    <t>28651062</t>
  </si>
  <si>
    <t>redukce kanalizační PVC-U plnostěnná s rázovou odolností 200/160</t>
  </si>
  <si>
    <t>913436673</t>
  </si>
  <si>
    <t>877370310</t>
  </si>
  <si>
    <t>Montáž tvarovek na kanalizačním plastovém potrubí z PP nebo PVC-U hladkého plnostěnného kolen, víček nebo hrdlových uzávěrů DN 300</t>
  </si>
  <si>
    <t>839600854</t>
  </si>
  <si>
    <t>https://podminky.urs.cz/item/CS_URS_2024_02/877370310</t>
  </si>
  <si>
    <t>28651059</t>
  </si>
  <si>
    <t>zátka kanalizační PVC-U plnostěnná s rázovou odolností DN 300</t>
  </si>
  <si>
    <t>-574291651</t>
  </si>
  <si>
    <t>877370320</t>
  </si>
  <si>
    <t>Montáž tvarovek na kanalizačním plastovém potrubí z PP nebo PVC-U hladkého plnostěnného odboček DN 300</t>
  </si>
  <si>
    <t>1572458927</t>
  </si>
  <si>
    <t>https://podminky.urs.cz/item/CS_URS_2024_02/877370320</t>
  </si>
  <si>
    <t>28651037</t>
  </si>
  <si>
    <t>odbočka kanalizační PVC-U plnostěnná s rázovou odolností DN 315/160/45°</t>
  </si>
  <si>
    <t>1242433427</t>
  </si>
  <si>
    <t>877390310</t>
  </si>
  <si>
    <t>Montáž tvarovek na kanalizačním plastovém potrubí z PP nebo PVC-U hladkého plnostěnného kolen, víček nebo hrdlových uzávěrů DN 400</t>
  </si>
  <si>
    <t>1659689478</t>
  </si>
  <si>
    <t>https://podminky.urs.cz/item/CS_URS_2024_02/877390310</t>
  </si>
  <si>
    <t>28651060</t>
  </si>
  <si>
    <t>zátka kanalizační PVC-U plnostěnná s rázovou odolností DN 400</t>
  </si>
  <si>
    <t>-1405789133</t>
  </si>
  <si>
    <t>877390320</t>
  </si>
  <si>
    <t>Montáž tvarovek na kanalizačním plastovém potrubí z PP nebo PVC-U hladkého plnostěnného odboček DN 400</t>
  </si>
  <si>
    <t>440141129</t>
  </si>
  <si>
    <t>https://podminky.urs.cz/item/CS_URS_2024_02/877390320</t>
  </si>
  <si>
    <t>28651041</t>
  </si>
  <si>
    <t>odbočka kanalizační PVC-U plnostěnná s rázovou odolností DN 400/160/45°</t>
  </si>
  <si>
    <t>1419673918</t>
  </si>
  <si>
    <t>899721112</t>
  </si>
  <si>
    <t>Signalizační vodič na potrubí DN nad 150 mm</t>
  </si>
  <si>
    <t>1718902783</t>
  </si>
  <si>
    <t>https://podminky.urs.cz/item/CS_URS_2024_02/899721112</t>
  </si>
  <si>
    <t>"potrubí DN 160" 45</t>
  </si>
  <si>
    <t>"potrubí DN 300" 106+19</t>
  </si>
  <si>
    <t>"potrubí DN 400" 198+26</t>
  </si>
  <si>
    <t>"potrubí DN 500" 22</t>
  </si>
  <si>
    <t>899722113</t>
  </si>
  <si>
    <t>Krytí potrubí z plastů výstražnou fólií z PVC šířky přes 25 do 34 cm</t>
  </si>
  <si>
    <t>-1543067303</t>
  </si>
  <si>
    <t>https://podminky.urs.cz/item/CS_URS_2024_02/899722113</t>
  </si>
  <si>
    <t>8.1</t>
  </si>
  <si>
    <t>Revizní šachty</t>
  </si>
  <si>
    <t>894410101</t>
  </si>
  <si>
    <t>Osazení betonových dílců šachet kanalizačních dno DN 1000, výšky 600 mm</t>
  </si>
  <si>
    <t>969448666</t>
  </si>
  <si>
    <t>https://podminky.urs.cz/item/CS_URS_2024_02/894410101</t>
  </si>
  <si>
    <t>59224337</t>
  </si>
  <si>
    <t>dno betonové šachty DN 1000 kanalizační výšky 60cm</t>
  </si>
  <si>
    <t>-1983513253</t>
  </si>
  <si>
    <t>894410102</t>
  </si>
  <si>
    <t>Osazení betonových dílců šachet kanalizačních dno DN 1000, výšky 800 mm</t>
  </si>
  <si>
    <t>1615270871</t>
  </si>
  <si>
    <t>https://podminky.urs.cz/item/CS_URS_2024_02/894410102</t>
  </si>
  <si>
    <t>59224338</t>
  </si>
  <si>
    <t>dno betonové šachty DN 1000 kanalizační výšky 80cm</t>
  </si>
  <si>
    <t>1403384814</t>
  </si>
  <si>
    <t>894410211</t>
  </si>
  <si>
    <t>Osazení betonových dílců šachet kanalizačních skruž rovná DN 1000, výšky 250 mm</t>
  </si>
  <si>
    <t>1505702778</t>
  </si>
  <si>
    <t>https://podminky.urs.cz/item/CS_URS_2024_02/894410211</t>
  </si>
  <si>
    <t>59224065</t>
  </si>
  <si>
    <t>skruž betonová DN 1000x250 100x25x12cm</t>
  </si>
  <si>
    <t>-1167063265</t>
  </si>
  <si>
    <t>894410212</t>
  </si>
  <si>
    <t>Osazení betonových dílců šachet kanalizačních skruž rovná DN 1000, výšky 500 mm</t>
  </si>
  <si>
    <t>1366579933</t>
  </si>
  <si>
    <t>https://podminky.urs.cz/item/CS_URS_2024_02/894410212</t>
  </si>
  <si>
    <t>59224067</t>
  </si>
  <si>
    <t>skruž betonová DN 1000x500 100x50x12cm</t>
  </si>
  <si>
    <t>1799540440</t>
  </si>
  <si>
    <t>894410213</t>
  </si>
  <si>
    <t>Osazení betonových dílců šachet kanalizačních skruž rovná DN 1000, výšky 1000 mm</t>
  </si>
  <si>
    <t>-15976258</t>
  </si>
  <si>
    <t>https://podminky.urs.cz/item/CS_URS_2024_02/894410213</t>
  </si>
  <si>
    <t>59224069</t>
  </si>
  <si>
    <t>skruž betonová DN 1000x1000 100x100x12cm</t>
  </si>
  <si>
    <t>-30432636</t>
  </si>
  <si>
    <t>894410232</t>
  </si>
  <si>
    <t>Osazení betonových dílců šachet kanalizačních skruž přechodová (konus) DN 1000</t>
  </si>
  <si>
    <t>1165091051</t>
  </si>
  <si>
    <t>https://podminky.urs.cz/item/CS_URS_2024_02/894410232</t>
  </si>
  <si>
    <t>59224312</t>
  </si>
  <si>
    <t>konus betonové šachty DN 1000 kanalizační 100x62,5x58cm tl stěny 12 stupadla poplastovaná</t>
  </si>
  <si>
    <t>1997523100</t>
  </si>
  <si>
    <t>894410302</t>
  </si>
  <si>
    <t>Osazení betonových dílců šachet kanalizačních deska zákrytová DN 1000</t>
  </si>
  <si>
    <t>-1057911240</t>
  </si>
  <si>
    <t>https://podminky.urs.cz/item/CS_URS_2024_02/894410302</t>
  </si>
  <si>
    <t>59224315</t>
  </si>
  <si>
    <t>deska betonová zákrytová pro kruhové šachty 100/62,5x16,5cm</t>
  </si>
  <si>
    <t>-1190485884</t>
  </si>
  <si>
    <t>452112112</t>
  </si>
  <si>
    <t>Osazení betonových dílců prstenců nebo rámů pod poklopy a mříže, výšky do 100 mm</t>
  </si>
  <si>
    <t>571527526</t>
  </si>
  <si>
    <t>https://podminky.urs.cz/item/CS_URS_2024_02/452112112</t>
  </si>
  <si>
    <t>59224176</t>
  </si>
  <si>
    <t>prstenec šachtový vyrovnávací betonový 625x120x80mm</t>
  </si>
  <si>
    <t>-1082414201</t>
  </si>
  <si>
    <t>59224187</t>
  </si>
  <si>
    <t>prstenec šachtový vyrovnávací betonový 625x120x100mm</t>
  </si>
  <si>
    <t>-772960087</t>
  </si>
  <si>
    <t>452112122</t>
  </si>
  <si>
    <t>Osazení betonových dílců prstenců nebo rámů pod poklopy a mříže, výšky přes 100 do 200 mm</t>
  </si>
  <si>
    <t>-127794019</t>
  </si>
  <si>
    <t>https://podminky.urs.cz/item/CS_URS_2024_02/452112122</t>
  </si>
  <si>
    <t>59224188</t>
  </si>
  <si>
    <t>prstenec šachtový vyrovnávací betonový 625x120x120mm</t>
  </si>
  <si>
    <t>-1708919973</t>
  </si>
  <si>
    <t>899104112</t>
  </si>
  <si>
    <t>Osazení poklopů šachtových litinových, ocelových nebo železobetonových včetně rámů pro třídu zatížení D400, E600</t>
  </si>
  <si>
    <t>1462758469</t>
  </si>
  <si>
    <t>https://podminky.urs.cz/item/CS_URS_2024_02/899104112</t>
  </si>
  <si>
    <t>533605391</t>
  </si>
  <si>
    <t>8.2</t>
  </si>
  <si>
    <t>Uliční vpusť DN 450 pro drenáž 50x50</t>
  </si>
  <si>
    <t>-845801676</t>
  </si>
  <si>
    <t>59223864</t>
  </si>
  <si>
    <t>prstenec pro uliční vpusť vyrovnávací betonový 390x60x130mm</t>
  </si>
  <si>
    <t>1366545134</t>
  </si>
  <si>
    <t>452311151</t>
  </si>
  <si>
    <t>Podkladní a zajišťovací konstrukce z betonu prostého v otevřeném výkopu bez zvýšených nároků na prostředí desky pod potrubí, stoky a drobné objekty z betonu tř. C 20/25</t>
  </si>
  <si>
    <t>1886683029</t>
  </si>
  <si>
    <t>https://podminky.urs.cz/item/CS_URS_2024_02/452311151</t>
  </si>
  <si>
    <t>10*0,75*0,75*0,1</t>
  </si>
  <si>
    <t>877315211</t>
  </si>
  <si>
    <t>-1313311816</t>
  </si>
  <si>
    <t>https://podminky.urs.cz/item/CS_URS_2024_02/877315211</t>
  </si>
  <si>
    <t>28651202</t>
  </si>
  <si>
    <t>koleno kanalizační PVC-U plnostěnné 160x45°</t>
  </si>
  <si>
    <t>-259925213</t>
  </si>
  <si>
    <t>895941301</t>
  </si>
  <si>
    <t>Osazení vpusti uliční z betonových dílců DN 450 dno s výtokem</t>
  </si>
  <si>
    <t>-591295618</t>
  </si>
  <si>
    <t>https://podminky.urs.cz/item/CS_URS_2024_02/895941301</t>
  </si>
  <si>
    <t>59223850</t>
  </si>
  <si>
    <t>dno pro uliční vpusť s výtokovým otvorem betonové 450x330x50mm</t>
  </si>
  <si>
    <t>1998648610</t>
  </si>
  <si>
    <t>895941314</t>
  </si>
  <si>
    <t>Osazení vpusti uliční z betonových dílců DN 450 skruž horní 570 mm</t>
  </si>
  <si>
    <t>-2089337130</t>
  </si>
  <si>
    <t>https://podminky.urs.cz/item/CS_URS_2024_02/895941314</t>
  </si>
  <si>
    <t>59224486</t>
  </si>
  <si>
    <t>skruž betonová horní pro uliční vpusť 450x570x50mm</t>
  </si>
  <si>
    <t>-1628209335</t>
  </si>
  <si>
    <t>895941331</t>
  </si>
  <si>
    <t>Osazení vpusti uliční z betonových dílců DN 450 skruž průběžná s výtokem</t>
  </si>
  <si>
    <t>-1479853659</t>
  </si>
  <si>
    <t>https://podminky.urs.cz/item/CS_URS_2024_02/895941331</t>
  </si>
  <si>
    <t>59224489</t>
  </si>
  <si>
    <t>skruž betonová s odtokem 150mm pro uliční vpusť 450x450x50mm</t>
  </si>
  <si>
    <t>1510756462</t>
  </si>
  <si>
    <t>-1784389366</t>
  </si>
  <si>
    <t>59224481</t>
  </si>
  <si>
    <t>mříž vtoková s rámem pro uliční vpusť 500x500, zatížení 40 tun</t>
  </si>
  <si>
    <t>1200438624</t>
  </si>
  <si>
    <t>28661789</t>
  </si>
  <si>
    <t>koš kalový ocelový pro silniční vpusť 425mm vč. madla</t>
  </si>
  <si>
    <t>382681601</t>
  </si>
  <si>
    <t>8.3</t>
  </si>
  <si>
    <t>Horská vpusť 1200x600</t>
  </si>
  <si>
    <t>895941104</t>
  </si>
  <si>
    <t>Osazení vpusti kanalizační horské z betonových dílců rozměru 1240/620 mm</t>
  </si>
  <si>
    <t>371945912</t>
  </si>
  <si>
    <t>https://podminky.urs.cz/item/CS_URS_2024_02/895941104</t>
  </si>
  <si>
    <t>59224448</t>
  </si>
  <si>
    <t>vpusť horská betonová spodní díl 124x62x153</t>
  </si>
  <si>
    <t>-606305046</t>
  </si>
  <si>
    <t>899203112</t>
  </si>
  <si>
    <t>Osazení mříží litinových včetně rámů a košů na bahno pro třídu zatížení B125, C250</t>
  </si>
  <si>
    <t>1696491465</t>
  </si>
  <si>
    <t>https://podminky.urs.cz/item/CS_URS_2024_02/899203112</t>
  </si>
  <si>
    <t>59224451</t>
  </si>
  <si>
    <t>mříž kompozit s rámem B125 pro horskou vpusť betonovou 120x60cm</t>
  </si>
  <si>
    <t>-625243094</t>
  </si>
  <si>
    <t>8.4</t>
  </si>
  <si>
    <t>Vsakovací objekt</t>
  </si>
  <si>
    <t>894812261</t>
  </si>
  <si>
    <t>Revizní a čistící šachta z polypropylenu PP pro hladké trouby DN 425 poklop litinový (pro třídu zatížení) s teleskopickou rourou (3 t)</t>
  </si>
  <si>
    <t>997582152</t>
  </si>
  <si>
    <t>https://podminky.urs.cz/item/CS_URS_2024_02/894812261</t>
  </si>
  <si>
    <t>894812311</t>
  </si>
  <si>
    <t>Revizní a čistící šachta z polypropylenu PP pro hladké trouby DN 600 šachtové dno (DN šachty / DN trubního vedení) DN 600/160 průtočné</t>
  </si>
  <si>
    <t>1262469890</t>
  </si>
  <si>
    <t>https://podminky.urs.cz/item/CS_URS_2024_02/894812311</t>
  </si>
  <si>
    <t>894812331</t>
  </si>
  <si>
    <t>Revizní a čistící šachta z polypropylenu PP pro hladké trouby DN 600 roura šachtová korugovaná, světlé hloubky 1 000 mm</t>
  </si>
  <si>
    <t>-1911127843</t>
  </si>
  <si>
    <t>https://podminky.urs.cz/item/CS_URS_2024_02/894812331</t>
  </si>
  <si>
    <t>894812339</t>
  </si>
  <si>
    <t>Revizní a čistící šachta z polypropylenu PP pro hladké trouby DN 600 Příplatek k cenám 2331 - 2334 za uříznutí šachtové roury</t>
  </si>
  <si>
    <t>-2110801623</t>
  </si>
  <si>
    <t>https://podminky.urs.cz/item/CS_URS_2024_02/894812339</t>
  </si>
  <si>
    <t>894812352</t>
  </si>
  <si>
    <t>Revizní a čistící šachta z polypropylenu PP pro hladké trouby DN 600 poklop (mříž) litinový pro třídu zatížení A15 s teleskopickým adaptérem</t>
  </si>
  <si>
    <t>2014872353</t>
  </si>
  <si>
    <t>https://podminky.urs.cz/item/CS_URS_2024_02/894812352</t>
  </si>
  <si>
    <t>897171112</t>
  </si>
  <si>
    <t>Akumulační boxy z polypropylenu PP pro vsakování dešťových vod pro pochozí a pod plochy zatížené osobními automobily o celkovém akumulačním objemu přes 10 do 30 m3</t>
  </si>
  <si>
    <t>320648664</t>
  </si>
  <si>
    <t>https://podminky.urs.cz/item/CS_URS_2024_02/897171112</t>
  </si>
  <si>
    <t>897173112</t>
  </si>
  <si>
    <t>Kontrolní šachta integrovaná do akumulačních boxů umístěných pod pochozími plochami nebo pod plochami zatíženými osobními automobily, výšky přes 350 do 700 mm</t>
  </si>
  <si>
    <t>2068818603</t>
  </si>
  <si>
    <t>https://podminky.urs.cz/item/CS_URS_2024_02/897173112</t>
  </si>
  <si>
    <t>998274101</t>
  </si>
  <si>
    <t>Přesun hmot pro trubní vedení hloubené z trub betonových nebo železobetonových pro vodovody nebo kanalizace v otevřeném výkopu dopravní vzdálenost do 15 m</t>
  </si>
  <si>
    <t>-1007682510</t>
  </si>
  <si>
    <t>https://podminky.urs.cz/item/CS_URS_2024_02/998274101</t>
  </si>
  <si>
    <t>998274124</t>
  </si>
  <si>
    <t>Přesun hmot pro trubní vedení hloubené z trub betonových nebo železobetonových Příplatek k cenám za zvětšený přesun přes vymezenou dopravní vzdálenost do 500 m</t>
  </si>
  <si>
    <t>1188182027</t>
  </si>
  <si>
    <t>https://podminky.urs.cz/item/CS_URS_2024_02/998274124</t>
  </si>
  <si>
    <t>SO 401 - Veřejné osvětlení</t>
  </si>
  <si>
    <t xml:space="preserve">    01 - Dodávky zařízení</t>
  </si>
  <si>
    <t xml:space="preserve">    02 - Materiál elektromontážní</t>
  </si>
  <si>
    <t xml:space="preserve">    03 - Materiál zemní + stavební</t>
  </si>
  <si>
    <t xml:space="preserve">    04 - Elektromontáže</t>
  </si>
  <si>
    <t xml:space="preserve">    05 - Demontáže</t>
  </si>
  <si>
    <t xml:space="preserve">    06 - Zemní práce</t>
  </si>
  <si>
    <t xml:space="preserve">    07 - Ostatní náklady</t>
  </si>
  <si>
    <t>01</t>
  </si>
  <si>
    <t>Dodávky zařízení</t>
  </si>
  <si>
    <t>000560220</t>
  </si>
  <si>
    <t>Osv.stožár silniční ocelový bezpatic.6,2m, 159/108/89mm,žár.Zn</t>
  </si>
  <si>
    <t>ks</t>
  </si>
  <si>
    <t>-355519599</t>
  </si>
  <si>
    <t>000560300</t>
  </si>
  <si>
    <t>Osv.stožár silniční ocelový bezpatic.8m, 159/108/89mm,žárZn</t>
  </si>
  <si>
    <t>1285815141</t>
  </si>
  <si>
    <t>000565259</t>
  </si>
  <si>
    <t>Osv.stožár přechodový ocelový bezpatic.6m, 159/133/114mm,žárZn</t>
  </si>
  <si>
    <t>-241063347</t>
  </si>
  <si>
    <t>11.342.22</t>
  </si>
  <si>
    <t>Ochranná manžeta plastová na stožár pr.159mm</t>
  </si>
  <si>
    <t>KS</t>
  </si>
  <si>
    <t>-1402746827</t>
  </si>
  <si>
    <t>11.019.55</t>
  </si>
  <si>
    <t>Stožárová redukce 89/60mm žár.zinek</t>
  </si>
  <si>
    <t>249363314</t>
  </si>
  <si>
    <t>000574361</t>
  </si>
  <si>
    <t>Výložník obloukový 89/60mm žárZn vyložení 1,5m,výška 1,8m</t>
  </si>
  <si>
    <t>302329251</t>
  </si>
  <si>
    <t>000574363</t>
  </si>
  <si>
    <t>Výložník obloukový 89/60mm žárZn vyožení 2m,výška 1,8m</t>
  </si>
  <si>
    <t>-975967306</t>
  </si>
  <si>
    <t>000574611</t>
  </si>
  <si>
    <t>Výložník rovný 114/60mm, žárZn vyložení 0,5m</t>
  </si>
  <si>
    <t>1607203308</t>
  </si>
  <si>
    <t>000574612</t>
  </si>
  <si>
    <t>Výložník rovný 114/60mm, žárZn vyložení 1m</t>
  </si>
  <si>
    <t>-1247711857</t>
  </si>
  <si>
    <t>000574615</t>
  </si>
  <si>
    <t>Výložník rovný 114/60mm, žárZn vyložení 2,5m</t>
  </si>
  <si>
    <t>1218758836</t>
  </si>
  <si>
    <t>000530411.3</t>
  </si>
  <si>
    <t>Svítidlo LED 20W/3000lm/DM32/3000K,IP66,přep.ochr.,CLO,autonom.stmívání</t>
  </si>
  <si>
    <t>1039103124</t>
  </si>
  <si>
    <t>000530411.1</t>
  </si>
  <si>
    <t>Svítidlo LED 27W/4000lm/DM32/3000K,IP66,přep.ochr.,CLO,autonom.stmívání</t>
  </si>
  <si>
    <t>1453388518</t>
  </si>
  <si>
    <t>000530411.2</t>
  </si>
  <si>
    <t>Svítidlo LED 33W/5000lm/DM32/3000K,IP66,přep.ochr.,CLO,autonom.stmívání</t>
  </si>
  <si>
    <t>1899429035</t>
  </si>
  <si>
    <t>000530411.6</t>
  </si>
  <si>
    <t>Svítidlo LED 36W/5500lm/DM32/3000K,IP66,přep.ochr.,CLO,autonom.stmívání</t>
  </si>
  <si>
    <t>228689384</t>
  </si>
  <si>
    <t>000530411.7</t>
  </si>
  <si>
    <t>Svítidlo LED 39W/6000lm/DM32/3000K,IP66,přep.ochr.,CLO,autonom.stmívání</t>
  </si>
  <si>
    <t>973913325</t>
  </si>
  <si>
    <t>000530411.8</t>
  </si>
  <si>
    <t>Svítidlo LED přechod.optika (pravá) 40W/7000lm/5700K,IP66,přep.ochr.,CLO</t>
  </si>
  <si>
    <t>44592976</t>
  </si>
  <si>
    <t>000530411.9</t>
  </si>
  <si>
    <t>Svítidlo LED přechod.optika (pravá) 60W/10000lm/5700K,IP66,přep.ochr.,CLO</t>
  </si>
  <si>
    <t>186683588</t>
  </si>
  <si>
    <t>02</t>
  </si>
  <si>
    <t>Materiál elektromontážní</t>
  </si>
  <si>
    <t>11.086.49</t>
  </si>
  <si>
    <t>Stožárová výzbroj 4svork.M8,TNC,1-pojist.E14,univerz.příložky z nerez.do35mm2 Al/Cu</t>
  </si>
  <si>
    <t>67561755</t>
  </si>
  <si>
    <t>10.918.99</t>
  </si>
  <si>
    <t>Pojistka E14/6A</t>
  </si>
  <si>
    <t>-667855256</t>
  </si>
  <si>
    <t>000101210</t>
  </si>
  <si>
    <t>kabel CYKY-J 4x16</t>
  </si>
  <si>
    <t>-1200262007</t>
  </si>
  <si>
    <t>000152212</t>
  </si>
  <si>
    <t>kabel 1kV AYKY 4x35</t>
  </si>
  <si>
    <t>29206691</t>
  </si>
  <si>
    <t>000101105</t>
  </si>
  <si>
    <t>kabel CYKY-J 3x1,5</t>
  </si>
  <si>
    <t>-792930905</t>
  </si>
  <si>
    <t>000321501</t>
  </si>
  <si>
    <t>roura korugovaná zemní pr.50/41mm</t>
  </si>
  <si>
    <t>1614869406</t>
  </si>
  <si>
    <t>000046613</t>
  </si>
  <si>
    <t>chránička optického kabelu pr.40mm</t>
  </si>
  <si>
    <t>638341451</t>
  </si>
  <si>
    <t>000430552</t>
  </si>
  <si>
    <t>pojistková patrona E27 25A</t>
  </si>
  <si>
    <t>-714345188</t>
  </si>
  <si>
    <t>000430511</t>
  </si>
  <si>
    <t>pojistkový spodek E27 krytý</t>
  </si>
  <si>
    <t>-101366731</t>
  </si>
  <si>
    <t>000295011</t>
  </si>
  <si>
    <t>vedení FeZn pr.10mm(0,63kg/m)</t>
  </si>
  <si>
    <t>-536294928</t>
  </si>
  <si>
    <t>000295071</t>
  </si>
  <si>
    <t>svorka vodiče zemnící FeZn Rd10/10</t>
  </si>
  <si>
    <t>1399173189</t>
  </si>
  <si>
    <t>000295772</t>
  </si>
  <si>
    <t>svorka připojovací SP 1šroub nerez</t>
  </si>
  <si>
    <t>-543102385</t>
  </si>
  <si>
    <t>03</t>
  </si>
  <si>
    <t>Materiál zemní + stavební</t>
  </si>
  <si>
    <t>000046134</t>
  </si>
  <si>
    <t>beton B13,5</t>
  </si>
  <si>
    <t>849880530</t>
  </si>
  <si>
    <t>000046456</t>
  </si>
  <si>
    <t>stožárové pouzdro plast 315/1500mm</t>
  </si>
  <si>
    <t>511731509</t>
  </si>
  <si>
    <t>000046161</t>
  </si>
  <si>
    <t>kabelový žlab betonový 500x175x135</t>
  </si>
  <si>
    <t>-2100947926</t>
  </si>
  <si>
    <t>000046164</t>
  </si>
  <si>
    <t>krycí deska 500x170x45</t>
  </si>
  <si>
    <t>1213543061</t>
  </si>
  <si>
    <t>000046412</t>
  </si>
  <si>
    <t>roura PE pr.110mm</t>
  </si>
  <si>
    <t>-2056727462</t>
  </si>
  <si>
    <t>000046114</t>
  </si>
  <si>
    <t>písek kopaný 0-2mm</t>
  </si>
  <si>
    <t>162804029</t>
  </si>
  <si>
    <t>000046383</t>
  </si>
  <si>
    <t>výstražná fólie šířka 0,34m</t>
  </si>
  <si>
    <t>453753654</t>
  </si>
  <si>
    <t>1435728463</t>
  </si>
  <si>
    <t>-1763557053</t>
  </si>
  <si>
    <t>1124088180</t>
  </si>
  <si>
    <t>000046383.1</t>
  </si>
  <si>
    <t>1713738514</t>
  </si>
  <si>
    <t>04</t>
  </si>
  <si>
    <t>Elektromontáže</t>
  </si>
  <si>
    <t>210204011</t>
  </si>
  <si>
    <t>stožár osvětlovací ocelový do 12m</t>
  </si>
  <si>
    <t>-1088340587</t>
  </si>
  <si>
    <t>-138325689</t>
  </si>
  <si>
    <t>-170238102</t>
  </si>
  <si>
    <t>210204103</t>
  </si>
  <si>
    <t>výložník na stožár 1-ramenný do 35kg</t>
  </si>
  <si>
    <t>1588792360</t>
  </si>
  <si>
    <t>1984155101</t>
  </si>
  <si>
    <t>222733858</t>
  </si>
  <si>
    <t>1238067286</t>
  </si>
  <si>
    <t>890256619</t>
  </si>
  <si>
    <t>210202103</t>
  </si>
  <si>
    <t>svítidlo LED venkovní na výložník</t>
  </si>
  <si>
    <t>-806826683</t>
  </si>
  <si>
    <t>1066871820</t>
  </si>
  <si>
    <t>-1067721367</t>
  </si>
  <si>
    <t>1202566242</t>
  </si>
  <si>
    <t>128581213</t>
  </si>
  <si>
    <t>661032383</t>
  </si>
  <si>
    <t>1215778743</t>
  </si>
  <si>
    <t>210204201</t>
  </si>
  <si>
    <t>elektrovýzbroj stožárů pro 1 okruh</t>
  </si>
  <si>
    <t>-1731769631</t>
  </si>
  <si>
    <t>210810081</t>
  </si>
  <si>
    <t>kabel Cu(-1kV CYKY) volně uložený do 3x35/4x25</t>
  </si>
  <si>
    <t>-524059603</t>
  </si>
  <si>
    <t>210901065</t>
  </si>
  <si>
    <t>kabel Al(-1kV AYKY)volně uložený do 3x95/4x50/5x35</t>
  </si>
  <si>
    <t>-2123147045</t>
  </si>
  <si>
    <t>210810008</t>
  </si>
  <si>
    <t>kabel(-CYKY) volně uložený do 3x6/4x4/7x2,5</t>
  </si>
  <si>
    <t>-996724975</t>
  </si>
  <si>
    <t>210010123</t>
  </si>
  <si>
    <t>trubka plast volně uložená do pr.50mm</t>
  </si>
  <si>
    <t>-1619670964</t>
  </si>
  <si>
    <t>-381220891</t>
  </si>
  <si>
    <t>210120101</t>
  </si>
  <si>
    <t>patrona závitové pojistky vč.styčného kroužku</t>
  </si>
  <si>
    <t>692280612</t>
  </si>
  <si>
    <t>210120001</t>
  </si>
  <si>
    <t>pojistka závitová vč.zapojení/E27</t>
  </si>
  <si>
    <t>1956347563</t>
  </si>
  <si>
    <t>210220022</t>
  </si>
  <si>
    <t>uzemňov.vedení v zemi úplná mtž FeZn pr.8-10mm</t>
  </si>
  <si>
    <t>-1872370055</t>
  </si>
  <si>
    <t>210220302</t>
  </si>
  <si>
    <t>svorka hromosvodová do 4 šroubů</t>
  </si>
  <si>
    <t>-404946122</t>
  </si>
  <si>
    <t>210220301</t>
  </si>
  <si>
    <t>svorka hromosvodová do 2 šroubů</t>
  </si>
  <si>
    <t>1868097461</t>
  </si>
  <si>
    <t>210100003</t>
  </si>
  <si>
    <t>ukončení v rozvaděči vč.zapojení vodiče do 16mm2</t>
  </si>
  <si>
    <t>-827722367</t>
  </si>
  <si>
    <t>210100101</t>
  </si>
  <si>
    <t>ukončení na svorkovnici vodič do 16mm2</t>
  </si>
  <si>
    <t>-1497008181</t>
  </si>
  <si>
    <t>210100101.1</t>
  </si>
  <si>
    <t>ukončení na svorkovnici vodič do 16mm2(svítidla)</t>
  </si>
  <si>
    <t>245820346</t>
  </si>
  <si>
    <t>210100102</t>
  </si>
  <si>
    <t>ukončení na svorkovnici vodič do 50mm2</t>
  </si>
  <si>
    <t>377210321</t>
  </si>
  <si>
    <t>05</t>
  </si>
  <si>
    <t>Demontáže</t>
  </si>
  <si>
    <t>210204011.1</t>
  </si>
  <si>
    <t>stožár osvětlovací ocelový do 12m            /dmtž</t>
  </si>
  <si>
    <t>-1945769649</t>
  </si>
  <si>
    <t>210204103.1</t>
  </si>
  <si>
    <t>výložník na stožár 1-ramenný do 35kg         /dmtž</t>
  </si>
  <si>
    <t>724698965</t>
  </si>
  <si>
    <t>210202103.1</t>
  </si>
  <si>
    <t>svítidlo výbojkové venkovní na výložník      /dmtž</t>
  </si>
  <si>
    <t>-444015572</t>
  </si>
  <si>
    <t>210100005</t>
  </si>
  <si>
    <t>ukončení v rozvaděči vč.zapojení vodiče do 3 /dmtž</t>
  </si>
  <si>
    <t>715329476</t>
  </si>
  <si>
    <t>210100102.1</t>
  </si>
  <si>
    <t>ukončení na svorkovnici vodič do 50mm2       /dmtž</t>
  </si>
  <si>
    <t>-699856939</t>
  </si>
  <si>
    <t>210100101.2</t>
  </si>
  <si>
    <t>ukončení na svorkovnici vodič do 16mm2       /dmtž</t>
  </si>
  <si>
    <t>1383526483</t>
  </si>
  <si>
    <t>210120002</t>
  </si>
  <si>
    <t>pojistka závitová vč.zapojení/E33            /dmtž</t>
  </si>
  <si>
    <t>-1969502884</t>
  </si>
  <si>
    <t>06</t>
  </si>
  <si>
    <t>460100003</t>
  </si>
  <si>
    <t>pouzdrový základ VO mimo trasu kabelu pr.0,3/1,5m</t>
  </si>
  <si>
    <t>-4947110</t>
  </si>
  <si>
    <t>460050703</t>
  </si>
  <si>
    <t>výkop jámy do 2m3 pro stožár VO ruční tz.3/ko1.0</t>
  </si>
  <si>
    <t>2134080610</t>
  </si>
  <si>
    <t>460600001</t>
  </si>
  <si>
    <t>odvoz zeminy do 10km vč.poplatku za skládku</t>
  </si>
  <si>
    <t>-1693550314</t>
  </si>
  <si>
    <t>460510201</t>
  </si>
  <si>
    <t>kabelový žlab betonový úplné osazení</t>
  </si>
  <si>
    <t>2075752301</t>
  </si>
  <si>
    <t>210010125</t>
  </si>
  <si>
    <t>trubka plast volně uložená do pr.110mm</t>
  </si>
  <si>
    <t>-398981551</t>
  </si>
  <si>
    <t>460200133</t>
  </si>
  <si>
    <t>výkop kabel.rýhy šířka 35/hloubka 50cm tz.3/ko1.0</t>
  </si>
  <si>
    <t>1128292575</t>
  </si>
  <si>
    <t>460420022</t>
  </si>
  <si>
    <t>kabelové lože 2x10cm kopaný písek šířka do 65cm</t>
  </si>
  <si>
    <t>-1894112364</t>
  </si>
  <si>
    <t>460490012</t>
  </si>
  <si>
    <t>výstražná fólie šířka nad 30cm</t>
  </si>
  <si>
    <t>-968516538</t>
  </si>
  <si>
    <t>460560133</t>
  </si>
  <si>
    <t>zához kabelové rýhy šířka 35/hloubka 50cm tz.3</t>
  </si>
  <si>
    <t>-245097600</t>
  </si>
  <si>
    <t>460600001.1</t>
  </si>
  <si>
    <t>-1162639474</t>
  </si>
  <si>
    <t>460620013</t>
  </si>
  <si>
    <t>provizorní úprava terénu třída zeminy 3</t>
  </si>
  <si>
    <t>-2062089389</t>
  </si>
  <si>
    <t>460200163</t>
  </si>
  <si>
    <t>výkop kabel.rýhy šířka 35/hloubka 80cm tz.3/ko1.0</t>
  </si>
  <si>
    <t>-135045768</t>
  </si>
  <si>
    <t>1476906747</t>
  </si>
  <si>
    <t>589488116</t>
  </si>
  <si>
    <t>460560163</t>
  </si>
  <si>
    <t>zához kabelové rýhy šířka 35/hloubka 80cm tz.3</t>
  </si>
  <si>
    <t>1330213356</t>
  </si>
  <si>
    <t>-2007846065</t>
  </si>
  <si>
    <t>-833263344</t>
  </si>
  <si>
    <t>460200303</t>
  </si>
  <si>
    <t>výkop kabel.rýhy šířka 50/hloubka 120cm tz.3/ko1.0</t>
  </si>
  <si>
    <t>-1530049644</t>
  </si>
  <si>
    <t>1952181218</t>
  </si>
  <si>
    <t>1767172254</t>
  </si>
  <si>
    <t>460560303</t>
  </si>
  <si>
    <t>zához kabelové rýhy šířka 50/hloubka 120cm tz.3</t>
  </si>
  <si>
    <t>-297800292</t>
  </si>
  <si>
    <t>1376301941</t>
  </si>
  <si>
    <t>214882249</t>
  </si>
  <si>
    <t>07</t>
  </si>
  <si>
    <t>Ostatní náklady</t>
  </si>
  <si>
    <t>219990011</t>
  </si>
  <si>
    <t>rozebrání stáv.základu stožáru pro zataž.nového kabelu,opětovná oprava vč.materiálu</t>
  </si>
  <si>
    <t>kpl</t>
  </si>
  <si>
    <t>-1255821501</t>
  </si>
  <si>
    <t>0701</t>
  </si>
  <si>
    <t>kompletační činnost</t>
  </si>
  <si>
    <t>-146827784</t>
  </si>
  <si>
    <t>0702</t>
  </si>
  <si>
    <t>29185955</t>
  </si>
  <si>
    <t>0703</t>
  </si>
  <si>
    <t>doprava dodávek</t>
  </si>
  <si>
    <t>2143015104</t>
  </si>
  <si>
    <t>0704</t>
  </si>
  <si>
    <t>přesun dodávek</t>
  </si>
  <si>
    <t>-1015088148</t>
  </si>
  <si>
    <t>0705</t>
  </si>
  <si>
    <t>prořez</t>
  </si>
  <si>
    <t>1679467255</t>
  </si>
  <si>
    <t>0706</t>
  </si>
  <si>
    <t>materiál podružný</t>
  </si>
  <si>
    <t>-897388312</t>
  </si>
  <si>
    <t>0707</t>
  </si>
  <si>
    <t>PPV pro elektromontáže</t>
  </si>
  <si>
    <t>-1518846693</t>
  </si>
  <si>
    <t>0708</t>
  </si>
  <si>
    <t>PPV pro zemní práce</t>
  </si>
  <si>
    <t>1273227248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</si>
  <si>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</si>
  <si>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</si>
  <si>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</si>
  <si>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</si>
  <si>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</si>
  <si>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</si>
  <si>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</si>
  <si>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Průzkumné, zeměměřičské a projektové práce</t>
  </si>
  <si>
    <t>1024</t>
  </si>
  <si>
    <t>-809262090</t>
  </si>
  <si>
    <t>https://podminky.urs.cz/item/CS_URS_2024_02/010001000</t>
  </si>
  <si>
    <t>Poznámka k položce:_x000D_
Průzkumné práce - vytyčení inženýrských sítí_x000D_
Geodetické práce - vytyčení stavby, zaměření skutečného provedení_x000D_
Projektové práce - projektová dokumentace RDS, projektová dokumetace DSPS</t>
  </si>
  <si>
    <t>VRN3</t>
  </si>
  <si>
    <t>Zařízení staveniště</t>
  </si>
  <si>
    <t>030001000</t>
  </si>
  <si>
    <t>1973522381</t>
  </si>
  <si>
    <t>https://podminky.urs.cz/item/CS_URS_2024_02/030001000</t>
  </si>
  <si>
    <t>Poznámka k položce:_x000D_
skladáka materiálů, oplocení staveniště, zázemí, DIO, atd.</t>
  </si>
  <si>
    <t>VRN4</t>
  </si>
  <si>
    <t>Inženýrská činnost</t>
  </si>
  <si>
    <t>040001000</t>
  </si>
  <si>
    <t>-625731362</t>
  </si>
  <si>
    <t>https://podminky.urs.cz/item/CS_URS_2024_02/040001000</t>
  </si>
  <si>
    <t>Poznámka k položce:_x000D_
zkoušky únosnosti pláně a jednotlivých vrstev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</si>
</sst>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119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111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62301932" TargetMode="External"/><Relationship Id="rId21" Type="http://schemas.openxmlformats.org/officeDocument/2006/relationships/hyperlink" Target="https://podminky.urs.cz/item/CS_URS_2024_02/162201406" TargetMode="External"/><Relationship Id="rId42" Type="http://schemas.openxmlformats.org/officeDocument/2006/relationships/hyperlink" Target="https://podminky.urs.cz/item/CS_URS_2024_02/211971110" TargetMode="External"/><Relationship Id="rId47" Type="http://schemas.openxmlformats.org/officeDocument/2006/relationships/hyperlink" Target="https://podminky.urs.cz/item/CS_URS_2024_02/162751117" TargetMode="External"/><Relationship Id="rId63" Type="http://schemas.openxmlformats.org/officeDocument/2006/relationships/hyperlink" Target="https://podminky.urs.cz/item/CS_URS_2024_02/564861011" TargetMode="External"/><Relationship Id="rId68" Type="http://schemas.openxmlformats.org/officeDocument/2006/relationships/hyperlink" Target="https://podminky.urs.cz/item/CS_URS_2024_02/877310310" TargetMode="External"/><Relationship Id="rId84" Type="http://schemas.openxmlformats.org/officeDocument/2006/relationships/hyperlink" Target="https://podminky.urs.cz/item/CS_URS_2024_02/915221111" TargetMode="External"/><Relationship Id="rId89" Type="http://schemas.openxmlformats.org/officeDocument/2006/relationships/hyperlink" Target="https://podminky.urs.cz/item/CS_URS_2024_02/916131213" TargetMode="External"/><Relationship Id="rId112" Type="http://schemas.openxmlformats.org/officeDocument/2006/relationships/hyperlink" Target="https://podminky.urs.cz/item/CS_URS_2024_02/998225111" TargetMode="External"/><Relationship Id="rId2" Type="http://schemas.openxmlformats.org/officeDocument/2006/relationships/hyperlink" Target="https://podminky.urs.cz/item/CS_URS_2024_02/112151354" TargetMode="External"/><Relationship Id="rId16" Type="http://schemas.openxmlformats.org/officeDocument/2006/relationships/hyperlink" Target="https://podminky.urs.cz/item/CS_URS_2024_02/113204111" TargetMode="External"/><Relationship Id="rId29" Type="http://schemas.openxmlformats.org/officeDocument/2006/relationships/hyperlink" Target="https://podminky.urs.cz/item/CS_URS_2024_02/162301962" TargetMode="External"/><Relationship Id="rId107" Type="http://schemas.openxmlformats.org/officeDocument/2006/relationships/hyperlink" Target="https://podminky.urs.cz/item/CS_URS_2024_02/997221569" TargetMode="External"/><Relationship Id="rId11" Type="http://schemas.openxmlformats.org/officeDocument/2006/relationships/hyperlink" Target="https://podminky.urs.cz/item/CS_URS_2024_02/113107232" TargetMode="External"/><Relationship Id="rId24" Type="http://schemas.openxmlformats.org/officeDocument/2006/relationships/hyperlink" Target="https://podminky.urs.cz/item/CS_URS_2024_02/162201422" TargetMode="External"/><Relationship Id="rId32" Type="http://schemas.openxmlformats.org/officeDocument/2006/relationships/hyperlink" Target="https://podminky.urs.cz/item/CS_URS_2024_02/162351103" TargetMode="External"/><Relationship Id="rId37" Type="http://schemas.openxmlformats.org/officeDocument/2006/relationships/hyperlink" Target="https://podminky.urs.cz/item/CS_URS_2024_02/171251201" TargetMode="External"/><Relationship Id="rId40" Type="http://schemas.openxmlformats.org/officeDocument/2006/relationships/hyperlink" Target="https://podminky.urs.cz/item/CS_URS_2024_02/181351113" TargetMode="External"/><Relationship Id="rId45" Type="http://schemas.openxmlformats.org/officeDocument/2006/relationships/hyperlink" Target="https://podminky.urs.cz/item/CS_URS_2024_02/596911111" TargetMode="External"/><Relationship Id="rId53" Type="http://schemas.openxmlformats.org/officeDocument/2006/relationships/hyperlink" Target="https://podminky.urs.cz/item/CS_URS_2024_02/564861111" TargetMode="External"/><Relationship Id="rId58" Type="http://schemas.openxmlformats.org/officeDocument/2006/relationships/hyperlink" Target="https://podminky.urs.cz/item/CS_URS_2024_02/577134111" TargetMode="External"/><Relationship Id="rId66" Type="http://schemas.openxmlformats.org/officeDocument/2006/relationships/hyperlink" Target="https://podminky.urs.cz/item/CS_URS_2024_02/564851111" TargetMode="External"/><Relationship Id="rId74" Type="http://schemas.openxmlformats.org/officeDocument/2006/relationships/hyperlink" Target="https://podminky.urs.cz/item/CS_URS_2024_02/899132212" TargetMode="External"/><Relationship Id="rId79" Type="http://schemas.openxmlformats.org/officeDocument/2006/relationships/hyperlink" Target="https://podminky.urs.cz/item/CS_URS_2024_02/915111111" TargetMode="External"/><Relationship Id="rId87" Type="http://schemas.openxmlformats.org/officeDocument/2006/relationships/hyperlink" Target="https://podminky.urs.cz/item/CS_URS_2024_02/915611111" TargetMode="External"/><Relationship Id="rId102" Type="http://schemas.openxmlformats.org/officeDocument/2006/relationships/hyperlink" Target="https://podminky.urs.cz/item/CS_URS_2024_02/273321411" TargetMode="External"/><Relationship Id="rId110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113106123" TargetMode="External"/><Relationship Id="rId61" Type="http://schemas.openxmlformats.org/officeDocument/2006/relationships/hyperlink" Target="https://podminky.urs.cz/item/CS_URS_2024_01/596412213" TargetMode="External"/><Relationship Id="rId82" Type="http://schemas.openxmlformats.org/officeDocument/2006/relationships/hyperlink" Target="https://podminky.urs.cz/item/CS_URS_2024_02/915131111" TargetMode="External"/><Relationship Id="rId90" Type="http://schemas.openxmlformats.org/officeDocument/2006/relationships/hyperlink" Target="https://podminky.urs.cz/item/CS_URS_2024_02/916231213" TargetMode="External"/><Relationship Id="rId95" Type="http://schemas.openxmlformats.org/officeDocument/2006/relationships/hyperlink" Target="https://podminky.urs.cz/item/CS_URS_2024_02/966006132" TargetMode="External"/><Relationship Id="rId19" Type="http://schemas.openxmlformats.org/officeDocument/2006/relationships/hyperlink" Target="https://podminky.urs.cz/item/CS_URS_2024_02/132151103" TargetMode="External"/><Relationship Id="rId14" Type="http://schemas.openxmlformats.org/officeDocument/2006/relationships/hyperlink" Target="https://podminky.urs.cz/item/CS_URS_2024_02/113154558" TargetMode="External"/><Relationship Id="rId22" Type="http://schemas.openxmlformats.org/officeDocument/2006/relationships/hyperlink" Target="https://podminky.urs.cz/item/CS_URS_2024_02/162201412" TargetMode="External"/><Relationship Id="rId27" Type="http://schemas.openxmlformats.org/officeDocument/2006/relationships/hyperlink" Target="https://podminky.urs.cz/item/CS_URS_2024_02/162301942" TargetMode="External"/><Relationship Id="rId30" Type="http://schemas.openxmlformats.org/officeDocument/2006/relationships/hyperlink" Target="https://podminky.urs.cz/item/CS_URS_2024_02/162301972" TargetMode="External"/><Relationship Id="rId35" Type="http://schemas.openxmlformats.org/officeDocument/2006/relationships/hyperlink" Target="https://podminky.urs.cz/item/CS_URS_2024_02/167151111" TargetMode="External"/><Relationship Id="rId43" Type="http://schemas.openxmlformats.org/officeDocument/2006/relationships/hyperlink" Target="https://podminky.urs.cz/item/CS_URS_2024_02/212752412" TargetMode="External"/><Relationship Id="rId48" Type="http://schemas.openxmlformats.org/officeDocument/2006/relationships/hyperlink" Target="https://podminky.urs.cz/item/CS_URS_2024_02/162751119" TargetMode="External"/><Relationship Id="rId56" Type="http://schemas.openxmlformats.org/officeDocument/2006/relationships/hyperlink" Target="https://podminky.urs.cz/item/CS_URS_2024_02/573111111" TargetMode="External"/><Relationship Id="rId64" Type="http://schemas.openxmlformats.org/officeDocument/2006/relationships/hyperlink" Target="https://podminky.urs.cz/item/CS_URS_2024_02/564952112" TargetMode="External"/><Relationship Id="rId69" Type="http://schemas.openxmlformats.org/officeDocument/2006/relationships/hyperlink" Target="https://podminky.urs.cz/item/CS_URS_2024_02/877310320" TargetMode="External"/><Relationship Id="rId77" Type="http://schemas.openxmlformats.org/officeDocument/2006/relationships/hyperlink" Target="https://podminky.urs.cz/item/CS_URS_2024_02/914111111" TargetMode="External"/><Relationship Id="rId100" Type="http://schemas.openxmlformats.org/officeDocument/2006/relationships/hyperlink" Target="https://podminky.urs.cz/item/CS_URS_2024_02/174151101" TargetMode="External"/><Relationship Id="rId105" Type="http://schemas.openxmlformats.org/officeDocument/2006/relationships/hyperlink" Target="https://podminky.urs.cz/item/CS_URS_2024_02/997013811" TargetMode="External"/><Relationship Id="rId113" Type="http://schemas.openxmlformats.org/officeDocument/2006/relationships/hyperlink" Target="https://podminky.urs.cz/item/CS_URS_2024_01/460791214" TargetMode="External"/><Relationship Id="rId8" Type="http://schemas.openxmlformats.org/officeDocument/2006/relationships/hyperlink" Target="https://podminky.urs.cz/item/CS_URS_2024_02/113107162" TargetMode="External"/><Relationship Id="rId51" Type="http://schemas.openxmlformats.org/officeDocument/2006/relationships/hyperlink" Target="https://podminky.urs.cz/item/CS_URS_2024_02/564871111" TargetMode="External"/><Relationship Id="rId72" Type="http://schemas.openxmlformats.org/officeDocument/2006/relationships/hyperlink" Target="https://podminky.urs.cz/item/CS_URS_2024_02/890411851" TargetMode="External"/><Relationship Id="rId80" Type="http://schemas.openxmlformats.org/officeDocument/2006/relationships/hyperlink" Target="https://podminky.urs.cz/item/CS_URS_2024_02/915121111" TargetMode="External"/><Relationship Id="rId85" Type="http://schemas.openxmlformats.org/officeDocument/2006/relationships/hyperlink" Target="https://podminky.urs.cz/item/CS_URS_2024_02/915221121" TargetMode="External"/><Relationship Id="rId93" Type="http://schemas.openxmlformats.org/officeDocument/2006/relationships/hyperlink" Target="https://podminky.urs.cz/item/CS_URS_2024_02/919735113" TargetMode="External"/><Relationship Id="rId98" Type="http://schemas.openxmlformats.org/officeDocument/2006/relationships/hyperlink" Target="https://podminky.urs.cz/item/CS_URS_2024_02/979051121" TargetMode="External"/><Relationship Id="rId3" Type="http://schemas.openxmlformats.org/officeDocument/2006/relationships/hyperlink" Target="https://podminky.urs.cz/item/CS_URS_2024_02/112201114" TargetMode="External"/><Relationship Id="rId12" Type="http://schemas.openxmlformats.org/officeDocument/2006/relationships/hyperlink" Target="https://podminky.urs.cz/item/CS_URS_2024_02/113107241" TargetMode="External"/><Relationship Id="rId17" Type="http://schemas.openxmlformats.org/officeDocument/2006/relationships/hyperlink" Target="https://podminky.urs.cz/item/CS_URS_2024_02/121151123" TargetMode="External"/><Relationship Id="rId25" Type="http://schemas.openxmlformats.org/officeDocument/2006/relationships/hyperlink" Target="https://podminky.urs.cz/item/CS_URS_2024_02/162301501" TargetMode="External"/><Relationship Id="rId33" Type="http://schemas.openxmlformats.org/officeDocument/2006/relationships/hyperlink" Target="https://podminky.urs.cz/item/CS_URS_2024_02/162751117" TargetMode="External"/><Relationship Id="rId38" Type="http://schemas.openxmlformats.org/officeDocument/2006/relationships/hyperlink" Target="https://podminky.urs.cz/item/CS_URS_2024_02/174151101" TargetMode="External"/><Relationship Id="rId46" Type="http://schemas.openxmlformats.org/officeDocument/2006/relationships/hyperlink" Target="https://podminky.urs.cz/item/CS_URS_2024_02/122252204" TargetMode="External"/><Relationship Id="rId59" Type="http://schemas.openxmlformats.org/officeDocument/2006/relationships/hyperlink" Target="https://podminky.urs.cz/item/CS_URS_2024_02/564861111" TargetMode="External"/><Relationship Id="rId67" Type="http://schemas.openxmlformats.org/officeDocument/2006/relationships/hyperlink" Target="https://podminky.urs.cz/item/CS_URS_2024_02/596211122" TargetMode="External"/><Relationship Id="rId103" Type="http://schemas.openxmlformats.org/officeDocument/2006/relationships/hyperlink" Target="https://podminky.urs.cz/item/CS_URS_2024_02/273362023" TargetMode="External"/><Relationship Id="rId108" Type="http://schemas.openxmlformats.org/officeDocument/2006/relationships/hyperlink" Target="https://podminky.urs.cz/item/CS_URS_2024_02/997221861" TargetMode="External"/><Relationship Id="rId20" Type="http://schemas.openxmlformats.org/officeDocument/2006/relationships/hyperlink" Target="https://podminky.urs.cz/item/CS_URS_2024_02/162201402" TargetMode="External"/><Relationship Id="rId41" Type="http://schemas.openxmlformats.org/officeDocument/2006/relationships/hyperlink" Target="https://podminky.urs.cz/item/CS_URS_2024_02/181451131" TargetMode="External"/><Relationship Id="rId54" Type="http://schemas.openxmlformats.org/officeDocument/2006/relationships/hyperlink" Target="https://podminky.urs.cz/item/CS_URS_2024_02/564952113" TargetMode="External"/><Relationship Id="rId62" Type="http://schemas.openxmlformats.org/officeDocument/2006/relationships/hyperlink" Target="https://podminky.urs.cz/item/CS_URS_2024_01/919726123" TargetMode="External"/><Relationship Id="rId70" Type="http://schemas.openxmlformats.org/officeDocument/2006/relationships/hyperlink" Target="https://podminky.urs.cz/item/CS_URS_2024_02/877310330" TargetMode="External"/><Relationship Id="rId75" Type="http://schemas.openxmlformats.org/officeDocument/2006/relationships/hyperlink" Target="https://podminky.urs.cz/item/CS_URS_2024_02/899132213" TargetMode="External"/><Relationship Id="rId83" Type="http://schemas.openxmlformats.org/officeDocument/2006/relationships/hyperlink" Target="https://podminky.urs.cz/item/CS_URS_2024_02/915211111" TargetMode="External"/><Relationship Id="rId88" Type="http://schemas.openxmlformats.org/officeDocument/2006/relationships/hyperlink" Target="https://podminky.urs.cz/item/CS_URS_2024_02/915621111" TargetMode="External"/><Relationship Id="rId91" Type="http://schemas.openxmlformats.org/officeDocument/2006/relationships/hyperlink" Target="https://podminky.urs.cz/item/CS_URS_2024_02/919732211" TargetMode="External"/><Relationship Id="rId96" Type="http://schemas.openxmlformats.org/officeDocument/2006/relationships/hyperlink" Target="https://podminky.urs.cz/item/CS_URS_2024_02/966006211" TargetMode="External"/><Relationship Id="rId111" Type="http://schemas.openxmlformats.org/officeDocument/2006/relationships/hyperlink" Target="https://podminky.urs.cz/item/CS_URS_2024_02/997221875" TargetMode="External"/><Relationship Id="rId1" Type="http://schemas.openxmlformats.org/officeDocument/2006/relationships/hyperlink" Target="https://podminky.urs.cz/item/CS_URS_2024_02/111251102" TargetMode="External"/><Relationship Id="rId6" Type="http://schemas.openxmlformats.org/officeDocument/2006/relationships/hyperlink" Target="https://podminky.urs.cz/item/CS_URS_2024_02/113107141" TargetMode="External"/><Relationship Id="rId15" Type="http://schemas.openxmlformats.org/officeDocument/2006/relationships/hyperlink" Target="https://podminky.urs.cz/item/CS_URS_2024_02/113202111" TargetMode="External"/><Relationship Id="rId23" Type="http://schemas.openxmlformats.org/officeDocument/2006/relationships/hyperlink" Target="https://podminky.urs.cz/item/CS_URS_2024_02/162201416" TargetMode="External"/><Relationship Id="rId28" Type="http://schemas.openxmlformats.org/officeDocument/2006/relationships/hyperlink" Target="https://podminky.urs.cz/item/CS_URS_2024_02/162301952" TargetMode="External"/><Relationship Id="rId36" Type="http://schemas.openxmlformats.org/officeDocument/2006/relationships/hyperlink" Target="https://podminky.urs.cz/item/CS_URS_2024_02/171152101" TargetMode="External"/><Relationship Id="rId49" Type="http://schemas.openxmlformats.org/officeDocument/2006/relationships/hyperlink" Target="https://podminky.urs.cz/item/CS_URS_2024_02/997013871" TargetMode="External"/><Relationship Id="rId57" Type="http://schemas.openxmlformats.org/officeDocument/2006/relationships/hyperlink" Target="https://podminky.urs.cz/item/CS_URS_2024_02/573211111" TargetMode="External"/><Relationship Id="rId106" Type="http://schemas.openxmlformats.org/officeDocument/2006/relationships/hyperlink" Target="https://podminky.urs.cz/item/CS_URS_2024_02/997221561" TargetMode="External"/><Relationship Id="rId114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113107222" TargetMode="External"/><Relationship Id="rId31" Type="http://schemas.openxmlformats.org/officeDocument/2006/relationships/hyperlink" Target="https://podminky.urs.cz/item/CS_URS_2024_02/162301981" TargetMode="External"/><Relationship Id="rId44" Type="http://schemas.openxmlformats.org/officeDocument/2006/relationships/hyperlink" Target="https://podminky.urs.cz/item/CS_URS_2024_02/451577877" TargetMode="External"/><Relationship Id="rId52" Type="http://schemas.openxmlformats.org/officeDocument/2006/relationships/hyperlink" Target="https://podminky.urs.cz/item/CS_URS_2024_02/919726203" TargetMode="External"/><Relationship Id="rId60" Type="http://schemas.openxmlformats.org/officeDocument/2006/relationships/hyperlink" Target="https://podminky.urs.cz/item/CS_URS_2024_02/564952112" TargetMode="External"/><Relationship Id="rId65" Type="http://schemas.openxmlformats.org/officeDocument/2006/relationships/hyperlink" Target="https://podminky.urs.cz/item/CS_URS_2024_02/596212210" TargetMode="External"/><Relationship Id="rId73" Type="http://schemas.openxmlformats.org/officeDocument/2006/relationships/hyperlink" Target="https://podminky.urs.cz/item/CS_URS_2024_02/899132111" TargetMode="External"/><Relationship Id="rId78" Type="http://schemas.openxmlformats.org/officeDocument/2006/relationships/hyperlink" Target="https://podminky.urs.cz/item/CS_URS_2024_02/914511111" TargetMode="External"/><Relationship Id="rId81" Type="http://schemas.openxmlformats.org/officeDocument/2006/relationships/hyperlink" Target="https://podminky.urs.cz/item/CS_URS_2024_02/915121121" TargetMode="External"/><Relationship Id="rId86" Type="http://schemas.openxmlformats.org/officeDocument/2006/relationships/hyperlink" Target="https://podminky.urs.cz/item/CS_URS_2024_02/915231111" TargetMode="External"/><Relationship Id="rId94" Type="http://schemas.openxmlformats.org/officeDocument/2006/relationships/hyperlink" Target="https://podminky.urs.cz/item/CS_URS_2024_02/966003818" TargetMode="External"/><Relationship Id="rId99" Type="http://schemas.openxmlformats.org/officeDocument/2006/relationships/hyperlink" Target="https://podminky.urs.cz/item/CS_URS_2024_02/131151103" TargetMode="External"/><Relationship Id="rId101" Type="http://schemas.openxmlformats.org/officeDocument/2006/relationships/hyperlink" Target="https://podminky.urs.cz/item/CS_URS_2024_02/271532213" TargetMode="External"/><Relationship Id="rId4" Type="http://schemas.openxmlformats.org/officeDocument/2006/relationships/hyperlink" Target="https://podminky.urs.cz/item/CS_URS_2024_02/113106121" TargetMode="External"/><Relationship Id="rId9" Type="http://schemas.openxmlformats.org/officeDocument/2006/relationships/hyperlink" Target="https://podminky.urs.cz/item/CS_URS_2024_02/113107176" TargetMode="External"/><Relationship Id="rId13" Type="http://schemas.openxmlformats.org/officeDocument/2006/relationships/hyperlink" Target="https://podminky.urs.cz/item/CS_URS_2024_02/113154533" TargetMode="External"/><Relationship Id="rId18" Type="http://schemas.openxmlformats.org/officeDocument/2006/relationships/hyperlink" Target="https://podminky.urs.cz/item/CS_URS_2024_02/122252203" TargetMode="External"/><Relationship Id="rId39" Type="http://schemas.openxmlformats.org/officeDocument/2006/relationships/hyperlink" Target="https://podminky.urs.cz/item/CS_URS_2024_02/181152302" TargetMode="External"/><Relationship Id="rId109" Type="http://schemas.openxmlformats.org/officeDocument/2006/relationships/hyperlink" Target="https://podminky.urs.cz/item/CS_URS_2024_02/997221862" TargetMode="External"/><Relationship Id="rId34" Type="http://schemas.openxmlformats.org/officeDocument/2006/relationships/hyperlink" Target="https://podminky.urs.cz/item/CS_URS_2024_02/162751119" TargetMode="External"/><Relationship Id="rId50" Type="http://schemas.openxmlformats.org/officeDocument/2006/relationships/hyperlink" Target="https://podminky.urs.cz/item/CS_URS_2024_02/564871111" TargetMode="External"/><Relationship Id="rId55" Type="http://schemas.openxmlformats.org/officeDocument/2006/relationships/hyperlink" Target="https://podminky.urs.cz/item/CS_URS_2024_02/565155111" TargetMode="External"/><Relationship Id="rId76" Type="http://schemas.openxmlformats.org/officeDocument/2006/relationships/hyperlink" Target="https://podminky.urs.cz/item/CS_URS_2024_02/899202211" TargetMode="External"/><Relationship Id="rId97" Type="http://schemas.openxmlformats.org/officeDocument/2006/relationships/hyperlink" Target="https://podminky.urs.cz/item/CS_URS_2024_02/966007213" TargetMode="External"/><Relationship Id="rId104" Type="http://schemas.openxmlformats.org/officeDocument/2006/relationships/hyperlink" Target="https://podminky.urs.cz/item/CS_URS_2024_02/279311911" TargetMode="External"/><Relationship Id="rId7" Type="http://schemas.openxmlformats.org/officeDocument/2006/relationships/hyperlink" Target="https://podminky.urs.cz/item/CS_URS_2024_02/113107143" TargetMode="External"/><Relationship Id="rId71" Type="http://schemas.openxmlformats.org/officeDocument/2006/relationships/hyperlink" Target="https://podminky.urs.cz/item/CS_URS_2024_02/877420320" TargetMode="External"/><Relationship Id="rId92" Type="http://schemas.openxmlformats.org/officeDocument/2006/relationships/hyperlink" Target="https://podminky.urs.cz/item/CS_URS_2024_02/9197351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871313123" TargetMode="External"/><Relationship Id="rId18" Type="http://schemas.openxmlformats.org/officeDocument/2006/relationships/hyperlink" Target="https://podminky.urs.cz/item/CS_URS_2024_02/877370310" TargetMode="External"/><Relationship Id="rId26" Type="http://schemas.openxmlformats.org/officeDocument/2006/relationships/hyperlink" Target="https://podminky.urs.cz/item/CS_URS_2024_02/894410211" TargetMode="External"/><Relationship Id="rId39" Type="http://schemas.openxmlformats.org/officeDocument/2006/relationships/hyperlink" Target="https://podminky.urs.cz/item/CS_URS_2024_02/895941331" TargetMode="External"/><Relationship Id="rId3" Type="http://schemas.openxmlformats.org/officeDocument/2006/relationships/hyperlink" Target="https://podminky.urs.cz/item/CS_URS_2024_02/151811132" TargetMode="External"/><Relationship Id="rId21" Type="http://schemas.openxmlformats.org/officeDocument/2006/relationships/hyperlink" Target="https://podminky.urs.cz/item/CS_URS_2024_02/877390320" TargetMode="External"/><Relationship Id="rId34" Type="http://schemas.openxmlformats.org/officeDocument/2006/relationships/hyperlink" Target="https://podminky.urs.cz/item/CS_URS_2024_02/452112112" TargetMode="External"/><Relationship Id="rId42" Type="http://schemas.openxmlformats.org/officeDocument/2006/relationships/hyperlink" Target="https://podminky.urs.cz/item/CS_URS_2024_02/899203112" TargetMode="External"/><Relationship Id="rId47" Type="http://schemas.openxmlformats.org/officeDocument/2006/relationships/hyperlink" Target="https://podminky.urs.cz/item/CS_URS_2024_02/894812352" TargetMode="External"/><Relationship Id="rId50" Type="http://schemas.openxmlformats.org/officeDocument/2006/relationships/hyperlink" Target="https://podminky.urs.cz/item/CS_URS_2024_02/998274101" TargetMode="External"/><Relationship Id="rId7" Type="http://schemas.openxmlformats.org/officeDocument/2006/relationships/hyperlink" Target="https://podminky.urs.cz/item/CS_URS_2024_02/162751119" TargetMode="External"/><Relationship Id="rId12" Type="http://schemas.openxmlformats.org/officeDocument/2006/relationships/hyperlink" Target="https://podminky.urs.cz/item/CS_URS_2024_02/451573111" TargetMode="External"/><Relationship Id="rId17" Type="http://schemas.openxmlformats.org/officeDocument/2006/relationships/hyperlink" Target="https://podminky.urs.cz/item/CS_URS_2024_02/877350330" TargetMode="External"/><Relationship Id="rId25" Type="http://schemas.openxmlformats.org/officeDocument/2006/relationships/hyperlink" Target="https://podminky.urs.cz/item/CS_URS_2024_02/894410102" TargetMode="External"/><Relationship Id="rId33" Type="http://schemas.openxmlformats.org/officeDocument/2006/relationships/hyperlink" Target="https://podminky.urs.cz/item/CS_URS_2024_02/899104112" TargetMode="External"/><Relationship Id="rId38" Type="http://schemas.openxmlformats.org/officeDocument/2006/relationships/hyperlink" Target="https://podminky.urs.cz/item/CS_URS_2024_02/895941314" TargetMode="External"/><Relationship Id="rId46" Type="http://schemas.openxmlformats.org/officeDocument/2006/relationships/hyperlink" Target="https://podminky.urs.cz/item/CS_URS_2024_02/894812339" TargetMode="External"/><Relationship Id="rId2" Type="http://schemas.openxmlformats.org/officeDocument/2006/relationships/hyperlink" Target="https://podminky.urs.cz/item/CS_URS_2024_02/132154206" TargetMode="External"/><Relationship Id="rId16" Type="http://schemas.openxmlformats.org/officeDocument/2006/relationships/hyperlink" Target="https://podminky.urs.cz/item/CS_URS_2024_02/871423123" TargetMode="External"/><Relationship Id="rId20" Type="http://schemas.openxmlformats.org/officeDocument/2006/relationships/hyperlink" Target="https://podminky.urs.cz/item/CS_URS_2024_02/877390310" TargetMode="External"/><Relationship Id="rId29" Type="http://schemas.openxmlformats.org/officeDocument/2006/relationships/hyperlink" Target="https://podminky.urs.cz/item/CS_URS_2024_02/894410232" TargetMode="External"/><Relationship Id="rId41" Type="http://schemas.openxmlformats.org/officeDocument/2006/relationships/hyperlink" Target="https://podminky.urs.cz/item/CS_URS_2024_02/895941104" TargetMode="External"/><Relationship Id="rId1" Type="http://schemas.openxmlformats.org/officeDocument/2006/relationships/hyperlink" Target="https://podminky.urs.cz/item/CS_URS_2024_02/131151203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175151101" TargetMode="External"/><Relationship Id="rId24" Type="http://schemas.openxmlformats.org/officeDocument/2006/relationships/hyperlink" Target="https://podminky.urs.cz/item/CS_URS_2024_02/894410101" TargetMode="External"/><Relationship Id="rId32" Type="http://schemas.openxmlformats.org/officeDocument/2006/relationships/hyperlink" Target="https://podminky.urs.cz/item/CS_URS_2024_02/452112122" TargetMode="External"/><Relationship Id="rId37" Type="http://schemas.openxmlformats.org/officeDocument/2006/relationships/hyperlink" Target="https://podminky.urs.cz/item/CS_URS_2024_02/895941301" TargetMode="External"/><Relationship Id="rId40" Type="http://schemas.openxmlformats.org/officeDocument/2006/relationships/hyperlink" Target="https://podminky.urs.cz/item/CS_URS_2024_02/899104112" TargetMode="External"/><Relationship Id="rId45" Type="http://schemas.openxmlformats.org/officeDocument/2006/relationships/hyperlink" Target="https://podminky.urs.cz/item/CS_URS_2024_02/894812331" TargetMode="External"/><Relationship Id="rId5" Type="http://schemas.openxmlformats.org/officeDocument/2006/relationships/hyperlink" Target="https://podminky.urs.cz/item/CS_URS_2024_02/162351103" TargetMode="External"/><Relationship Id="rId15" Type="http://schemas.openxmlformats.org/officeDocument/2006/relationships/hyperlink" Target="https://podminky.urs.cz/item/CS_URS_2024_02/871393123" TargetMode="External"/><Relationship Id="rId23" Type="http://schemas.openxmlformats.org/officeDocument/2006/relationships/hyperlink" Target="https://podminky.urs.cz/item/CS_URS_2024_02/899722113" TargetMode="External"/><Relationship Id="rId28" Type="http://schemas.openxmlformats.org/officeDocument/2006/relationships/hyperlink" Target="https://podminky.urs.cz/item/CS_URS_2024_02/894410213" TargetMode="External"/><Relationship Id="rId36" Type="http://schemas.openxmlformats.org/officeDocument/2006/relationships/hyperlink" Target="https://podminky.urs.cz/item/CS_URS_2024_02/877315211" TargetMode="External"/><Relationship Id="rId49" Type="http://schemas.openxmlformats.org/officeDocument/2006/relationships/hyperlink" Target="https://podminky.urs.cz/item/CS_URS_2024_02/897173112" TargetMode="Externa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877370320" TargetMode="External"/><Relationship Id="rId31" Type="http://schemas.openxmlformats.org/officeDocument/2006/relationships/hyperlink" Target="https://podminky.urs.cz/item/CS_URS_2024_02/452112112" TargetMode="External"/><Relationship Id="rId44" Type="http://schemas.openxmlformats.org/officeDocument/2006/relationships/hyperlink" Target="https://podminky.urs.cz/item/CS_URS_2024_02/894812311" TargetMode="External"/><Relationship Id="rId52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151811232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871373123" TargetMode="External"/><Relationship Id="rId22" Type="http://schemas.openxmlformats.org/officeDocument/2006/relationships/hyperlink" Target="https://podminky.urs.cz/item/CS_URS_2024_02/899721112" TargetMode="External"/><Relationship Id="rId27" Type="http://schemas.openxmlformats.org/officeDocument/2006/relationships/hyperlink" Target="https://podminky.urs.cz/item/CS_URS_2024_02/894410212" TargetMode="External"/><Relationship Id="rId30" Type="http://schemas.openxmlformats.org/officeDocument/2006/relationships/hyperlink" Target="https://podminky.urs.cz/item/CS_URS_2024_02/894410302" TargetMode="External"/><Relationship Id="rId35" Type="http://schemas.openxmlformats.org/officeDocument/2006/relationships/hyperlink" Target="https://podminky.urs.cz/item/CS_URS_2024_02/452311151" TargetMode="External"/><Relationship Id="rId43" Type="http://schemas.openxmlformats.org/officeDocument/2006/relationships/hyperlink" Target="https://podminky.urs.cz/item/CS_URS_2024_02/894812261" TargetMode="External"/><Relationship Id="rId48" Type="http://schemas.openxmlformats.org/officeDocument/2006/relationships/hyperlink" Target="https://podminky.urs.cz/item/CS_URS_2024_02/897171112" TargetMode="External"/><Relationship Id="rId8" Type="http://schemas.openxmlformats.org/officeDocument/2006/relationships/hyperlink" Target="https://podminky.urs.cz/item/CS_URS_2024_02/167151111" TargetMode="External"/><Relationship Id="rId51" Type="http://schemas.openxmlformats.org/officeDocument/2006/relationships/hyperlink" Target="https://podminky.urs.cz/item/CS_URS_2024_02/99827412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40001000" TargetMode="External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10001000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2"/>
      <c r="AL5" s="22"/>
      <c r="AM5" s="22"/>
      <c r="AN5" s="22"/>
      <c r="AO5" s="22"/>
      <c r="AP5" s="22"/>
      <c r="AQ5" s="22"/>
      <c r="AR5" s="20"/>
      <c r="BE5" s="28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2"/>
      <c r="AL6" s="22"/>
      <c r="AM6" s="22"/>
      <c r="AN6" s="22"/>
      <c r="AO6" s="22"/>
      <c r="AP6" s="22"/>
      <c r="AQ6" s="22"/>
      <c r="AR6" s="20"/>
      <c r="BE6" s="28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8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8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1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81"/>
      <c r="BS13" s="17" t="s">
        <v>6</v>
      </c>
    </row>
    <row r="14" spans="1:74" ht="12.75">
      <c r="B14" s="21"/>
      <c r="C14" s="22"/>
      <c r="D14" s="22"/>
      <c r="E14" s="286" t="s">
        <v>31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8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1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8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81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1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28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281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1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1"/>
    </row>
    <row r="23" spans="1:71" s="1" customFormat="1" ht="16.5" customHeight="1">
      <c r="B23" s="21"/>
      <c r="C23" s="22"/>
      <c r="D23" s="22"/>
      <c r="E23" s="288" t="s">
        <v>1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2"/>
      <c r="AP23" s="22"/>
      <c r="AQ23" s="22"/>
      <c r="AR23" s="20"/>
      <c r="BE23" s="28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1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9">
        <f>ROUND(AG94,2)</f>
        <v>0</v>
      </c>
      <c r="AL26" s="290"/>
      <c r="AM26" s="290"/>
      <c r="AN26" s="290"/>
      <c r="AO26" s="290"/>
      <c r="AP26" s="36"/>
      <c r="AQ26" s="36"/>
      <c r="AR26" s="39"/>
      <c r="BE26" s="28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1" t="s">
        <v>41</v>
      </c>
      <c r="M28" s="291"/>
      <c r="N28" s="291"/>
      <c r="O28" s="291"/>
      <c r="P28" s="291"/>
      <c r="Q28" s="36"/>
      <c r="R28" s="36"/>
      <c r="S28" s="36"/>
      <c r="T28" s="36"/>
      <c r="U28" s="36"/>
      <c r="V28" s="36"/>
      <c r="W28" s="291" t="s">
        <v>42</v>
      </c>
      <c r="X28" s="291"/>
      <c r="Y28" s="291"/>
      <c r="Z28" s="291"/>
      <c r="AA28" s="291"/>
      <c r="AB28" s="291"/>
      <c r="AC28" s="291"/>
      <c r="AD28" s="291"/>
      <c r="AE28" s="291"/>
      <c r="AF28" s="36"/>
      <c r="AG28" s="36"/>
      <c r="AH28" s="36"/>
      <c r="AI28" s="36"/>
      <c r="AJ28" s="36"/>
      <c r="AK28" s="291" t="s">
        <v>43</v>
      </c>
      <c r="AL28" s="291"/>
      <c r="AM28" s="291"/>
      <c r="AN28" s="291"/>
      <c r="AO28" s="291"/>
      <c r="AP28" s="36"/>
      <c r="AQ28" s="36"/>
      <c r="AR28" s="39"/>
      <c r="BE28" s="281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94">
        <v>0.21</v>
      </c>
      <c r="M29" s="293"/>
      <c r="N29" s="293"/>
      <c r="O29" s="293"/>
      <c r="P29" s="293"/>
      <c r="Q29" s="41"/>
      <c r="R29" s="41"/>
      <c r="S29" s="41"/>
      <c r="T29" s="41"/>
      <c r="U29" s="41"/>
      <c r="V29" s="41"/>
      <c r="W29" s="292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41"/>
      <c r="AG29" s="41"/>
      <c r="AH29" s="41"/>
      <c r="AI29" s="41"/>
      <c r="AJ29" s="41"/>
      <c r="AK29" s="292">
        <f>ROUND(AV94, 2)</f>
        <v>0</v>
      </c>
      <c r="AL29" s="293"/>
      <c r="AM29" s="293"/>
      <c r="AN29" s="293"/>
      <c r="AO29" s="293"/>
      <c r="AP29" s="41"/>
      <c r="AQ29" s="41"/>
      <c r="AR29" s="42"/>
      <c r="BE29" s="282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94">
        <v>0.12</v>
      </c>
      <c r="M30" s="293"/>
      <c r="N30" s="293"/>
      <c r="O30" s="293"/>
      <c r="P30" s="293"/>
      <c r="Q30" s="41"/>
      <c r="R30" s="41"/>
      <c r="S30" s="41"/>
      <c r="T30" s="41"/>
      <c r="U30" s="41"/>
      <c r="V30" s="41"/>
      <c r="W30" s="292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41"/>
      <c r="AG30" s="41"/>
      <c r="AH30" s="41"/>
      <c r="AI30" s="41"/>
      <c r="AJ30" s="41"/>
      <c r="AK30" s="292">
        <f>ROUND(AW94, 2)</f>
        <v>0</v>
      </c>
      <c r="AL30" s="293"/>
      <c r="AM30" s="293"/>
      <c r="AN30" s="293"/>
      <c r="AO30" s="293"/>
      <c r="AP30" s="41"/>
      <c r="AQ30" s="41"/>
      <c r="AR30" s="42"/>
      <c r="BE30" s="282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94">
        <v>0.21</v>
      </c>
      <c r="M31" s="293"/>
      <c r="N31" s="293"/>
      <c r="O31" s="293"/>
      <c r="P31" s="293"/>
      <c r="Q31" s="41"/>
      <c r="R31" s="41"/>
      <c r="S31" s="41"/>
      <c r="T31" s="41"/>
      <c r="U31" s="41"/>
      <c r="V31" s="41"/>
      <c r="W31" s="292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F31" s="41"/>
      <c r="AG31" s="41"/>
      <c r="AH31" s="41"/>
      <c r="AI31" s="41"/>
      <c r="AJ31" s="41"/>
      <c r="AK31" s="292">
        <v>0</v>
      </c>
      <c r="AL31" s="293"/>
      <c r="AM31" s="293"/>
      <c r="AN31" s="293"/>
      <c r="AO31" s="293"/>
      <c r="AP31" s="41"/>
      <c r="AQ31" s="41"/>
      <c r="AR31" s="42"/>
      <c r="BE31" s="282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94">
        <v>0.12</v>
      </c>
      <c r="M32" s="293"/>
      <c r="N32" s="293"/>
      <c r="O32" s="293"/>
      <c r="P32" s="293"/>
      <c r="Q32" s="41"/>
      <c r="R32" s="41"/>
      <c r="S32" s="41"/>
      <c r="T32" s="41"/>
      <c r="U32" s="41"/>
      <c r="V32" s="41"/>
      <c r="W32" s="292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F32" s="41"/>
      <c r="AG32" s="41"/>
      <c r="AH32" s="41"/>
      <c r="AI32" s="41"/>
      <c r="AJ32" s="41"/>
      <c r="AK32" s="292">
        <v>0</v>
      </c>
      <c r="AL32" s="293"/>
      <c r="AM32" s="293"/>
      <c r="AN32" s="293"/>
      <c r="AO32" s="293"/>
      <c r="AP32" s="41"/>
      <c r="AQ32" s="41"/>
      <c r="AR32" s="42"/>
      <c r="BE32" s="282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94">
        <v>0</v>
      </c>
      <c r="M33" s="293"/>
      <c r="N33" s="293"/>
      <c r="O33" s="293"/>
      <c r="P33" s="293"/>
      <c r="Q33" s="41"/>
      <c r="R33" s="41"/>
      <c r="S33" s="41"/>
      <c r="T33" s="41"/>
      <c r="U33" s="41"/>
      <c r="V33" s="41"/>
      <c r="W33" s="292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41"/>
      <c r="AG33" s="41"/>
      <c r="AH33" s="41"/>
      <c r="AI33" s="41"/>
      <c r="AJ33" s="41"/>
      <c r="AK33" s="292">
        <v>0</v>
      </c>
      <c r="AL33" s="293"/>
      <c r="AM33" s="293"/>
      <c r="AN33" s="293"/>
      <c r="AO33" s="293"/>
      <c r="AP33" s="41"/>
      <c r="AQ33" s="41"/>
      <c r="AR33" s="42"/>
      <c r="BE33" s="28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1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98" t="s">
        <v>52</v>
      </c>
      <c r="Y35" s="296"/>
      <c r="Z35" s="296"/>
      <c r="AA35" s="296"/>
      <c r="AB35" s="296"/>
      <c r="AC35" s="45"/>
      <c r="AD35" s="45"/>
      <c r="AE35" s="45"/>
      <c r="AF35" s="45"/>
      <c r="AG35" s="45"/>
      <c r="AH35" s="45"/>
      <c r="AI35" s="45"/>
      <c r="AJ35" s="45"/>
      <c r="AK35" s="295">
        <f>SUM(AK26:AK33)</f>
        <v>0</v>
      </c>
      <c r="AL35" s="296"/>
      <c r="AM35" s="296"/>
      <c r="AN35" s="296"/>
      <c r="AO35" s="29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P452023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9" t="str">
        <f>K6</f>
        <v>Stavební úpravy komunikace v ulici Poláčkova, nová dešťová kanalizace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1" t="str">
        <f>IF(AN8= "","",AN8)</f>
        <v>29. 11. 2024</v>
      </c>
      <c r="AN87" s="26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2" t="str">
        <f>IF(E17="","",E17)</f>
        <v>GEOprojectKV, s.r.o.</v>
      </c>
      <c r="AN89" s="263"/>
      <c r="AO89" s="263"/>
      <c r="AP89" s="263"/>
      <c r="AQ89" s="36"/>
      <c r="AR89" s="39"/>
      <c r="AS89" s="264" t="s">
        <v>60</v>
      </c>
      <c r="AT89" s="26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62" t="str">
        <f>IF(E20="","",E20)</f>
        <v>GEOprojectKV s.r.o.</v>
      </c>
      <c r="AN90" s="263"/>
      <c r="AO90" s="263"/>
      <c r="AP90" s="263"/>
      <c r="AQ90" s="36"/>
      <c r="AR90" s="39"/>
      <c r="AS90" s="266"/>
      <c r="AT90" s="26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8"/>
      <c r="AT91" s="26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0" t="s">
        <v>61</v>
      </c>
      <c r="D92" s="271"/>
      <c r="E92" s="271"/>
      <c r="F92" s="271"/>
      <c r="G92" s="271"/>
      <c r="H92" s="73"/>
      <c r="I92" s="273" t="s">
        <v>62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2" t="s">
        <v>63</v>
      </c>
      <c r="AH92" s="271"/>
      <c r="AI92" s="271"/>
      <c r="AJ92" s="271"/>
      <c r="AK92" s="271"/>
      <c r="AL92" s="271"/>
      <c r="AM92" s="271"/>
      <c r="AN92" s="273" t="s">
        <v>64</v>
      </c>
      <c r="AO92" s="271"/>
      <c r="AP92" s="274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8">
        <f>ROUND(SUM(AG95:AG98),2)</f>
        <v>0</v>
      </c>
      <c r="AH94" s="278"/>
      <c r="AI94" s="278"/>
      <c r="AJ94" s="278"/>
      <c r="AK94" s="278"/>
      <c r="AL94" s="278"/>
      <c r="AM94" s="278"/>
      <c r="AN94" s="279">
        <f>SUM(AG94,AT94)</f>
        <v>0</v>
      </c>
      <c r="AO94" s="279"/>
      <c r="AP94" s="279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75" t="s">
        <v>85</v>
      </c>
      <c r="E95" s="275"/>
      <c r="F95" s="275"/>
      <c r="G95" s="275"/>
      <c r="H95" s="275"/>
      <c r="I95" s="96"/>
      <c r="J95" s="275" t="s">
        <v>86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6">
        <f>'SO 101 - Komunikace a zpe...'!J30</f>
        <v>0</v>
      </c>
      <c r="AH95" s="277"/>
      <c r="AI95" s="277"/>
      <c r="AJ95" s="277"/>
      <c r="AK95" s="277"/>
      <c r="AL95" s="277"/>
      <c r="AM95" s="277"/>
      <c r="AN95" s="276">
        <f>SUM(AG95,AT95)</f>
        <v>0</v>
      </c>
      <c r="AO95" s="277"/>
      <c r="AP95" s="277"/>
      <c r="AQ95" s="97" t="s">
        <v>87</v>
      </c>
      <c r="AR95" s="98"/>
      <c r="AS95" s="99">
        <v>0</v>
      </c>
      <c r="AT95" s="100">
        <f>ROUND(SUM(AV95:AW95),2)</f>
        <v>0</v>
      </c>
      <c r="AU95" s="101">
        <f>'SO 101 - Komunikace a zpe...'!P133</f>
        <v>0</v>
      </c>
      <c r="AV95" s="100">
        <f>'SO 101 - Komunikace a zpe...'!J33</f>
        <v>0</v>
      </c>
      <c r="AW95" s="100">
        <f>'SO 101 - Komunikace a zpe...'!J34</f>
        <v>0</v>
      </c>
      <c r="AX95" s="100">
        <f>'SO 101 - Komunikace a zpe...'!J35</f>
        <v>0</v>
      </c>
      <c r="AY95" s="100">
        <f>'SO 101 - Komunikace a zpe...'!J36</f>
        <v>0</v>
      </c>
      <c r="AZ95" s="100">
        <f>'SO 101 - Komunikace a zpe...'!F33</f>
        <v>0</v>
      </c>
      <c r="BA95" s="100">
        <f>'SO 101 - Komunikace a zpe...'!F34</f>
        <v>0</v>
      </c>
      <c r="BB95" s="100">
        <f>'SO 101 - Komunikace a zpe...'!F35</f>
        <v>0</v>
      </c>
      <c r="BC95" s="100">
        <f>'SO 101 - Komunikace a zpe...'!F36</f>
        <v>0</v>
      </c>
      <c r="BD95" s="102">
        <f>'SO 101 - Komunikace a zpe...'!F37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6.5" customHeight="1">
      <c r="A96" s="93" t="s">
        <v>84</v>
      </c>
      <c r="B96" s="94"/>
      <c r="C96" s="95"/>
      <c r="D96" s="275" t="s">
        <v>91</v>
      </c>
      <c r="E96" s="275"/>
      <c r="F96" s="275"/>
      <c r="G96" s="275"/>
      <c r="H96" s="275"/>
      <c r="I96" s="96"/>
      <c r="J96" s="275" t="s">
        <v>92</v>
      </c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6">
        <f>'SO 301 - Děšťová kanalizace'!J30</f>
        <v>0</v>
      </c>
      <c r="AH96" s="277"/>
      <c r="AI96" s="277"/>
      <c r="AJ96" s="277"/>
      <c r="AK96" s="277"/>
      <c r="AL96" s="277"/>
      <c r="AM96" s="277"/>
      <c r="AN96" s="276">
        <f>SUM(AG96,AT96)</f>
        <v>0</v>
      </c>
      <c r="AO96" s="277"/>
      <c r="AP96" s="277"/>
      <c r="AQ96" s="97" t="s">
        <v>87</v>
      </c>
      <c r="AR96" s="98"/>
      <c r="AS96" s="99">
        <v>0</v>
      </c>
      <c r="AT96" s="100">
        <f>ROUND(SUM(AV96:AW96),2)</f>
        <v>0</v>
      </c>
      <c r="AU96" s="101">
        <f>'SO 301 - Děšťová kanalizace'!P125</f>
        <v>0</v>
      </c>
      <c r="AV96" s="100">
        <f>'SO 301 - Děšťová kanalizace'!J33</f>
        <v>0</v>
      </c>
      <c r="AW96" s="100">
        <f>'SO 301 - Děšťová kanalizace'!J34</f>
        <v>0</v>
      </c>
      <c r="AX96" s="100">
        <f>'SO 301 - Děšťová kanalizace'!J35</f>
        <v>0</v>
      </c>
      <c r="AY96" s="100">
        <f>'SO 301 - Děšťová kanalizace'!J36</f>
        <v>0</v>
      </c>
      <c r="AZ96" s="100">
        <f>'SO 301 - Děšťová kanalizace'!F33</f>
        <v>0</v>
      </c>
      <c r="BA96" s="100">
        <f>'SO 301 - Děšťová kanalizace'!F34</f>
        <v>0</v>
      </c>
      <c r="BB96" s="100">
        <f>'SO 301 - Děšťová kanalizace'!F35</f>
        <v>0</v>
      </c>
      <c r="BC96" s="100">
        <f>'SO 301 - Děšťová kanalizace'!F36</f>
        <v>0</v>
      </c>
      <c r="BD96" s="102">
        <f>'SO 301 - Děšťová kanalizace'!F37</f>
        <v>0</v>
      </c>
      <c r="BT96" s="103" t="s">
        <v>88</v>
      </c>
      <c r="BV96" s="103" t="s">
        <v>82</v>
      </c>
      <c r="BW96" s="103" t="s">
        <v>93</v>
      </c>
      <c r="BX96" s="103" t="s">
        <v>5</v>
      </c>
      <c r="CL96" s="103" t="s">
        <v>1</v>
      </c>
      <c r="CM96" s="103" t="s">
        <v>90</v>
      </c>
    </row>
    <row r="97" spans="1:91" s="7" customFormat="1" ht="16.5" customHeight="1">
      <c r="A97" s="93" t="s">
        <v>84</v>
      </c>
      <c r="B97" s="94"/>
      <c r="C97" s="95"/>
      <c r="D97" s="275" t="s">
        <v>94</v>
      </c>
      <c r="E97" s="275"/>
      <c r="F97" s="275"/>
      <c r="G97" s="275"/>
      <c r="H97" s="275"/>
      <c r="I97" s="96"/>
      <c r="J97" s="275" t="s">
        <v>95</v>
      </c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6">
        <f>'SO 401 - Veřejné osvětlení'!J30</f>
        <v>0</v>
      </c>
      <c r="AH97" s="277"/>
      <c r="AI97" s="277"/>
      <c r="AJ97" s="277"/>
      <c r="AK97" s="277"/>
      <c r="AL97" s="277"/>
      <c r="AM97" s="277"/>
      <c r="AN97" s="276">
        <f>SUM(AG97,AT97)</f>
        <v>0</v>
      </c>
      <c r="AO97" s="277"/>
      <c r="AP97" s="277"/>
      <c r="AQ97" s="97" t="s">
        <v>87</v>
      </c>
      <c r="AR97" s="98"/>
      <c r="AS97" s="99">
        <v>0</v>
      </c>
      <c r="AT97" s="100">
        <f>ROUND(SUM(AV97:AW97),2)</f>
        <v>0</v>
      </c>
      <c r="AU97" s="101">
        <f>'SO 401 - Veřejné osvětlení'!P124</f>
        <v>0</v>
      </c>
      <c r="AV97" s="100">
        <f>'SO 401 - Veřejné osvětlení'!J33</f>
        <v>0</v>
      </c>
      <c r="AW97" s="100">
        <f>'SO 401 - Veřejné osvětlení'!J34</f>
        <v>0</v>
      </c>
      <c r="AX97" s="100">
        <f>'SO 401 - Veřejné osvětlení'!J35</f>
        <v>0</v>
      </c>
      <c r="AY97" s="100">
        <f>'SO 401 - Veřejné osvětlení'!J36</f>
        <v>0</v>
      </c>
      <c r="AZ97" s="100">
        <f>'SO 401 - Veřejné osvětlení'!F33</f>
        <v>0</v>
      </c>
      <c r="BA97" s="100">
        <f>'SO 401 - Veřejné osvětlení'!F34</f>
        <v>0</v>
      </c>
      <c r="BB97" s="100">
        <f>'SO 401 - Veřejné osvětlení'!F35</f>
        <v>0</v>
      </c>
      <c r="BC97" s="100">
        <f>'SO 401 - Veřejné osvětlení'!F36</f>
        <v>0</v>
      </c>
      <c r="BD97" s="102">
        <f>'SO 401 - Veřejné osvětlení'!F37</f>
        <v>0</v>
      </c>
      <c r="BT97" s="103" t="s">
        <v>88</v>
      </c>
      <c r="BV97" s="103" t="s">
        <v>82</v>
      </c>
      <c r="BW97" s="103" t="s">
        <v>96</v>
      </c>
      <c r="BX97" s="103" t="s">
        <v>5</v>
      </c>
      <c r="CL97" s="103" t="s">
        <v>1</v>
      </c>
      <c r="CM97" s="103" t="s">
        <v>90</v>
      </c>
    </row>
    <row r="98" spans="1:91" s="7" customFormat="1" ht="16.5" customHeight="1">
      <c r="A98" s="93" t="s">
        <v>84</v>
      </c>
      <c r="B98" s="94"/>
      <c r="C98" s="95"/>
      <c r="D98" s="275" t="s">
        <v>97</v>
      </c>
      <c r="E98" s="275"/>
      <c r="F98" s="275"/>
      <c r="G98" s="275"/>
      <c r="H98" s="275"/>
      <c r="I98" s="96"/>
      <c r="J98" s="275" t="s">
        <v>98</v>
      </c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6">
        <f>'VRN - Vedlejší rozpočtové...'!J30</f>
        <v>0</v>
      </c>
      <c r="AH98" s="277"/>
      <c r="AI98" s="277"/>
      <c r="AJ98" s="277"/>
      <c r="AK98" s="277"/>
      <c r="AL98" s="277"/>
      <c r="AM98" s="277"/>
      <c r="AN98" s="276">
        <f>SUM(AG98,AT98)</f>
        <v>0</v>
      </c>
      <c r="AO98" s="277"/>
      <c r="AP98" s="277"/>
      <c r="AQ98" s="97" t="s">
        <v>87</v>
      </c>
      <c r="AR98" s="98"/>
      <c r="AS98" s="104">
        <v>0</v>
      </c>
      <c r="AT98" s="105">
        <f>ROUND(SUM(AV98:AW98),2)</f>
        <v>0</v>
      </c>
      <c r="AU98" s="106">
        <f>'VRN - Vedlejší rozpočtové...'!P120</f>
        <v>0</v>
      </c>
      <c r="AV98" s="105">
        <f>'VRN - Vedlejší rozpočtové...'!J33</f>
        <v>0</v>
      </c>
      <c r="AW98" s="105">
        <f>'VRN - Vedlejší rozpočtové...'!J34</f>
        <v>0</v>
      </c>
      <c r="AX98" s="105">
        <f>'VRN - Vedlejší rozpočtové...'!J35</f>
        <v>0</v>
      </c>
      <c r="AY98" s="105">
        <f>'VRN - Vedlejší rozpočtové...'!J36</f>
        <v>0</v>
      </c>
      <c r="AZ98" s="105">
        <f>'VRN - Vedlejší rozpočtové...'!F33</f>
        <v>0</v>
      </c>
      <c r="BA98" s="105">
        <f>'VRN - Vedlejší rozpočtové...'!F34</f>
        <v>0</v>
      </c>
      <c r="BB98" s="105">
        <f>'VRN - Vedlejší rozpočtové...'!F35</f>
        <v>0</v>
      </c>
      <c r="BC98" s="105">
        <f>'VRN - Vedlejší rozpočtové...'!F36</f>
        <v>0</v>
      </c>
      <c r="BD98" s="107">
        <f>'VRN - Vedlejší rozpočtové...'!F37</f>
        <v>0</v>
      </c>
      <c r="BT98" s="103" t="s">
        <v>88</v>
      </c>
      <c r="BV98" s="103" t="s">
        <v>82</v>
      </c>
      <c r="BW98" s="103" t="s">
        <v>99</v>
      </c>
      <c r="BX98" s="103" t="s">
        <v>5</v>
      </c>
      <c r="CL98" s="103" t="s">
        <v>1</v>
      </c>
      <c r="CM98" s="103" t="s">
        <v>90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k1Lgf/8CvRNlRYhCyLjWe8SnMGKICmIX1qXPA6R/pJo/7+Vq0Vze1ZSe45Wz1MuRmNhoJjjYtbkvbefBmXjLwQ==" saltValue="Q2zJr19cp1yHmu7tzwu5rr6KStpNQo2JkgiIHt4D1RdnZITKhDcYSVi3BZLtgipyLDy8N3J3UuBTYEtudpg5d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101 - Komunikace a zpe...'!C2" display="/"/>
    <hyperlink ref="A96" location="'SO 301 - Děšťová kanalizace'!C2" display="/"/>
    <hyperlink ref="A97" location="'SO 401 - Veřejné osvětlení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Stavební úpravy komunikace v ulici Poláčkova, nová dešťová kanalizace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102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ROUND((SUM(BE133:BE537)),  2)</f>
        <v>0</v>
      </c>
      <c r="G33" s="34"/>
      <c r="H33" s="34"/>
      <c r="I33" s="124">
        <v>0.21</v>
      </c>
      <c r="J33" s="123">
        <f>ROUND(((SUM(BE133:BE537))*I33),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ROUND((SUM(BF133:BF537)),  2)</f>
        <v>0</v>
      </c>
      <c r="G34" s="34"/>
      <c r="H34" s="34"/>
      <c r="I34" s="124">
        <v>0.12</v>
      </c>
      <c r="J34" s="123">
        <f>ROUND(((SUM(BF133:BF537))*I34),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ROUND((SUM(BG133:BG537)),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ROUND((SUM(BH133:BH537)),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ROUND((SUM(BI133:BI537)),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7" t="str">
        <f>E7</f>
        <v>Stavební úpravy komunikace v ulici Poláčkova, nová dešťová kanalizace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9" t="str">
        <f>E9</f>
        <v>SO 101 - Komunikace a zpevněné plochy</v>
      </c>
      <c r="F87" s="309"/>
      <c r="G87" s="309"/>
      <c r="H87" s="30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29. 11. 2024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32</v>
      </c>
      <c r="J91" s="32" t="str">
        <f>E21</f>
        <v>GEOprojectKV,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104</v>
      </c>
      <c r="D94" s="144"/>
      <c r="E94" s="144"/>
      <c r="F94" s="144"/>
      <c r="G94" s="144"/>
      <c r="H94" s="144"/>
      <c r="I94" s="144"/>
      <c r="J94" s="145" t="s">
        <v>105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107</v>
      </c>
    </row>
    <row r="97" spans="2:12" s="9" customFormat="1" ht="24.95" customHeight="1">
      <c r="B97" s="147"/>
      <c r="C97" s="148"/>
      <c r="D97" s="149" t="s">
        <v>108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109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110</v>
      </c>
      <c r="E99" s="156"/>
      <c r="F99" s="156"/>
      <c r="G99" s="156"/>
      <c r="H99" s="156"/>
      <c r="I99" s="156"/>
      <c r="J99" s="157">
        <f>J253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111</v>
      </c>
      <c r="E100" s="156"/>
      <c r="F100" s="156"/>
      <c r="G100" s="156"/>
      <c r="H100" s="156"/>
      <c r="I100" s="156"/>
      <c r="J100" s="157">
        <f>J262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112</v>
      </c>
      <c r="E101" s="156"/>
      <c r="F101" s="156"/>
      <c r="G101" s="156"/>
      <c r="H101" s="156"/>
      <c r="I101" s="156"/>
      <c r="J101" s="157">
        <f>J266</f>
        <v>0</v>
      </c>
      <c r="K101" s="154"/>
      <c r="L101" s="158"/>
    </row>
    <row r="102" spans="2:12" s="10" customFormat="1" ht="14.85" customHeight="1">
      <c r="B102" s="153"/>
      <c r="C102" s="154"/>
      <c r="D102" s="155" t="s">
        <v>113</v>
      </c>
      <c r="E102" s="156"/>
      <c r="F102" s="156"/>
      <c r="G102" s="156"/>
      <c r="H102" s="156"/>
      <c r="I102" s="156"/>
      <c r="J102" s="157">
        <f>J270</f>
        <v>0</v>
      </c>
      <c r="K102" s="154"/>
      <c r="L102" s="158"/>
    </row>
    <row r="103" spans="2:12" s="10" customFormat="1" ht="14.85" customHeight="1">
      <c r="B103" s="153"/>
      <c r="C103" s="154"/>
      <c r="D103" s="155" t="s">
        <v>114</v>
      </c>
      <c r="E103" s="156"/>
      <c r="F103" s="156"/>
      <c r="G103" s="156"/>
      <c r="H103" s="156"/>
      <c r="I103" s="156"/>
      <c r="J103" s="157">
        <f>J318</f>
        <v>0</v>
      </c>
      <c r="K103" s="154"/>
      <c r="L103" s="158"/>
    </row>
    <row r="104" spans="2:12" s="10" customFormat="1" ht="14.85" customHeight="1">
      <c r="B104" s="153"/>
      <c r="C104" s="154"/>
      <c r="D104" s="155" t="s">
        <v>115</v>
      </c>
      <c r="E104" s="156"/>
      <c r="F104" s="156"/>
      <c r="G104" s="156"/>
      <c r="H104" s="156"/>
      <c r="I104" s="156"/>
      <c r="J104" s="157">
        <f>J332</f>
        <v>0</v>
      </c>
      <c r="K104" s="154"/>
      <c r="L104" s="158"/>
    </row>
    <row r="105" spans="2:12" s="10" customFormat="1" ht="14.85" customHeight="1">
      <c r="B105" s="153"/>
      <c r="C105" s="154"/>
      <c r="D105" s="155" t="s">
        <v>116</v>
      </c>
      <c r="E105" s="156"/>
      <c r="F105" s="156"/>
      <c r="G105" s="156"/>
      <c r="H105" s="156"/>
      <c r="I105" s="156"/>
      <c r="J105" s="157">
        <f>J346</f>
        <v>0</v>
      </c>
      <c r="K105" s="154"/>
      <c r="L105" s="158"/>
    </row>
    <row r="106" spans="2:12" s="10" customFormat="1" ht="14.85" customHeight="1">
      <c r="B106" s="153"/>
      <c r="C106" s="154"/>
      <c r="D106" s="155" t="s">
        <v>117</v>
      </c>
      <c r="E106" s="156"/>
      <c r="F106" s="156"/>
      <c r="G106" s="156"/>
      <c r="H106" s="156"/>
      <c r="I106" s="156"/>
      <c r="J106" s="157">
        <f>J362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118</v>
      </c>
      <c r="E107" s="156"/>
      <c r="F107" s="156"/>
      <c r="G107" s="156"/>
      <c r="H107" s="156"/>
      <c r="I107" s="156"/>
      <c r="J107" s="157">
        <f>J372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119</v>
      </c>
      <c r="E108" s="156"/>
      <c r="F108" s="156"/>
      <c r="G108" s="156"/>
      <c r="H108" s="156"/>
      <c r="I108" s="156"/>
      <c r="J108" s="157">
        <f>J405</f>
        <v>0</v>
      </c>
      <c r="K108" s="154"/>
      <c r="L108" s="158"/>
    </row>
    <row r="109" spans="2:12" s="10" customFormat="1" ht="14.85" customHeight="1">
      <c r="B109" s="153"/>
      <c r="C109" s="154"/>
      <c r="D109" s="155" t="s">
        <v>120</v>
      </c>
      <c r="E109" s="156"/>
      <c r="F109" s="156"/>
      <c r="G109" s="156"/>
      <c r="H109" s="156"/>
      <c r="I109" s="156"/>
      <c r="J109" s="157">
        <f>J488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121</v>
      </c>
      <c r="E110" s="156"/>
      <c r="F110" s="156"/>
      <c r="G110" s="156"/>
      <c r="H110" s="156"/>
      <c r="I110" s="156"/>
      <c r="J110" s="157">
        <f>J508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122</v>
      </c>
      <c r="E111" s="156"/>
      <c r="F111" s="156"/>
      <c r="G111" s="156"/>
      <c r="H111" s="156"/>
      <c r="I111" s="156"/>
      <c r="J111" s="157">
        <f>J527</f>
        <v>0</v>
      </c>
      <c r="K111" s="154"/>
      <c r="L111" s="158"/>
    </row>
    <row r="112" spans="2:12" s="9" customFormat="1" ht="24.95" customHeight="1">
      <c r="B112" s="147"/>
      <c r="C112" s="148"/>
      <c r="D112" s="149" t="s">
        <v>123</v>
      </c>
      <c r="E112" s="150"/>
      <c r="F112" s="150"/>
      <c r="G112" s="150"/>
      <c r="H112" s="150"/>
      <c r="I112" s="150"/>
      <c r="J112" s="151">
        <f>J531</f>
        <v>0</v>
      </c>
      <c r="K112" s="148"/>
      <c r="L112" s="152"/>
    </row>
    <row r="113" spans="1:31" s="10" customFormat="1" ht="19.899999999999999" customHeight="1">
      <c r="B113" s="153"/>
      <c r="C113" s="154"/>
      <c r="D113" s="155" t="s">
        <v>124</v>
      </c>
      <c r="E113" s="156"/>
      <c r="F113" s="156"/>
      <c r="G113" s="156"/>
      <c r="H113" s="156"/>
      <c r="I113" s="156"/>
      <c r="J113" s="157">
        <f>J532</f>
        <v>0</v>
      </c>
      <c r="K113" s="154"/>
      <c r="L113" s="158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125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07" t="str">
        <f>E7</f>
        <v>Stavební úpravy komunikace v ulici Poláčkova, nová dešťová kanalizace</v>
      </c>
      <c r="F123" s="308"/>
      <c r="G123" s="308"/>
      <c r="H123" s="308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101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59" t="str">
        <f>E9</f>
        <v>SO 101 - Komunikace a zpevněné plochy</v>
      </c>
      <c r="F125" s="309"/>
      <c r="G125" s="309"/>
      <c r="H125" s="309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 t="str">
        <f>IF(J12="","",J12)</f>
        <v>29. 11. 2024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>Město Sokolov</v>
      </c>
      <c r="G129" s="36"/>
      <c r="H129" s="36"/>
      <c r="I129" s="29" t="s">
        <v>32</v>
      </c>
      <c r="J129" s="32" t="str">
        <f>E21</f>
        <v>GEOprojectKV, s.r.o.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30</v>
      </c>
      <c r="D130" s="36"/>
      <c r="E130" s="36"/>
      <c r="F130" s="27" t="str">
        <f>IF(E18="","",E18)</f>
        <v>Vyplň údaj</v>
      </c>
      <c r="G130" s="36"/>
      <c r="H130" s="36"/>
      <c r="I130" s="29" t="s">
        <v>37</v>
      </c>
      <c r="J130" s="32" t="str">
        <f>E24</f>
        <v>GEOprojectKV s.r.o.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59"/>
      <c r="B132" s="160"/>
      <c r="C132" s="161" t="s">
        <v>126</v>
      </c>
      <c r="D132" s="162" t="s">
        <v>65</v>
      </c>
      <c r="E132" s="162" t="s">
        <v>61</v>
      </c>
      <c r="F132" s="162" t="s">
        <v>62</v>
      </c>
      <c r="G132" s="162" t="s">
        <v>127</v>
      </c>
      <c r="H132" s="162" t="s">
        <v>128</v>
      </c>
      <c r="I132" s="162" t="s">
        <v>129</v>
      </c>
      <c r="J132" s="162" t="s">
        <v>105</v>
      </c>
      <c r="K132" s="163" t="s">
        <v>130</v>
      </c>
      <c r="L132" s="164"/>
      <c r="M132" s="75" t="s">
        <v>1</v>
      </c>
      <c r="N132" s="76" t="s">
        <v>44</v>
      </c>
      <c r="O132" s="76" t="s">
        <v>131</v>
      </c>
      <c r="P132" s="76" t="s">
        <v>132</v>
      </c>
      <c r="Q132" s="76" t="s">
        <v>133</v>
      </c>
      <c r="R132" s="76" t="s">
        <v>134</v>
      </c>
      <c r="S132" s="76" t="s">
        <v>135</v>
      </c>
      <c r="T132" s="77" t="s">
        <v>136</v>
      </c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</row>
    <row r="133" spans="1:65" s="2" customFormat="1" ht="22.9" customHeight="1">
      <c r="A133" s="34"/>
      <c r="B133" s="35"/>
      <c r="C133" s="82" t="s">
        <v>137</v>
      </c>
      <c r="D133" s="36"/>
      <c r="E133" s="36"/>
      <c r="F133" s="36"/>
      <c r="G133" s="36"/>
      <c r="H133" s="36"/>
      <c r="I133" s="36"/>
      <c r="J133" s="165">
        <f>BK133</f>
        <v>0</v>
      </c>
      <c r="K133" s="36"/>
      <c r="L133" s="39"/>
      <c r="M133" s="78"/>
      <c r="N133" s="166"/>
      <c r="O133" s="79"/>
      <c r="P133" s="167">
        <f>P134+P531</f>
        <v>0</v>
      </c>
      <c r="Q133" s="79"/>
      <c r="R133" s="167">
        <f>R134+R531</f>
        <v>3743.6390423879998</v>
      </c>
      <c r="S133" s="79"/>
      <c r="T133" s="168">
        <f>T134+T531</f>
        <v>5232.9305000000004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79</v>
      </c>
      <c r="AU133" s="17" t="s">
        <v>107</v>
      </c>
      <c r="BK133" s="169">
        <f>BK134+BK531</f>
        <v>0</v>
      </c>
    </row>
    <row r="134" spans="1:65" s="12" customFormat="1" ht="25.9" customHeight="1">
      <c r="B134" s="170"/>
      <c r="C134" s="171"/>
      <c r="D134" s="172" t="s">
        <v>79</v>
      </c>
      <c r="E134" s="173" t="s">
        <v>138</v>
      </c>
      <c r="F134" s="173" t="s">
        <v>139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P135+P253+P262+P266+P372+P405+P508+P527</f>
        <v>0</v>
      </c>
      <c r="Q134" s="178"/>
      <c r="R134" s="179">
        <f>R135+R253+R262+R266+R372+R405+R508+R527</f>
        <v>3743.4839993879996</v>
      </c>
      <c r="S134" s="178"/>
      <c r="T134" s="180">
        <f>T135+T253+T262+T266+T372+T405+T508+T527</f>
        <v>5232.9305000000004</v>
      </c>
      <c r="AR134" s="181" t="s">
        <v>88</v>
      </c>
      <c r="AT134" s="182" t="s">
        <v>79</v>
      </c>
      <c r="AU134" s="182" t="s">
        <v>80</v>
      </c>
      <c r="AY134" s="181" t="s">
        <v>140</v>
      </c>
      <c r="BK134" s="183">
        <f>BK135+BK253+BK262+BK266+BK372+BK405+BK508+BK527</f>
        <v>0</v>
      </c>
    </row>
    <row r="135" spans="1:65" s="12" customFormat="1" ht="22.9" customHeight="1">
      <c r="B135" s="170"/>
      <c r="C135" s="171"/>
      <c r="D135" s="172" t="s">
        <v>79</v>
      </c>
      <c r="E135" s="184" t="s">
        <v>88</v>
      </c>
      <c r="F135" s="184" t="s">
        <v>141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SUM(P136:P252)</f>
        <v>0</v>
      </c>
      <c r="Q135" s="178"/>
      <c r="R135" s="179">
        <f>SUM(R136:R252)</f>
        <v>25.996249999999996</v>
      </c>
      <c r="S135" s="178"/>
      <c r="T135" s="180">
        <f>SUM(T136:T252)</f>
        <v>5159.3564999999999</v>
      </c>
      <c r="AR135" s="181" t="s">
        <v>88</v>
      </c>
      <c r="AT135" s="182" t="s">
        <v>79</v>
      </c>
      <c r="AU135" s="182" t="s">
        <v>88</v>
      </c>
      <c r="AY135" s="181" t="s">
        <v>140</v>
      </c>
      <c r="BK135" s="183">
        <f>SUM(BK136:BK252)</f>
        <v>0</v>
      </c>
    </row>
    <row r="136" spans="1:65" s="2" customFormat="1" ht="49.15" customHeight="1">
      <c r="A136" s="34"/>
      <c r="B136" s="35"/>
      <c r="C136" s="186" t="s">
        <v>88</v>
      </c>
      <c r="D136" s="186" t="s">
        <v>142</v>
      </c>
      <c r="E136" s="187" t="s">
        <v>143</v>
      </c>
      <c r="F136" s="188" t="s">
        <v>144</v>
      </c>
      <c r="G136" s="189" t="s">
        <v>145</v>
      </c>
      <c r="H136" s="190">
        <v>250</v>
      </c>
      <c r="I136" s="191"/>
      <c r="J136" s="192">
        <f>ROUND(I136*H136,2)</f>
        <v>0</v>
      </c>
      <c r="K136" s="188" t="s">
        <v>146</v>
      </c>
      <c r="L136" s="39"/>
      <c r="M136" s="193" t="s">
        <v>1</v>
      </c>
      <c r="N136" s="194" t="s">
        <v>45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147</v>
      </c>
      <c r="AT136" s="197" t="s">
        <v>142</v>
      </c>
      <c r="AU136" s="197" t="s">
        <v>90</v>
      </c>
      <c r="AY136" s="17" t="s">
        <v>140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88</v>
      </c>
      <c r="BK136" s="198">
        <f>ROUND(I136*H136,2)</f>
        <v>0</v>
      </c>
      <c r="BL136" s="17" t="s">
        <v>147</v>
      </c>
      <c r="BM136" s="197" t="s">
        <v>148</v>
      </c>
    </row>
    <row r="137" spans="1:65" s="2" customFormat="1" ht="11.25">
      <c r="A137" s="34"/>
      <c r="B137" s="35"/>
      <c r="C137" s="36"/>
      <c r="D137" s="199" t="s">
        <v>149</v>
      </c>
      <c r="E137" s="36"/>
      <c r="F137" s="200" t="s">
        <v>150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149</v>
      </c>
      <c r="AU137" s="17" t="s">
        <v>90</v>
      </c>
    </row>
    <row r="138" spans="1:65" s="2" customFormat="1" ht="37.9" customHeight="1">
      <c r="A138" s="34"/>
      <c r="B138" s="35"/>
      <c r="C138" s="186" t="s">
        <v>90</v>
      </c>
      <c r="D138" s="186" t="s">
        <v>142</v>
      </c>
      <c r="E138" s="187" t="s">
        <v>151</v>
      </c>
      <c r="F138" s="188" t="s">
        <v>152</v>
      </c>
      <c r="G138" s="189" t="s">
        <v>153</v>
      </c>
      <c r="H138" s="190">
        <v>2</v>
      </c>
      <c r="I138" s="191"/>
      <c r="J138" s="192">
        <f>ROUND(I138*H138,2)</f>
        <v>0</v>
      </c>
      <c r="K138" s="188" t="s">
        <v>146</v>
      </c>
      <c r="L138" s="39"/>
      <c r="M138" s="193" t="s">
        <v>1</v>
      </c>
      <c r="N138" s="194" t="s">
        <v>45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147</v>
      </c>
      <c r="AT138" s="197" t="s">
        <v>142</v>
      </c>
      <c r="AU138" s="197" t="s">
        <v>90</v>
      </c>
      <c r="AY138" s="17" t="s">
        <v>140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88</v>
      </c>
      <c r="BK138" s="198">
        <f>ROUND(I138*H138,2)</f>
        <v>0</v>
      </c>
      <c r="BL138" s="17" t="s">
        <v>147</v>
      </c>
      <c r="BM138" s="197" t="s">
        <v>154</v>
      </c>
    </row>
    <row r="139" spans="1:65" s="2" customFormat="1" ht="11.25">
      <c r="A139" s="34"/>
      <c r="B139" s="35"/>
      <c r="C139" s="36"/>
      <c r="D139" s="199" t="s">
        <v>149</v>
      </c>
      <c r="E139" s="36"/>
      <c r="F139" s="200" t="s">
        <v>155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149</v>
      </c>
      <c r="AU139" s="17" t="s">
        <v>90</v>
      </c>
    </row>
    <row r="140" spans="1:65" s="2" customFormat="1" ht="33" customHeight="1">
      <c r="A140" s="34"/>
      <c r="B140" s="35"/>
      <c r="C140" s="186" t="s">
        <v>156</v>
      </c>
      <c r="D140" s="186" t="s">
        <v>142</v>
      </c>
      <c r="E140" s="187" t="s">
        <v>157</v>
      </c>
      <c r="F140" s="188" t="s">
        <v>158</v>
      </c>
      <c r="G140" s="189" t="s">
        <v>153</v>
      </c>
      <c r="H140" s="190">
        <v>2</v>
      </c>
      <c r="I140" s="191"/>
      <c r="J140" s="192">
        <f>ROUND(I140*H140,2)</f>
        <v>0</v>
      </c>
      <c r="K140" s="188" t="s">
        <v>146</v>
      </c>
      <c r="L140" s="39"/>
      <c r="M140" s="193" t="s">
        <v>1</v>
      </c>
      <c r="N140" s="194" t="s">
        <v>45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147</v>
      </c>
      <c r="AT140" s="197" t="s">
        <v>142</v>
      </c>
      <c r="AU140" s="197" t="s">
        <v>90</v>
      </c>
      <c r="AY140" s="17" t="s">
        <v>140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88</v>
      </c>
      <c r="BK140" s="198">
        <f>ROUND(I140*H140,2)</f>
        <v>0</v>
      </c>
      <c r="BL140" s="17" t="s">
        <v>147</v>
      </c>
      <c r="BM140" s="197" t="s">
        <v>159</v>
      </c>
    </row>
    <row r="141" spans="1:65" s="2" customFormat="1" ht="11.25">
      <c r="A141" s="34"/>
      <c r="B141" s="35"/>
      <c r="C141" s="36"/>
      <c r="D141" s="199" t="s">
        <v>149</v>
      </c>
      <c r="E141" s="36"/>
      <c r="F141" s="200" t="s">
        <v>160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149</v>
      </c>
      <c r="AU141" s="17" t="s">
        <v>90</v>
      </c>
    </row>
    <row r="142" spans="1:65" s="2" customFormat="1" ht="76.349999999999994" customHeight="1">
      <c r="A142" s="34"/>
      <c r="B142" s="35"/>
      <c r="C142" s="186" t="s">
        <v>147</v>
      </c>
      <c r="D142" s="186" t="s">
        <v>142</v>
      </c>
      <c r="E142" s="187" t="s">
        <v>161</v>
      </c>
      <c r="F142" s="188" t="s">
        <v>162</v>
      </c>
      <c r="G142" s="189" t="s">
        <v>145</v>
      </c>
      <c r="H142" s="190">
        <v>46</v>
      </c>
      <c r="I142" s="191"/>
      <c r="J142" s="192">
        <f>ROUND(I142*H142,2)</f>
        <v>0</v>
      </c>
      <c r="K142" s="188" t="s">
        <v>146</v>
      </c>
      <c r="L142" s="39"/>
      <c r="M142" s="193" t="s">
        <v>1</v>
      </c>
      <c r="N142" s="194" t="s">
        <v>45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0.255</v>
      </c>
      <c r="T142" s="196">
        <f>S142*H142</f>
        <v>11.73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147</v>
      </c>
      <c r="AT142" s="197" t="s">
        <v>142</v>
      </c>
      <c r="AU142" s="197" t="s">
        <v>90</v>
      </c>
      <c r="AY142" s="17" t="s">
        <v>140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88</v>
      </c>
      <c r="BK142" s="198">
        <f>ROUND(I142*H142,2)</f>
        <v>0</v>
      </c>
      <c r="BL142" s="17" t="s">
        <v>147</v>
      </c>
      <c r="BM142" s="197" t="s">
        <v>163</v>
      </c>
    </row>
    <row r="143" spans="1:65" s="2" customFormat="1" ht="11.25">
      <c r="A143" s="34"/>
      <c r="B143" s="35"/>
      <c r="C143" s="36"/>
      <c r="D143" s="199" t="s">
        <v>149</v>
      </c>
      <c r="E143" s="36"/>
      <c r="F143" s="200" t="s">
        <v>164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149</v>
      </c>
      <c r="AU143" s="17" t="s">
        <v>90</v>
      </c>
    </row>
    <row r="144" spans="1:65" s="2" customFormat="1" ht="62.65" customHeight="1">
      <c r="A144" s="34"/>
      <c r="B144" s="35"/>
      <c r="C144" s="186" t="s">
        <v>165</v>
      </c>
      <c r="D144" s="186" t="s">
        <v>142</v>
      </c>
      <c r="E144" s="187" t="s">
        <v>166</v>
      </c>
      <c r="F144" s="188" t="s">
        <v>167</v>
      </c>
      <c r="G144" s="189" t="s">
        <v>145</v>
      </c>
      <c r="H144" s="190">
        <v>305</v>
      </c>
      <c r="I144" s="191"/>
      <c r="J144" s="192">
        <f>ROUND(I144*H144,2)</f>
        <v>0</v>
      </c>
      <c r="K144" s="188" t="s">
        <v>146</v>
      </c>
      <c r="L144" s="39"/>
      <c r="M144" s="193" t="s">
        <v>1</v>
      </c>
      <c r="N144" s="194" t="s">
        <v>45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0.26</v>
      </c>
      <c r="T144" s="196">
        <f>S144*H144</f>
        <v>79.3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147</v>
      </c>
      <c r="AT144" s="197" t="s">
        <v>142</v>
      </c>
      <c r="AU144" s="197" t="s">
        <v>90</v>
      </c>
      <c r="AY144" s="17" t="s">
        <v>140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88</v>
      </c>
      <c r="BK144" s="198">
        <f>ROUND(I144*H144,2)</f>
        <v>0</v>
      </c>
      <c r="BL144" s="17" t="s">
        <v>147</v>
      </c>
      <c r="BM144" s="197" t="s">
        <v>168</v>
      </c>
    </row>
    <row r="145" spans="1:65" s="2" customFormat="1" ht="11.25">
      <c r="A145" s="34"/>
      <c r="B145" s="35"/>
      <c r="C145" s="36"/>
      <c r="D145" s="199" t="s">
        <v>149</v>
      </c>
      <c r="E145" s="36"/>
      <c r="F145" s="200" t="s">
        <v>169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149</v>
      </c>
      <c r="AU145" s="17" t="s">
        <v>90</v>
      </c>
    </row>
    <row r="146" spans="1:65" s="2" customFormat="1" ht="49.15" customHeight="1">
      <c r="A146" s="34"/>
      <c r="B146" s="35"/>
      <c r="C146" s="186" t="s">
        <v>170</v>
      </c>
      <c r="D146" s="186" t="s">
        <v>142</v>
      </c>
      <c r="E146" s="187" t="s">
        <v>171</v>
      </c>
      <c r="F146" s="188" t="s">
        <v>172</v>
      </c>
      <c r="G146" s="189" t="s">
        <v>145</v>
      </c>
      <c r="H146" s="190">
        <v>81.25</v>
      </c>
      <c r="I146" s="191"/>
      <c r="J146" s="192">
        <f>ROUND(I146*H146,2)</f>
        <v>0</v>
      </c>
      <c r="K146" s="188" t="s">
        <v>146</v>
      </c>
      <c r="L146" s="39"/>
      <c r="M146" s="193" t="s">
        <v>1</v>
      </c>
      <c r="N146" s="194" t="s">
        <v>45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9.8000000000000004E-2</v>
      </c>
      <c r="T146" s="196">
        <f>S146*H146</f>
        <v>7.9625000000000004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147</v>
      </c>
      <c r="AT146" s="197" t="s">
        <v>142</v>
      </c>
      <c r="AU146" s="197" t="s">
        <v>90</v>
      </c>
      <c r="AY146" s="17" t="s">
        <v>140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88</v>
      </c>
      <c r="BK146" s="198">
        <f>ROUND(I146*H146,2)</f>
        <v>0</v>
      </c>
      <c r="BL146" s="17" t="s">
        <v>147</v>
      </c>
      <c r="BM146" s="197" t="s">
        <v>173</v>
      </c>
    </row>
    <row r="147" spans="1:65" s="2" customFormat="1" ht="11.25">
      <c r="A147" s="34"/>
      <c r="B147" s="35"/>
      <c r="C147" s="36"/>
      <c r="D147" s="199" t="s">
        <v>149</v>
      </c>
      <c r="E147" s="36"/>
      <c r="F147" s="200" t="s">
        <v>174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149</v>
      </c>
      <c r="AU147" s="17" t="s">
        <v>90</v>
      </c>
    </row>
    <row r="148" spans="1:65" s="13" customFormat="1" ht="11.25">
      <c r="B148" s="204"/>
      <c r="C148" s="205"/>
      <c r="D148" s="206" t="s">
        <v>175</v>
      </c>
      <c r="E148" s="207" t="s">
        <v>1</v>
      </c>
      <c r="F148" s="208" t="s">
        <v>176</v>
      </c>
      <c r="G148" s="205"/>
      <c r="H148" s="209">
        <v>1625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175</v>
      </c>
      <c r="AU148" s="215" t="s">
        <v>90</v>
      </c>
      <c r="AV148" s="13" t="s">
        <v>90</v>
      </c>
      <c r="AW148" s="13" t="s">
        <v>36</v>
      </c>
      <c r="AX148" s="13" t="s">
        <v>88</v>
      </c>
      <c r="AY148" s="215" t="s">
        <v>140</v>
      </c>
    </row>
    <row r="149" spans="1:65" s="13" customFormat="1" ht="11.25">
      <c r="B149" s="204"/>
      <c r="C149" s="205"/>
      <c r="D149" s="206" t="s">
        <v>175</v>
      </c>
      <c r="E149" s="205"/>
      <c r="F149" s="208" t="s">
        <v>177</v>
      </c>
      <c r="G149" s="205"/>
      <c r="H149" s="209">
        <v>81.25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175</v>
      </c>
      <c r="AU149" s="215" t="s">
        <v>90</v>
      </c>
      <c r="AV149" s="13" t="s">
        <v>90</v>
      </c>
      <c r="AW149" s="13" t="s">
        <v>4</v>
      </c>
      <c r="AX149" s="13" t="s">
        <v>88</v>
      </c>
      <c r="AY149" s="215" t="s">
        <v>140</v>
      </c>
    </row>
    <row r="150" spans="1:65" s="2" customFormat="1" ht="49.15" customHeight="1">
      <c r="A150" s="34"/>
      <c r="B150" s="35"/>
      <c r="C150" s="186" t="s">
        <v>178</v>
      </c>
      <c r="D150" s="186" t="s">
        <v>142</v>
      </c>
      <c r="E150" s="187" t="s">
        <v>179</v>
      </c>
      <c r="F150" s="188" t="s">
        <v>180</v>
      </c>
      <c r="G150" s="189" t="s">
        <v>145</v>
      </c>
      <c r="H150" s="190">
        <v>209</v>
      </c>
      <c r="I150" s="191"/>
      <c r="J150" s="192">
        <f>ROUND(I150*H150,2)</f>
        <v>0</v>
      </c>
      <c r="K150" s="188" t="s">
        <v>146</v>
      </c>
      <c r="L150" s="39"/>
      <c r="M150" s="193" t="s">
        <v>1</v>
      </c>
      <c r="N150" s="194" t="s">
        <v>45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0.316</v>
      </c>
      <c r="T150" s="196">
        <f>S150*H150</f>
        <v>66.043999999999997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147</v>
      </c>
      <c r="AT150" s="197" t="s">
        <v>142</v>
      </c>
      <c r="AU150" s="197" t="s">
        <v>90</v>
      </c>
      <c r="AY150" s="17" t="s">
        <v>140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88</v>
      </c>
      <c r="BK150" s="198">
        <f>ROUND(I150*H150,2)</f>
        <v>0</v>
      </c>
      <c r="BL150" s="17" t="s">
        <v>147</v>
      </c>
      <c r="BM150" s="197" t="s">
        <v>181</v>
      </c>
    </row>
    <row r="151" spans="1:65" s="2" customFormat="1" ht="11.25">
      <c r="A151" s="34"/>
      <c r="B151" s="35"/>
      <c r="C151" s="36"/>
      <c r="D151" s="199" t="s">
        <v>149</v>
      </c>
      <c r="E151" s="36"/>
      <c r="F151" s="200" t="s">
        <v>182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149</v>
      </c>
      <c r="AU151" s="17" t="s">
        <v>90</v>
      </c>
    </row>
    <row r="152" spans="1:65" s="13" customFormat="1" ht="11.25">
      <c r="B152" s="204"/>
      <c r="C152" s="205"/>
      <c r="D152" s="206" t="s">
        <v>175</v>
      </c>
      <c r="E152" s="207" t="s">
        <v>1</v>
      </c>
      <c r="F152" s="208" t="s">
        <v>183</v>
      </c>
      <c r="G152" s="205"/>
      <c r="H152" s="209">
        <v>4180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175</v>
      </c>
      <c r="AU152" s="215" t="s">
        <v>90</v>
      </c>
      <c r="AV152" s="13" t="s">
        <v>90</v>
      </c>
      <c r="AW152" s="13" t="s">
        <v>36</v>
      </c>
      <c r="AX152" s="13" t="s">
        <v>88</v>
      </c>
      <c r="AY152" s="215" t="s">
        <v>140</v>
      </c>
    </row>
    <row r="153" spans="1:65" s="13" customFormat="1" ht="11.25">
      <c r="B153" s="204"/>
      <c r="C153" s="205"/>
      <c r="D153" s="206" t="s">
        <v>175</v>
      </c>
      <c r="E153" s="205"/>
      <c r="F153" s="208" t="s">
        <v>184</v>
      </c>
      <c r="G153" s="205"/>
      <c r="H153" s="209">
        <v>209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175</v>
      </c>
      <c r="AU153" s="215" t="s">
        <v>90</v>
      </c>
      <c r="AV153" s="13" t="s">
        <v>90</v>
      </c>
      <c r="AW153" s="13" t="s">
        <v>4</v>
      </c>
      <c r="AX153" s="13" t="s">
        <v>88</v>
      </c>
      <c r="AY153" s="215" t="s">
        <v>140</v>
      </c>
    </row>
    <row r="154" spans="1:65" s="2" customFormat="1" ht="66.75" customHeight="1">
      <c r="A154" s="34"/>
      <c r="B154" s="35"/>
      <c r="C154" s="186" t="s">
        <v>185</v>
      </c>
      <c r="D154" s="186" t="s">
        <v>142</v>
      </c>
      <c r="E154" s="187" t="s">
        <v>186</v>
      </c>
      <c r="F154" s="188" t="s">
        <v>187</v>
      </c>
      <c r="G154" s="189" t="s">
        <v>145</v>
      </c>
      <c r="H154" s="190">
        <v>65</v>
      </c>
      <c r="I154" s="191"/>
      <c r="J154" s="192">
        <f>ROUND(I154*H154,2)</f>
        <v>0</v>
      </c>
      <c r="K154" s="188" t="s">
        <v>146</v>
      </c>
      <c r="L154" s="39"/>
      <c r="M154" s="193" t="s">
        <v>1</v>
      </c>
      <c r="N154" s="194" t="s">
        <v>45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0.28999999999999998</v>
      </c>
      <c r="T154" s="196">
        <f>S154*H154</f>
        <v>18.849999999999998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147</v>
      </c>
      <c r="AT154" s="197" t="s">
        <v>142</v>
      </c>
      <c r="AU154" s="197" t="s">
        <v>90</v>
      </c>
      <c r="AY154" s="17" t="s">
        <v>140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88</v>
      </c>
      <c r="BK154" s="198">
        <f>ROUND(I154*H154,2)</f>
        <v>0</v>
      </c>
      <c r="BL154" s="17" t="s">
        <v>147</v>
      </c>
      <c r="BM154" s="197" t="s">
        <v>188</v>
      </c>
    </row>
    <row r="155" spans="1:65" s="2" customFormat="1" ht="11.25">
      <c r="A155" s="34"/>
      <c r="B155" s="35"/>
      <c r="C155" s="36"/>
      <c r="D155" s="199" t="s">
        <v>149</v>
      </c>
      <c r="E155" s="36"/>
      <c r="F155" s="200" t="s">
        <v>189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149</v>
      </c>
      <c r="AU155" s="17" t="s">
        <v>90</v>
      </c>
    </row>
    <row r="156" spans="1:65" s="13" customFormat="1" ht="11.25">
      <c r="B156" s="204"/>
      <c r="C156" s="205"/>
      <c r="D156" s="206" t="s">
        <v>175</v>
      </c>
      <c r="E156" s="207" t="s">
        <v>1</v>
      </c>
      <c r="F156" s="208" t="s">
        <v>190</v>
      </c>
      <c r="G156" s="205"/>
      <c r="H156" s="209">
        <v>65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175</v>
      </c>
      <c r="AU156" s="215" t="s">
        <v>90</v>
      </c>
      <c r="AV156" s="13" t="s">
        <v>90</v>
      </c>
      <c r="AW156" s="13" t="s">
        <v>36</v>
      </c>
      <c r="AX156" s="13" t="s">
        <v>88</v>
      </c>
      <c r="AY156" s="215" t="s">
        <v>140</v>
      </c>
    </row>
    <row r="157" spans="1:65" s="2" customFormat="1" ht="66.75" customHeight="1">
      <c r="A157" s="34"/>
      <c r="B157" s="35"/>
      <c r="C157" s="186" t="s">
        <v>191</v>
      </c>
      <c r="D157" s="186" t="s">
        <v>142</v>
      </c>
      <c r="E157" s="187" t="s">
        <v>192</v>
      </c>
      <c r="F157" s="188" t="s">
        <v>193</v>
      </c>
      <c r="G157" s="189" t="s">
        <v>145</v>
      </c>
      <c r="H157" s="190">
        <v>65</v>
      </c>
      <c r="I157" s="191"/>
      <c r="J157" s="192">
        <f>ROUND(I157*H157,2)</f>
        <v>0</v>
      </c>
      <c r="K157" s="188" t="s">
        <v>146</v>
      </c>
      <c r="L157" s="39"/>
      <c r="M157" s="193" t="s">
        <v>1</v>
      </c>
      <c r="N157" s="194" t="s">
        <v>45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0.33</v>
      </c>
      <c r="T157" s="196">
        <f>S157*H157</f>
        <v>21.45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147</v>
      </c>
      <c r="AT157" s="197" t="s">
        <v>142</v>
      </c>
      <c r="AU157" s="197" t="s">
        <v>90</v>
      </c>
      <c r="AY157" s="17" t="s">
        <v>140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88</v>
      </c>
      <c r="BK157" s="198">
        <f>ROUND(I157*H157,2)</f>
        <v>0</v>
      </c>
      <c r="BL157" s="17" t="s">
        <v>147</v>
      </c>
      <c r="BM157" s="197" t="s">
        <v>194</v>
      </c>
    </row>
    <row r="158" spans="1:65" s="2" customFormat="1" ht="11.25">
      <c r="A158" s="34"/>
      <c r="B158" s="35"/>
      <c r="C158" s="36"/>
      <c r="D158" s="199" t="s">
        <v>149</v>
      </c>
      <c r="E158" s="36"/>
      <c r="F158" s="200" t="s">
        <v>195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149</v>
      </c>
      <c r="AU158" s="17" t="s">
        <v>90</v>
      </c>
    </row>
    <row r="159" spans="1:65" s="13" customFormat="1" ht="11.25">
      <c r="B159" s="204"/>
      <c r="C159" s="205"/>
      <c r="D159" s="206" t="s">
        <v>175</v>
      </c>
      <c r="E159" s="207" t="s">
        <v>1</v>
      </c>
      <c r="F159" s="208" t="s">
        <v>190</v>
      </c>
      <c r="G159" s="205"/>
      <c r="H159" s="209">
        <v>65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175</v>
      </c>
      <c r="AU159" s="215" t="s">
        <v>90</v>
      </c>
      <c r="AV159" s="13" t="s">
        <v>90</v>
      </c>
      <c r="AW159" s="13" t="s">
        <v>36</v>
      </c>
      <c r="AX159" s="13" t="s">
        <v>88</v>
      </c>
      <c r="AY159" s="215" t="s">
        <v>140</v>
      </c>
    </row>
    <row r="160" spans="1:65" s="2" customFormat="1" ht="66.75" customHeight="1">
      <c r="A160" s="34"/>
      <c r="B160" s="35"/>
      <c r="C160" s="186" t="s">
        <v>196</v>
      </c>
      <c r="D160" s="186" t="s">
        <v>142</v>
      </c>
      <c r="E160" s="187" t="s">
        <v>197</v>
      </c>
      <c r="F160" s="188" t="s">
        <v>198</v>
      </c>
      <c r="G160" s="189" t="s">
        <v>145</v>
      </c>
      <c r="H160" s="190">
        <v>1930</v>
      </c>
      <c r="I160" s="191"/>
      <c r="J160" s="192">
        <f>ROUND(I160*H160,2)</f>
        <v>0</v>
      </c>
      <c r="K160" s="188" t="s">
        <v>146</v>
      </c>
      <c r="L160" s="39"/>
      <c r="M160" s="193" t="s">
        <v>1</v>
      </c>
      <c r="N160" s="194" t="s">
        <v>45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0.28999999999999998</v>
      </c>
      <c r="T160" s="196">
        <f>S160*H160</f>
        <v>559.69999999999993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147</v>
      </c>
      <c r="AT160" s="197" t="s">
        <v>142</v>
      </c>
      <c r="AU160" s="197" t="s">
        <v>90</v>
      </c>
      <c r="AY160" s="17" t="s">
        <v>140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88</v>
      </c>
      <c r="BK160" s="198">
        <f>ROUND(I160*H160,2)</f>
        <v>0</v>
      </c>
      <c r="BL160" s="17" t="s">
        <v>147</v>
      </c>
      <c r="BM160" s="197" t="s">
        <v>199</v>
      </c>
    </row>
    <row r="161" spans="1:65" s="2" customFormat="1" ht="11.25">
      <c r="A161" s="34"/>
      <c r="B161" s="35"/>
      <c r="C161" s="36"/>
      <c r="D161" s="199" t="s">
        <v>149</v>
      </c>
      <c r="E161" s="36"/>
      <c r="F161" s="200" t="s">
        <v>200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149</v>
      </c>
      <c r="AU161" s="17" t="s">
        <v>90</v>
      </c>
    </row>
    <row r="162" spans="1:65" s="13" customFormat="1" ht="11.25">
      <c r="B162" s="204"/>
      <c r="C162" s="205"/>
      <c r="D162" s="206" t="s">
        <v>175</v>
      </c>
      <c r="E162" s="207" t="s">
        <v>1</v>
      </c>
      <c r="F162" s="208" t="s">
        <v>201</v>
      </c>
      <c r="G162" s="205"/>
      <c r="H162" s="209">
        <v>305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175</v>
      </c>
      <c r="AU162" s="215" t="s">
        <v>90</v>
      </c>
      <c r="AV162" s="13" t="s">
        <v>90</v>
      </c>
      <c r="AW162" s="13" t="s">
        <v>36</v>
      </c>
      <c r="AX162" s="13" t="s">
        <v>80</v>
      </c>
      <c r="AY162" s="215" t="s">
        <v>140</v>
      </c>
    </row>
    <row r="163" spans="1:65" s="13" customFormat="1" ht="11.25">
      <c r="B163" s="204"/>
      <c r="C163" s="205"/>
      <c r="D163" s="206" t="s">
        <v>175</v>
      </c>
      <c r="E163" s="207" t="s">
        <v>1</v>
      </c>
      <c r="F163" s="208" t="s">
        <v>202</v>
      </c>
      <c r="G163" s="205"/>
      <c r="H163" s="209">
        <v>1625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175</v>
      </c>
      <c r="AU163" s="215" t="s">
        <v>90</v>
      </c>
      <c r="AV163" s="13" t="s">
        <v>90</v>
      </c>
      <c r="AW163" s="13" t="s">
        <v>36</v>
      </c>
      <c r="AX163" s="13" t="s">
        <v>80</v>
      </c>
      <c r="AY163" s="215" t="s">
        <v>140</v>
      </c>
    </row>
    <row r="164" spans="1:65" s="14" customFormat="1" ht="11.25">
      <c r="B164" s="216"/>
      <c r="C164" s="217"/>
      <c r="D164" s="206" t="s">
        <v>175</v>
      </c>
      <c r="E164" s="218" t="s">
        <v>1</v>
      </c>
      <c r="F164" s="219" t="s">
        <v>203</v>
      </c>
      <c r="G164" s="217"/>
      <c r="H164" s="220">
        <v>1930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175</v>
      </c>
      <c r="AU164" s="226" t="s">
        <v>90</v>
      </c>
      <c r="AV164" s="14" t="s">
        <v>147</v>
      </c>
      <c r="AW164" s="14" t="s">
        <v>36</v>
      </c>
      <c r="AX164" s="14" t="s">
        <v>88</v>
      </c>
      <c r="AY164" s="226" t="s">
        <v>140</v>
      </c>
    </row>
    <row r="165" spans="1:65" s="2" customFormat="1" ht="62.65" customHeight="1">
      <c r="A165" s="34"/>
      <c r="B165" s="35"/>
      <c r="C165" s="186" t="s">
        <v>204</v>
      </c>
      <c r="D165" s="186" t="s">
        <v>142</v>
      </c>
      <c r="E165" s="187" t="s">
        <v>205</v>
      </c>
      <c r="F165" s="188" t="s">
        <v>206</v>
      </c>
      <c r="G165" s="189" t="s">
        <v>145</v>
      </c>
      <c r="H165" s="190">
        <v>4180</v>
      </c>
      <c r="I165" s="191"/>
      <c r="J165" s="192">
        <f>ROUND(I165*H165,2)</f>
        <v>0</v>
      </c>
      <c r="K165" s="188" t="s">
        <v>146</v>
      </c>
      <c r="L165" s="39"/>
      <c r="M165" s="193" t="s">
        <v>1</v>
      </c>
      <c r="N165" s="194" t="s">
        <v>45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0.625</v>
      </c>
      <c r="T165" s="196">
        <f>S165*H165</f>
        <v>2612.5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147</v>
      </c>
      <c r="AT165" s="197" t="s">
        <v>142</v>
      </c>
      <c r="AU165" s="197" t="s">
        <v>90</v>
      </c>
      <c r="AY165" s="17" t="s">
        <v>140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88</v>
      </c>
      <c r="BK165" s="198">
        <f>ROUND(I165*H165,2)</f>
        <v>0</v>
      </c>
      <c r="BL165" s="17" t="s">
        <v>147</v>
      </c>
      <c r="BM165" s="197" t="s">
        <v>207</v>
      </c>
    </row>
    <row r="166" spans="1:65" s="2" customFormat="1" ht="11.25">
      <c r="A166" s="34"/>
      <c r="B166" s="35"/>
      <c r="C166" s="36"/>
      <c r="D166" s="199" t="s">
        <v>149</v>
      </c>
      <c r="E166" s="36"/>
      <c r="F166" s="200" t="s">
        <v>208</v>
      </c>
      <c r="G166" s="36"/>
      <c r="H166" s="36"/>
      <c r="I166" s="201"/>
      <c r="J166" s="36"/>
      <c r="K166" s="36"/>
      <c r="L166" s="39"/>
      <c r="M166" s="202"/>
      <c r="N166" s="203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90</v>
      </c>
    </row>
    <row r="167" spans="1:65" s="2" customFormat="1" ht="55.5" customHeight="1">
      <c r="A167" s="34"/>
      <c r="B167" s="35"/>
      <c r="C167" s="186" t="s">
        <v>8</v>
      </c>
      <c r="D167" s="186" t="s">
        <v>142</v>
      </c>
      <c r="E167" s="187" t="s">
        <v>209</v>
      </c>
      <c r="F167" s="188" t="s">
        <v>210</v>
      </c>
      <c r="G167" s="189" t="s">
        <v>145</v>
      </c>
      <c r="H167" s="190">
        <v>4180</v>
      </c>
      <c r="I167" s="191"/>
      <c r="J167" s="192">
        <f>ROUND(I167*H167,2)</f>
        <v>0</v>
      </c>
      <c r="K167" s="188" t="s">
        <v>146</v>
      </c>
      <c r="L167" s="39"/>
      <c r="M167" s="193" t="s">
        <v>1</v>
      </c>
      <c r="N167" s="194" t="s">
        <v>45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9.8000000000000004E-2</v>
      </c>
      <c r="T167" s="196">
        <f>S167*H167</f>
        <v>409.64000000000004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147</v>
      </c>
      <c r="AT167" s="197" t="s">
        <v>142</v>
      </c>
      <c r="AU167" s="197" t="s">
        <v>90</v>
      </c>
      <c r="AY167" s="17" t="s">
        <v>140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88</v>
      </c>
      <c r="BK167" s="198">
        <f>ROUND(I167*H167,2)</f>
        <v>0</v>
      </c>
      <c r="BL167" s="17" t="s">
        <v>147</v>
      </c>
      <c r="BM167" s="197" t="s">
        <v>211</v>
      </c>
    </row>
    <row r="168" spans="1:65" s="2" customFormat="1" ht="11.25">
      <c r="A168" s="34"/>
      <c r="B168" s="35"/>
      <c r="C168" s="36"/>
      <c r="D168" s="199" t="s">
        <v>149</v>
      </c>
      <c r="E168" s="36"/>
      <c r="F168" s="200" t="s">
        <v>212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149</v>
      </c>
      <c r="AU168" s="17" t="s">
        <v>90</v>
      </c>
    </row>
    <row r="169" spans="1:65" s="2" customFormat="1" ht="44.25" customHeight="1">
      <c r="A169" s="34"/>
      <c r="B169" s="35"/>
      <c r="C169" s="186" t="s">
        <v>213</v>
      </c>
      <c r="D169" s="186" t="s">
        <v>142</v>
      </c>
      <c r="E169" s="187" t="s">
        <v>214</v>
      </c>
      <c r="F169" s="188" t="s">
        <v>215</v>
      </c>
      <c r="G169" s="189" t="s">
        <v>145</v>
      </c>
      <c r="H169" s="190">
        <v>1625</v>
      </c>
      <c r="I169" s="191"/>
      <c r="J169" s="192">
        <f>ROUND(I169*H169,2)</f>
        <v>0</v>
      </c>
      <c r="K169" s="188" t="s">
        <v>146</v>
      </c>
      <c r="L169" s="39"/>
      <c r="M169" s="193" t="s">
        <v>1</v>
      </c>
      <c r="N169" s="194" t="s">
        <v>45</v>
      </c>
      <c r="O169" s="71"/>
      <c r="P169" s="195">
        <f>O169*H169</f>
        <v>0</v>
      </c>
      <c r="Q169" s="195">
        <v>1.0000000000000001E-5</v>
      </c>
      <c r="R169" s="195">
        <f>Q169*H169</f>
        <v>1.6250000000000001E-2</v>
      </c>
      <c r="S169" s="195">
        <v>0.115</v>
      </c>
      <c r="T169" s="196">
        <f>S169*H169</f>
        <v>186.875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147</v>
      </c>
      <c r="AT169" s="197" t="s">
        <v>142</v>
      </c>
      <c r="AU169" s="197" t="s">
        <v>90</v>
      </c>
      <c r="AY169" s="17" t="s">
        <v>140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88</v>
      </c>
      <c r="BK169" s="198">
        <f>ROUND(I169*H169,2)</f>
        <v>0</v>
      </c>
      <c r="BL169" s="17" t="s">
        <v>147</v>
      </c>
      <c r="BM169" s="197" t="s">
        <v>216</v>
      </c>
    </row>
    <row r="170" spans="1:65" s="2" customFormat="1" ht="11.25">
      <c r="A170" s="34"/>
      <c r="B170" s="35"/>
      <c r="C170" s="36"/>
      <c r="D170" s="199" t="s">
        <v>149</v>
      </c>
      <c r="E170" s="36"/>
      <c r="F170" s="200" t="s">
        <v>217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149</v>
      </c>
      <c r="AU170" s="17" t="s">
        <v>90</v>
      </c>
    </row>
    <row r="171" spans="1:65" s="2" customFormat="1" ht="44.25" customHeight="1">
      <c r="A171" s="34"/>
      <c r="B171" s="35"/>
      <c r="C171" s="186" t="s">
        <v>218</v>
      </c>
      <c r="D171" s="186" t="s">
        <v>142</v>
      </c>
      <c r="E171" s="187" t="s">
        <v>219</v>
      </c>
      <c r="F171" s="188" t="s">
        <v>220</v>
      </c>
      <c r="G171" s="189" t="s">
        <v>145</v>
      </c>
      <c r="H171" s="190">
        <v>4180</v>
      </c>
      <c r="I171" s="191"/>
      <c r="J171" s="192">
        <f>ROUND(I171*H171,2)</f>
        <v>0</v>
      </c>
      <c r="K171" s="188" t="s">
        <v>146</v>
      </c>
      <c r="L171" s="39"/>
      <c r="M171" s="193" t="s">
        <v>1</v>
      </c>
      <c r="N171" s="194" t="s">
        <v>45</v>
      </c>
      <c r="O171" s="71"/>
      <c r="P171" s="195">
        <f>O171*H171</f>
        <v>0</v>
      </c>
      <c r="Q171" s="195">
        <v>3.0000000000000001E-5</v>
      </c>
      <c r="R171" s="195">
        <f>Q171*H171</f>
        <v>0.12540000000000001</v>
      </c>
      <c r="S171" s="195">
        <v>0.23</v>
      </c>
      <c r="T171" s="196">
        <f>S171*H171</f>
        <v>961.40000000000009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147</v>
      </c>
      <c r="AT171" s="197" t="s">
        <v>142</v>
      </c>
      <c r="AU171" s="197" t="s">
        <v>90</v>
      </c>
      <c r="AY171" s="17" t="s">
        <v>140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88</v>
      </c>
      <c r="BK171" s="198">
        <f>ROUND(I171*H171,2)</f>
        <v>0</v>
      </c>
      <c r="BL171" s="17" t="s">
        <v>147</v>
      </c>
      <c r="BM171" s="197" t="s">
        <v>221</v>
      </c>
    </row>
    <row r="172" spans="1:65" s="2" customFormat="1" ht="11.25">
      <c r="A172" s="34"/>
      <c r="B172" s="35"/>
      <c r="C172" s="36"/>
      <c r="D172" s="199" t="s">
        <v>149</v>
      </c>
      <c r="E172" s="36"/>
      <c r="F172" s="200" t="s">
        <v>222</v>
      </c>
      <c r="G172" s="36"/>
      <c r="H172" s="36"/>
      <c r="I172" s="201"/>
      <c r="J172" s="36"/>
      <c r="K172" s="36"/>
      <c r="L172" s="39"/>
      <c r="M172" s="202"/>
      <c r="N172" s="203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149</v>
      </c>
      <c r="AU172" s="17" t="s">
        <v>90</v>
      </c>
    </row>
    <row r="173" spans="1:65" s="2" customFormat="1" ht="49.15" customHeight="1">
      <c r="A173" s="34"/>
      <c r="B173" s="35"/>
      <c r="C173" s="186" t="s">
        <v>223</v>
      </c>
      <c r="D173" s="186" t="s">
        <v>142</v>
      </c>
      <c r="E173" s="187" t="s">
        <v>224</v>
      </c>
      <c r="F173" s="188" t="s">
        <v>225</v>
      </c>
      <c r="G173" s="189" t="s">
        <v>226</v>
      </c>
      <c r="H173" s="190">
        <v>925</v>
      </c>
      <c r="I173" s="191"/>
      <c r="J173" s="192">
        <f>ROUND(I173*H173,2)</f>
        <v>0</v>
      </c>
      <c r="K173" s="188" t="s">
        <v>146</v>
      </c>
      <c r="L173" s="39"/>
      <c r="M173" s="193" t="s">
        <v>1</v>
      </c>
      <c r="N173" s="194" t="s">
        <v>45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0.20499999999999999</v>
      </c>
      <c r="T173" s="196">
        <f>S173*H173</f>
        <v>189.625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147</v>
      </c>
      <c r="AT173" s="197" t="s">
        <v>142</v>
      </c>
      <c r="AU173" s="197" t="s">
        <v>90</v>
      </c>
      <c r="AY173" s="17" t="s">
        <v>140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88</v>
      </c>
      <c r="BK173" s="198">
        <f>ROUND(I173*H173,2)</f>
        <v>0</v>
      </c>
      <c r="BL173" s="17" t="s">
        <v>147</v>
      </c>
      <c r="BM173" s="197" t="s">
        <v>227</v>
      </c>
    </row>
    <row r="174" spans="1:65" s="2" customFormat="1" ht="11.25">
      <c r="A174" s="34"/>
      <c r="B174" s="35"/>
      <c r="C174" s="36"/>
      <c r="D174" s="199" t="s">
        <v>149</v>
      </c>
      <c r="E174" s="36"/>
      <c r="F174" s="200" t="s">
        <v>228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149</v>
      </c>
      <c r="AU174" s="17" t="s">
        <v>90</v>
      </c>
    </row>
    <row r="175" spans="1:65" s="2" customFormat="1" ht="156">
      <c r="A175" s="34"/>
      <c r="B175" s="35"/>
      <c r="C175" s="36"/>
      <c r="D175" s="206" t="s">
        <v>229</v>
      </c>
      <c r="E175" s="36"/>
      <c r="F175" s="227" t="s">
        <v>230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229</v>
      </c>
      <c r="AU175" s="17" t="s">
        <v>90</v>
      </c>
    </row>
    <row r="176" spans="1:65" s="2" customFormat="1" ht="37.9" customHeight="1">
      <c r="A176" s="34"/>
      <c r="B176" s="35"/>
      <c r="C176" s="186" t="s">
        <v>231</v>
      </c>
      <c r="D176" s="186" t="s">
        <v>142</v>
      </c>
      <c r="E176" s="187" t="s">
        <v>232</v>
      </c>
      <c r="F176" s="188" t="s">
        <v>233</v>
      </c>
      <c r="G176" s="189" t="s">
        <v>226</v>
      </c>
      <c r="H176" s="190">
        <v>857</v>
      </c>
      <c r="I176" s="191"/>
      <c r="J176" s="192">
        <f>ROUND(I176*H176,2)</f>
        <v>0</v>
      </c>
      <c r="K176" s="188" t="s">
        <v>146</v>
      </c>
      <c r="L176" s="39"/>
      <c r="M176" s="193" t="s">
        <v>1</v>
      </c>
      <c r="N176" s="194" t="s">
        <v>45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0.04</v>
      </c>
      <c r="T176" s="196">
        <f>S176*H176</f>
        <v>34.28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147</v>
      </c>
      <c r="AT176" s="197" t="s">
        <v>142</v>
      </c>
      <c r="AU176" s="197" t="s">
        <v>90</v>
      </c>
      <c r="AY176" s="17" t="s">
        <v>140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88</v>
      </c>
      <c r="BK176" s="198">
        <f>ROUND(I176*H176,2)</f>
        <v>0</v>
      </c>
      <c r="BL176" s="17" t="s">
        <v>147</v>
      </c>
      <c r="BM176" s="197" t="s">
        <v>234</v>
      </c>
    </row>
    <row r="177" spans="1:65" s="2" customFormat="1" ht="11.25">
      <c r="A177" s="34"/>
      <c r="B177" s="35"/>
      <c r="C177" s="36"/>
      <c r="D177" s="199" t="s">
        <v>149</v>
      </c>
      <c r="E177" s="36"/>
      <c r="F177" s="200" t="s">
        <v>235</v>
      </c>
      <c r="G177" s="36"/>
      <c r="H177" s="36"/>
      <c r="I177" s="201"/>
      <c r="J177" s="36"/>
      <c r="K177" s="36"/>
      <c r="L177" s="39"/>
      <c r="M177" s="202"/>
      <c r="N177" s="203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149</v>
      </c>
      <c r="AU177" s="17" t="s">
        <v>90</v>
      </c>
    </row>
    <row r="178" spans="1:65" s="2" customFormat="1" ht="156">
      <c r="A178" s="34"/>
      <c r="B178" s="35"/>
      <c r="C178" s="36"/>
      <c r="D178" s="206" t="s">
        <v>229</v>
      </c>
      <c r="E178" s="36"/>
      <c r="F178" s="227" t="s">
        <v>230</v>
      </c>
      <c r="G178" s="36"/>
      <c r="H178" s="36"/>
      <c r="I178" s="201"/>
      <c r="J178" s="36"/>
      <c r="K178" s="36"/>
      <c r="L178" s="39"/>
      <c r="M178" s="202"/>
      <c r="N178" s="203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229</v>
      </c>
      <c r="AU178" s="17" t="s">
        <v>90</v>
      </c>
    </row>
    <row r="179" spans="1:65" s="2" customFormat="1" ht="24.2" customHeight="1">
      <c r="A179" s="34"/>
      <c r="B179" s="35"/>
      <c r="C179" s="186" t="s">
        <v>236</v>
      </c>
      <c r="D179" s="186" t="s">
        <v>142</v>
      </c>
      <c r="E179" s="187" t="s">
        <v>237</v>
      </c>
      <c r="F179" s="188" t="s">
        <v>238</v>
      </c>
      <c r="G179" s="189" t="s">
        <v>145</v>
      </c>
      <c r="H179" s="190">
        <v>1460</v>
      </c>
      <c r="I179" s="191"/>
      <c r="J179" s="192">
        <f>ROUND(I179*H179,2)</f>
        <v>0</v>
      </c>
      <c r="K179" s="188" t="s">
        <v>146</v>
      </c>
      <c r="L179" s="39"/>
      <c r="M179" s="193" t="s">
        <v>1</v>
      </c>
      <c r="N179" s="194" t="s">
        <v>45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147</v>
      </c>
      <c r="AT179" s="197" t="s">
        <v>142</v>
      </c>
      <c r="AU179" s="197" t="s">
        <v>90</v>
      </c>
      <c r="AY179" s="17" t="s">
        <v>140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88</v>
      </c>
      <c r="BK179" s="198">
        <f>ROUND(I179*H179,2)</f>
        <v>0</v>
      </c>
      <c r="BL179" s="17" t="s">
        <v>147</v>
      </c>
      <c r="BM179" s="197" t="s">
        <v>239</v>
      </c>
    </row>
    <row r="180" spans="1:65" s="2" customFormat="1" ht="11.25">
      <c r="A180" s="34"/>
      <c r="B180" s="35"/>
      <c r="C180" s="36"/>
      <c r="D180" s="199" t="s">
        <v>149</v>
      </c>
      <c r="E180" s="36"/>
      <c r="F180" s="200" t="s">
        <v>240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149</v>
      </c>
      <c r="AU180" s="17" t="s">
        <v>90</v>
      </c>
    </row>
    <row r="181" spans="1:65" s="2" customFormat="1" ht="33" customHeight="1">
      <c r="A181" s="34"/>
      <c r="B181" s="35"/>
      <c r="C181" s="186" t="s">
        <v>241</v>
      </c>
      <c r="D181" s="186" t="s">
        <v>142</v>
      </c>
      <c r="E181" s="187" t="s">
        <v>242</v>
      </c>
      <c r="F181" s="188" t="s">
        <v>243</v>
      </c>
      <c r="G181" s="189" t="s">
        <v>244</v>
      </c>
      <c r="H181" s="190">
        <v>88</v>
      </c>
      <c r="I181" s="191"/>
      <c r="J181" s="192">
        <f>ROUND(I181*H181,2)</f>
        <v>0</v>
      </c>
      <c r="K181" s="188" t="s">
        <v>146</v>
      </c>
      <c r="L181" s="39"/>
      <c r="M181" s="193" t="s">
        <v>1</v>
      </c>
      <c r="N181" s="194" t="s">
        <v>45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147</v>
      </c>
      <c r="AT181" s="197" t="s">
        <v>142</v>
      </c>
      <c r="AU181" s="197" t="s">
        <v>90</v>
      </c>
      <c r="AY181" s="17" t="s">
        <v>140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88</v>
      </c>
      <c r="BK181" s="198">
        <f>ROUND(I181*H181,2)</f>
        <v>0</v>
      </c>
      <c r="BL181" s="17" t="s">
        <v>147</v>
      </c>
      <c r="BM181" s="197" t="s">
        <v>245</v>
      </c>
    </row>
    <row r="182" spans="1:65" s="2" customFormat="1" ht="11.25">
      <c r="A182" s="34"/>
      <c r="B182" s="35"/>
      <c r="C182" s="36"/>
      <c r="D182" s="199" t="s">
        <v>149</v>
      </c>
      <c r="E182" s="36"/>
      <c r="F182" s="200" t="s">
        <v>246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149</v>
      </c>
      <c r="AU182" s="17" t="s">
        <v>90</v>
      </c>
    </row>
    <row r="183" spans="1:65" s="2" customFormat="1" ht="49.15" customHeight="1">
      <c r="A183" s="34"/>
      <c r="B183" s="35"/>
      <c r="C183" s="186" t="s">
        <v>247</v>
      </c>
      <c r="D183" s="186" t="s">
        <v>142</v>
      </c>
      <c r="E183" s="187" t="s">
        <v>248</v>
      </c>
      <c r="F183" s="188" t="s">
        <v>249</v>
      </c>
      <c r="G183" s="189" t="s">
        <v>244</v>
      </c>
      <c r="H183" s="190">
        <v>82.98</v>
      </c>
      <c r="I183" s="191"/>
      <c r="J183" s="192">
        <f>ROUND(I183*H183,2)</f>
        <v>0</v>
      </c>
      <c r="K183" s="188" t="s">
        <v>146</v>
      </c>
      <c r="L183" s="39"/>
      <c r="M183" s="193" t="s">
        <v>1</v>
      </c>
      <c r="N183" s="194" t="s">
        <v>45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147</v>
      </c>
      <c r="AT183" s="197" t="s">
        <v>142</v>
      </c>
      <c r="AU183" s="197" t="s">
        <v>90</v>
      </c>
      <c r="AY183" s="17" t="s">
        <v>140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88</v>
      </c>
      <c r="BK183" s="198">
        <f>ROUND(I183*H183,2)</f>
        <v>0</v>
      </c>
      <c r="BL183" s="17" t="s">
        <v>147</v>
      </c>
      <c r="BM183" s="197" t="s">
        <v>250</v>
      </c>
    </row>
    <row r="184" spans="1:65" s="2" customFormat="1" ht="11.25">
      <c r="A184" s="34"/>
      <c r="B184" s="35"/>
      <c r="C184" s="36"/>
      <c r="D184" s="199" t="s">
        <v>149</v>
      </c>
      <c r="E184" s="36"/>
      <c r="F184" s="200" t="s">
        <v>251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149</v>
      </c>
      <c r="AU184" s="17" t="s">
        <v>90</v>
      </c>
    </row>
    <row r="185" spans="1:65" s="13" customFormat="1" ht="11.25">
      <c r="B185" s="204"/>
      <c r="C185" s="205"/>
      <c r="D185" s="206" t="s">
        <v>175</v>
      </c>
      <c r="E185" s="207" t="s">
        <v>1</v>
      </c>
      <c r="F185" s="208" t="s">
        <v>252</v>
      </c>
      <c r="G185" s="205"/>
      <c r="H185" s="209">
        <v>82.98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175</v>
      </c>
      <c r="AU185" s="215" t="s">
        <v>90</v>
      </c>
      <c r="AV185" s="13" t="s">
        <v>90</v>
      </c>
      <c r="AW185" s="13" t="s">
        <v>36</v>
      </c>
      <c r="AX185" s="13" t="s">
        <v>88</v>
      </c>
      <c r="AY185" s="215" t="s">
        <v>140</v>
      </c>
    </row>
    <row r="186" spans="1:65" s="2" customFormat="1" ht="49.15" customHeight="1">
      <c r="A186" s="34"/>
      <c r="B186" s="35"/>
      <c r="C186" s="186" t="s">
        <v>253</v>
      </c>
      <c r="D186" s="186" t="s">
        <v>142</v>
      </c>
      <c r="E186" s="187" t="s">
        <v>254</v>
      </c>
      <c r="F186" s="188" t="s">
        <v>255</v>
      </c>
      <c r="G186" s="189" t="s">
        <v>153</v>
      </c>
      <c r="H186" s="190">
        <v>1</v>
      </c>
      <c r="I186" s="191"/>
      <c r="J186" s="192">
        <f>ROUND(I186*H186,2)</f>
        <v>0</v>
      </c>
      <c r="K186" s="188" t="s">
        <v>146</v>
      </c>
      <c r="L186" s="39"/>
      <c r="M186" s="193" t="s">
        <v>1</v>
      </c>
      <c r="N186" s="194" t="s">
        <v>45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147</v>
      </c>
      <c r="AT186" s="197" t="s">
        <v>142</v>
      </c>
      <c r="AU186" s="197" t="s">
        <v>90</v>
      </c>
      <c r="AY186" s="17" t="s">
        <v>140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88</v>
      </c>
      <c r="BK186" s="198">
        <f>ROUND(I186*H186,2)</f>
        <v>0</v>
      </c>
      <c r="BL186" s="17" t="s">
        <v>147</v>
      </c>
      <c r="BM186" s="197" t="s">
        <v>256</v>
      </c>
    </row>
    <row r="187" spans="1:65" s="2" customFormat="1" ht="11.25">
      <c r="A187" s="34"/>
      <c r="B187" s="35"/>
      <c r="C187" s="36"/>
      <c r="D187" s="199" t="s">
        <v>149</v>
      </c>
      <c r="E187" s="36"/>
      <c r="F187" s="200" t="s">
        <v>257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149</v>
      </c>
      <c r="AU187" s="17" t="s">
        <v>90</v>
      </c>
    </row>
    <row r="188" spans="1:65" s="2" customFormat="1" ht="49.15" customHeight="1">
      <c r="A188" s="34"/>
      <c r="B188" s="35"/>
      <c r="C188" s="186" t="s">
        <v>7</v>
      </c>
      <c r="D188" s="186" t="s">
        <v>142</v>
      </c>
      <c r="E188" s="187" t="s">
        <v>258</v>
      </c>
      <c r="F188" s="188" t="s">
        <v>259</v>
      </c>
      <c r="G188" s="189" t="s">
        <v>153</v>
      </c>
      <c r="H188" s="190">
        <v>1</v>
      </c>
      <c r="I188" s="191"/>
      <c r="J188" s="192">
        <f>ROUND(I188*H188,2)</f>
        <v>0</v>
      </c>
      <c r="K188" s="188" t="s">
        <v>146</v>
      </c>
      <c r="L188" s="39"/>
      <c r="M188" s="193" t="s">
        <v>1</v>
      </c>
      <c r="N188" s="194" t="s">
        <v>45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147</v>
      </c>
      <c r="AT188" s="197" t="s">
        <v>142</v>
      </c>
      <c r="AU188" s="197" t="s">
        <v>90</v>
      </c>
      <c r="AY188" s="17" t="s">
        <v>140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88</v>
      </c>
      <c r="BK188" s="198">
        <f>ROUND(I188*H188,2)</f>
        <v>0</v>
      </c>
      <c r="BL188" s="17" t="s">
        <v>147</v>
      </c>
      <c r="BM188" s="197" t="s">
        <v>260</v>
      </c>
    </row>
    <row r="189" spans="1:65" s="2" customFormat="1" ht="11.25">
      <c r="A189" s="34"/>
      <c r="B189" s="35"/>
      <c r="C189" s="36"/>
      <c r="D189" s="199" t="s">
        <v>149</v>
      </c>
      <c r="E189" s="36"/>
      <c r="F189" s="200" t="s">
        <v>261</v>
      </c>
      <c r="G189" s="36"/>
      <c r="H189" s="36"/>
      <c r="I189" s="201"/>
      <c r="J189" s="36"/>
      <c r="K189" s="36"/>
      <c r="L189" s="39"/>
      <c r="M189" s="202"/>
      <c r="N189" s="203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149</v>
      </c>
      <c r="AU189" s="17" t="s">
        <v>90</v>
      </c>
    </row>
    <row r="190" spans="1:65" s="2" customFormat="1" ht="44.25" customHeight="1">
      <c r="A190" s="34"/>
      <c r="B190" s="35"/>
      <c r="C190" s="186" t="s">
        <v>262</v>
      </c>
      <c r="D190" s="186" t="s">
        <v>142</v>
      </c>
      <c r="E190" s="187" t="s">
        <v>263</v>
      </c>
      <c r="F190" s="188" t="s">
        <v>264</v>
      </c>
      <c r="G190" s="189" t="s">
        <v>153</v>
      </c>
      <c r="H190" s="190">
        <v>1</v>
      </c>
      <c r="I190" s="191"/>
      <c r="J190" s="192">
        <f>ROUND(I190*H190,2)</f>
        <v>0</v>
      </c>
      <c r="K190" s="188" t="s">
        <v>146</v>
      </c>
      <c r="L190" s="39"/>
      <c r="M190" s="193" t="s">
        <v>1</v>
      </c>
      <c r="N190" s="194" t="s">
        <v>45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147</v>
      </c>
      <c r="AT190" s="197" t="s">
        <v>142</v>
      </c>
      <c r="AU190" s="197" t="s">
        <v>90</v>
      </c>
      <c r="AY190" s="17" t="s">
        <v>140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88</v>
      </c>
      <c r="BK190" s="198">
        <f>ROUND(I190*H190,2)</f>
        <v>0</v>
      </c>
      <c r="BL190" s="17" t="s">
        <v>147</v>
      </c>
      <c r="BM190" s="197" t="s">
        <v>265</v>
      </c>
    </row>
    <row r="191" spans="1:65" s="2" customFormat="1" ht="11.25">
      <c r="A191" s="34"/>
      <c r="B191" s="35"/>
      <c r="C191" s="36"/>
      <c r="D191" s="199" t="s">
        <v>149</v>
      </c>
      <c r="E191" s="36"/>
      <c r="F191" s="200" t="s">
        <v>266</v>
      </c>
      <c r="G191" s="36"/>
      <c r="H191" s="36"/>
      <c r="I191" s="201"/>
      <c r="J191" s="36"/>
      <c r="K191" s="36"/>
      <c r="L191" s="39"/>
      <c r="M191" s="202"/>
      <c r="N191" s="203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149</v>
      </c>
      <c r="AU191" s="17" t="s">
        <v>90</v>
      </c>
    </row>
    <row r="192" spans="1:65" s="2" customFormat="1" ht="44.25" customHeight="1">
      <c r="A192" s="34"/>
      <c r="B192" s="35"/>
      <c r="C192" s="186" t="s">
        <v>267</v>
      </c>
      <c r="D192" s="186" t="s">
        <v>142</v>
      </c>
      <c r="E192" s="187" t="s">
        <v>268</v>
      </c>
      <c r="F192" s="188" t="s">
        <v>269</v>
      </c>
      <c r="G192" s="189" t="s">
        <v>153</v>
      </c>
      <c r="H192" s="190">
        <v>1</v>
      </c>
      <c r="I192" s="191"/>
      <c r="J192" s="192">
        <f>ROUND(I192*H192,2)</f>
        <v>0</v>
      </c>
      <c r="K192" s="188" t="s">
        <v>146</v>
      </c>
      <c r="L192" s="39"/>
      <c r="M192" s="193" t="s">
        <v>1</v>
      </c>
      <c r="N192" s="194" t="s">
        <v>45</v>
      </c>
      <c r="O192" s="71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147</v>
      </c>
      <c r="AT192" s="197" t="s">
        <v>142</v>
      </c>
      <c r="AU192" s="197" t="s">
        <v>90</v>
      </c>
      <c r="AY192" s="17" t="s">
        <v>140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88</v>
      </c>
      <c r="BK192" s="198">
        <f>ROUND(I192*H192,2)</f>
        <v>0</v>
      </c>
      <c r="BL192" s="17" t="s">
        <v>147</v>
      </c>
      <c r="BM192" s="197" t="s">
        <v>270</v>
      </c>
    </row>
    <row r="193" spans="1:65" s="2" customFormat="1" ht="11.25">
      <c r="A193" s="34"/>
      <c r="B193" s="35"/>
      <c r="C193" s="36"/>
      <c r="D193" s="199" t="s">
        <v>149</v>
      </c>
      <c r="E193" s="36"/>
      <c r="F193" s="200" t="s">
        <v>271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149</v>
      </c>
      <c r="AU193" s="17" t="s">
        <v>90</v>
      </c>
    </row>
    <row r="194" spans="1:65" s="2" customFormat="1" ht="37.9" customHeight="1">
      <c r="A194" s="34"/>
      <c r="B194" s="35"/>
      <c r="C194" s="186" t="s">
        <v>272</v>
      </c>
      <c r="D194" s="186" t="s">
        <v>142</v>
      </c>
      <c r="E194" s="187" t="s">
        <v>273</v>
      </c>
      <c r="F194" s="188" t="s">
        <v>274</v>
      </c>
      <c r="G194" s="189" t="s">
        <v>153</v>
      </c>
      <c r="H194" s="190">
        <v>2</v>
      </c>
      <c r="I194" s="191"/>
      <c r="J194" s="192">
        <f>ROUND(I194*H194,2)</f>
        <v>0</v>
      </c>
      <c r="K194" s="188" t="s">
        <v>146</v>
      </c>
      <c r="L194" s="39"/>
      <c r="M194" s="193" t="s">
        <v>1</v>
      </c>
      <c r="N194" s="194" t="s">
        <v>45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147</v>
      </c>
      <c r="AT194" s="197" t="s">
        <v>142</v>
      </c>
      <c r="AU194" s="197" t="s">
        <v>90</v>
      </c>
      <c r="AY194" s="17" t="s">
        <v>140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88</v>
      </c>
      <c r="BK194" s="198">
        <f>ROUND(I194*H194,2)</f>
        <v>0</v>
      </c>
      <c r="BL194" s="17" t="s">
        <v>147</v>
      </c>
      <c r="BM194" s="197" t="s">
        <v>275</v>
      </c>
    </row>
    <row r="195" spans="1:65" s="2" customFormat="1" ht="11.25">
      <c r="A195" s="34"/>
      <c r="B195" s="35"/>
      <c r="C195" s="36"/>
      <c r="D195" s="199" t="s">
        <v>149</v>
      </c>
      <c r="E195" s="36"/>
      <c r="F195" s="200" t="s">
        <v>276</v>
      </c>
      <c r="G195" s="36"/>
      <c r="H195" s="36"/>
      <c r="I195" s="201"/>
      <c r="J195" s="36"/>
      <c r="K195" s="36"/>
      <c r="L195" s="39"/>
      <c r="M195" s="202"/>
      <c r="N195" s="203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149</v>
      </c>
      <c r="AU195" s="17" t="s">
        <v>90</v>
      </c>
    </row>
    <row r="196" spans="1:65" s="2" customFormat="1" ht="33" customHeight="1">
      <c r="A196" s="34"/>
      <c r="B196" s="35"/>
      <c r="C196" s="186" t="s">
        <v>277</v>
      </c>
      <c r="D196" s="186" t="s">
        <v>142</v>
      </c>
      <c r="E196" s="187" t="s">
        <v>278</v>
      </c>
      <c r="F196" s="188" t="s">
        <v>279</v>
      </c>
      <c r="G196" s="189" t="s">
        <v>145</v>
      </c>
      <c r="H196" s="190">
        <v>250</v>
      </c>
      <c r="I196" s="191"/>
      <c r="J196" s="192">
        <f>ROUND(I196*H196,2)</f>
        <v>0</v>
      </c>
      <c r="K196" s="188" t="s">
        <v>146</v>
      </c>
      <c r="L196" s="39"/>
      <c r="M196" s="193" t="s">
        <v>1</v>
      </c>
      <c r="N196" s="194" t="s">
        <v>45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147</v>
      </c>
      <c r="AT196" s="197" t="s">
        <v>142</v>
      </c>
      <c r="AU196" s="197" t="s">
        <v>90</v>
      </c>
      <c r="AY196" s="17" t="s">
        <v>140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88</v>
      </c>
      <c r="BK196" s="198">
        <f>ROUND(I196*H196,2)</f>
        <v>0</v>
      </c>
      <c r="BL196" s="17" t="s">
        <v>147</v>
      </c>
      <c r="BM196" s="197" t="s">
        <v>280</v>
      </c>
    </row>
    <row r="197" spans="1:65" s="2" customFormat="1" ht="11.25">
      <c r="A197" s="34"/>
      <c r="B197" s="35"/>
      <c r="C197" s="36"/>
      <c r="D197" s="199" t="s">
        <v>149</v>
      </c>
      <c r="E197" s="36"/>
      <c r="F197" s="200" t="s">
        <v>281</v>
      </c>
      <c r="G197" s="36"/>
      <c r="H197" s="36"/>
      <c r="I197" s="201"/>
      <c r="J197" s="36"/>
      <c r="K197" s="36"/>
      <c r="L197" s="39"/>
      <c r="M197" s="202"/>
      <c r="N197" s="203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149</v>
      </c>
      <c r="AU197" s="17" t="s">
        <v>90</v>
      </c>
    </row>
    <row r="198" spans="1:65" s="2" customFormat="1" ht="62.65" customHeight="1">
      <c r="A198" s="34"/>
      <c r="B198" s="35"/>
      <c r="C198" s="186" t="s">
        <v>282</v>
      </c>
      <c r="D198" s="186" t="s">
        <v>142</v>
      </c>
      <c r="E198" s="187" t="s">
        <v>283</v>
      </c>
      <c r="F198" s="188" t="s">
        <v>284</v>
      </c>
      <c r="G198" s="189" t="s">
        <v>153</v>
      </c>
      <c r="H198" s="190">
        <v>25</v>
      </c>
      <c r="I198" s="191"/>
      <c r="J198" s="192">
        <f>ROUND(I198*H198,2)</f>
        <v>0</v>
      </c>
      <c r="K198" s="188" t="s">
        <v>146</v>
      </c>
      <c r="L198" s="39"/>
      <c r="M198" s="193" t="s">
        <v>1</v>
      </c>
      <c r="N198" s="194" t="s">
        <v>45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147</v>
      </c>
      <c r="AT198" s="197" t="s">
        <v>142</v>
      </c>
      <c r="AU198" s="197" t="s">
        <v>90</v>
      </c>
      <c r="AY198" s="17" t="s">
        <v>140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88</v>
      </c>
      <c r="BK198" s="198">
        <f>ROUND(I198*H198,2)</f>
        <v>0</v>
      </c>
      <c r="BL198" s="17" t="s">
        <v>147</v>
      </c>
      <c r="BM198" s="197" t="s">
        <v>285</v>
      </c>
    </row>
    <row r="199" spans="1:65" s="2" customFormat="1" ht="11.25">
      <c r="A199" s="34"/>
      <c r="B199" s="35"/>
      <c r="C199" s="36"/>
      <c r="D199" s="199" t="s">
        <v>149</v>
      </c>
      <c r="E199" s="36"/>
      <c r="F199" s="200" t="s">
        <v>286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149</v>
      </c>
      <c r="AU199" s="17" t="s">
        <v>90</v>
      </c>
    </row>
    <row r="200" spans="1:65" s="13" customFormat="1" ht="11.25">
      <c r="B200" s="204"/>
      <c r="C200" s="205"/>
      <c r="D200" s="206" t="s">
        <v>175</v>
      </c>
      <c r="E200" s="205"/>
      <c r="F200" s="208" t="s">
        <v>287</v>
      </c>
      <c r="G200" s="205"/>
      <c r="H200" s="209">
        <v>25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175</v>
      </c>
      <c r="AU200" s="215" t="s">
        <v>90</v>
      </c>
      <c r="AV200" s="13" t="s">
        <v>90</v>
      </c>
      <c r="AW200" s="13" t="s">
        <v>4</v>
      </c>
      <c r="AX200" s="13" t="s">
        <v>88</v>
      </c>
      <c r="AY200" s="215" t="s">
        <v>140</v>
      </c>
    </row>
    <row r="201" spans="1:65" s="2" customFormat="1" ht="62.65" customHeight="1">
      <c r="A201" s="34"/>
      <c r="B201" s="35"/>
      <c r="C201" s="186" t="s">
        <v>288</v>
      </c>
      <c r="D201" s="186" t="s">
        <v>142</v>
      </c>
      <c r="E201" s="187" t="s">
        <v>289</v>
      </c>
      <c r="F201" s="188" t="s">
        <v>290</v>
      </c>
      <c r="G201" s="189" t="s">
        <v>153</v>
      </c>
      <c r="H201" s="190">
        <v>25</v>
      </c>
      <c r="I201" s="191"/>
      <c r="J201" s="192">
        <f>ROUND(I201*H201,2)</f>
        <v>0</v>
      </c>
      <c r="K201" s="188" t="s">
        <v>146</v>
      </c>
      <c r="L201" s="39"/>
      <c r="M201" s="193" t="s">
        <v>1</v>
      </c>
      <c r="N201" s="194" t="s">
        <v>45</v>
      </c>
      <c r="O201" s="71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147</v>
      </c>
      <c r="AT201" s="197" t="s">
        <v>142</v>
      </c>
      <c r="AU201" s="197" t="s">
        <v>90</v>
      </c>
      <c r="AY201" s="17" t="s">
        <v>140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88</v>
      </c>
      <c r="BK201" s="198">
        <f>ROUND(I201*H201,2)</f>
        <v>0</v>
      </c>
      <c r="BL201" s="17" t="s">
        <v>147</v>
      </c>
      <c r="BM201" s="197" t="s">
        <v>291</v>
      </c>
    </row>
    <row r="202" spans="1:65" s="2" customFormat="1" ht="11.25">
      <c r="A202" s="34"/>
      <c r="B202" s="35"/>
      <c r="C202" s="36"/>
      <c r="D202" s="199" t="s">
        <v>149</v>
      </c>
      <c r="E202" s="36"/>
      <c r="F202" s="200" t="s">
        <v>292</v>
      </c>
      <c r="G202" s="36"/>
      <c r="H202" s="36"/>
      <c r="I202" s="201"/>
      <c r="J202" s="36"/>
      <c r="K202" s="36"/>
      <c r="L202" s="39"/>
      <c r="M202" s="202"/>
      <c r="N202" s="203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149</v>
      </c>
      <c r="AU202" s="17" t="s">
        <v>90</v>
      </c>
    </row>
    <row r="203" spans="1:65" s="13" customFormat="1" ht="11.25">
      <c r="B203" s="204"/>
      <c r="C203" s="205"/>
      <c r="D203" s="206" t="s">
        <v>175</v>
      </c>
      <c r="E203" s="205"/>
      <c r="F203" s="208" t="s">
        <v>287</v>
      </c>
      <c r="G203" s="205"/>
      <c r="H203" s="209">
        <v>25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175</v>
      </c>
      <c r="AU203" s="215" t="s">
        <v>90</v>
      </c>
      <c r="AV203" s="13" t="s">
        <v>90</v>
      </c>
      <c r="AW203" s="13" t="s">
        <v>4</v>
      </c>
      <c r="AX203" s="13" t="s">
        <v>88</v>
      </c>
      <c r="AY203" s="215" t="s">
        <v>140</v>
      </c>
    </row>
    <row r="204" spans="1:65" s="2" customFormat="1" ht="62.65" customHeight="1">
      <c r="A204" s="34"/>
      <c r="B204" s="35"/>
      <c r="C204" s="186" t="s">
        <v>293</v>
      </c>
      <c r="D204" s="186" t="s">
        <v>142</v>
      </c>
      <c r="E204" s="187" t="s">
        <v>294</v>
      </c>
      <c r="F204" s="188" t="s">
        <v>295</v>
      </c>
      <c r="G204" s="189" t="s">
        <v>153</v>
      </c>
      <c r="H204" s="190">
        <v>25</v>
      </c>
      <c r="I204" s="191"/>
      <c r="J204" s="192">
        <f>ROUND(I204*H204,2)</f>
        <v>0</v>
      </c>
      <c r="K204" s="188" t="s">
        <v>146</v>
      </c>
      <c r="L204" s="39"/>
      <c r="M204" s="193" t="s">
        <v>1</v>
      </c>
      <c r="N204" s="194" t="s">
        <v>45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147</v>
      </c>
      <c r="AT204" s="197" t="s">
        <v>142</v>
      </c>
      <c r="AU204" s="197" t="s">
        <v>90</v>
      </c>
      <c r="AY204" s="17" t="s">
        <v>140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88</v>
      </c>
      <c r="BK204" s="198">
        <f>ROUND(I204*H204,2)</f>
        <v>0</v>
      </c>
      <c r="BL204" s="17" t="s">
        <v>147</v>
      </c>
      <c r="BM204" s="197" t="s">
        <v>296</v>
      </c>
    </row>
    <row r="205" spans="1:65" s="2" customFormat="1" ht="11.25">
      <c r="A205" s="34"/>
      <c r="B205" s="35"/>
      <c r="C205" s="36"/>
      <c r="D205" s="199" t="s">
        <v>149</v>
      </c>
      <c r="E205" s="36"/>
      <c r="F205" s="200" t="s">
        <v>297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149</v>
      </c>
      <c r="AU205" s="17" t="s">
        <v>90</v>
      </c>
    </row>
    <row r="206" spans="1:65" s="13" customFormat="1" ht="11.25">
      <c r="B206" s="204"/>
      <c r="C206" s="205"/>
      <c r="D206" s="206" t="s">
        <v>175</v>
      </c>
      <c r="E206" s="205"/>
      <c r="F206" s="208" t="s">
        <v>287</v>
      </c>
      <c r="G206" s="205"/>
      <c r="H206" s="209">
        <v>25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175</v>
      </c>
      <c r="AU206" s="215" t="s">
        <v>90</v>
      </c>
      <c r="AV206" s="13" t="s">
        <v>90</v>
      </c>
      <c r="AW206" s="13" t="s">
        <v>4</v>
      </c>
      <c r="AX206" s="13" t="s">
        <v>88</v>
      </c>
      <c r="AY206" s="215" t="s">
        <v>140</v>
      </c>
    </row>
    <row r="207" spans="1:65" s="2" customFormat="1" ht="62.65" customHeight="1">
      <c r="A207" s="34"/>
      <c r="B207" s="35"/>
      <c r="C207" s="186" t="s">
        <v>298</v>
      </c>
      <c r="D207" s="186" t="s">
        <v>142</v>
      </c>
      <c r="E207" s="187" t="s">
        <v>299</v>
      </c>
      <c r="F207" s="188" t="s">
        <v>300</v>
      </c>
      <c r="G207" s="189" t="s">
        <v>153</v>
      </c>
      <c r="H207" s="190">
        <v>25</v>
      </c>
      <c r="I207" s="191"/>
      <c r="J207" s="192">
        <f>ROUND(I207*H207,2)</f>
        <v>0</v>
      </c>
      <c r="K207" s="188" t="s">
        <v>146</v>
      </c>
      <c r="L207" s="39"/>
      <c r="M207" s="193" t="s">
        <v>1</v>
      </c>
      <c r="N207" s="194" t="s">
        <v>45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147</v>
      </c>
      <c r="AT207" s="197" t="s">
        <v>142</v>
      </c>
      <c r="AU207" s="197" t="s">
        <v>90</v>
      </c>
      <c r="AY207" s="17" t="s">
        <v>140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88</v>
      </c>
      <c r="BK207" s="198">
        <f>ROUND(I207*H207,2)</f>
        <v>0</v>
      </c>
      <c r="BL207" s="17" t="s">
        <v>147</v>
      </c>
      <c r="BM207" s="197" t="s">
        <v>301</v>
      </c>
    </row>
    <row r="208" spans="1:65" s="2" customFormat="1" ht="11.25">
      <c r="A208" s="34"/>
      <c r="B208" s="35"/>
      <c r="C208" s="36"/>
      <c r="D208" s="199" t="s">
        <v>149</v>
      </c>
      <c r="E208" s="36"/>
      <c r="F208" s="200" t="s">
        <v>302</v>
      </c>
      <c r="G208" s="36"/>
      <c r="H208" s="36"/>
      <c r="I208" s="201"/>
      <c r="J208" s="36"/>
      <c r="K208" s="36"/>
      <c r="L208" s="39"/>
      <c r="M208" s="202"/>
      <c r="N208" s="203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149</v>
      </c>
      <c r="AU208" s="17" t="s">
        <v>90</v>
      </c>
    </row>
    <row r="209" spans="1:65" s="13" customFormat="1" ht="11.25">
      <c r="B209" s="204"/>
      <c r="C209" s="205"/>
      <c r="D209" s="206" t="s">
        <v>175</v>
      </c>
      <c r="E209" s="205"/>
      <c r="F209" s="208" t="s">
        <v>287</v>
      </c>
      <c r="G209" s="205"/>
      <c r="H209" s="209">
        <v>25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175</v>
      </c>
      <c r="AU209" s="215" t="s">
        <v>90</v>
      </c>
      <c r="AV209" s="13" t="s">
        <v>90</v>
      </c>
      <c r="AW209" s="13" t="s">
        <v>4</v>
      </c>
      <c r="AX209" s="13" t="s">
        <v>88</v>
      </c>
      <c r="AY209" s="215" t="s">
        <v>140</v>
      </c>
    </row>
    <row r="210" spans="1:65" s="2" customFormat="1" ht="55.5" customHeight="1">
      <c r="A210" s="34"/>
      <c r="B210" s="35"/>
      <c r="C210" s="186" t="s">
        <v>303</v>
      </c>
      <c r="D210" s="186" t="s">
        <v>142</v>
      </c>
      <c r="E210" s="187" t="s">
        <v>304</v>
      </c>
      <c r="F210" s="188" t="s">
        <v>305</v>
      </c>
      <c r="G210" s="189" t="s">
        <v>153</v>
      </c>
      <c r="H210" s="190">
        <v>50</v>
      </c>
      <c r="I210" s="191"/>
      <c r="J210" s="192">
        <f>ROUND(I210*H210,2)</f>
        <v>0</v>
      </c>
      <c r="K210" s="188" t="s">
        <v>146</v>
      </c>
      <c r="L210" s="39"/>
      <c r="M210" s="193" t="s">
        <v>1</v>
      </c>
      <c r="N210" s="194" t="s">
        <v>45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147</v>
      </c>
      <c r="AT210" s="197" t="s">
        <v>142</v>
      </c>
      <c r="AU210" s="197" t="s">
        <v>90</v>
      </c>
      <c r="AY210" s="17" t="s">
        <v>140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88</v>
      </c>
      <c r="BK210" s="198">
        <f>ROUND(I210*H210,2)</f>
        <v>0</v>
      </c>
      <c r="BL210" s="17" t="s">
        <v>147</v>
      </c>
      <c r="BM210" s="197" t="s">
        <v>306</v>
      </c>
    </row>
    <row r="211" spans="1:65" s="2" customFormat="1" ht="11.25">
      <c r="A211" s="34"/>
      <c r="B211" s="35"/>
      <c r="C211" s="36"/>
      <c r="D211" s="199" t="s">
        <v>149</v>
      </c>
      <c r="E211" s="36"/>
      <c r="F211" s="200" t="s">
        <v>307</v>
      </c>
      <c r="G211" s="36"/>
      <c r="H211" s="36"/>
      <c r="I211" s="201"/>
      <c r="J211" s="36"/>
      <c r="K211" s="36"/>
      <c r="L211" s="39"/>
      <c r="M211" s="202"/>
      <c r="N211" s="203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149</v>
      </c>
      <c r="AU211" s="17" t="s">
        <v>90</v>
      </c>
    </row>
    <row r="212" spans="1:65" s="13" customFormat="1" ht="11.25">
      <c r="B212" s="204"/>
      <c r="C212" s="205"/>
      <c r="D212" s="206" t="s">
        <v>175</v>
      </c>
      <c r="E212" s="205"/>
      <c r="F212" s="208" t="s">
        <v>308</v>
      </c>
      <c r="G212" s="205"/>
      <c r="H212" s="209">
        <v>50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175</v>
      </c>
      <c r="AU212" s="215" t="s">
        <v>90</v>
      </c>
      <c r="AV212" s="13" t="s">
        <v>90</v>
      </c>
      <c r="AW212" s="13" t="s">
        <v>4</v>
      </c>
      <c r="AX212" s="13" t="s">
        <v>88</v>
      </c>
      <c r="AY212" s="215" t="s">
        <v>140</v>
      </c>
    </row>
    <row r="213" spans="1:65" s="2" customFormat="1" ht="33" customHeight="1">
      <c r="A213" s="34"/>
      <c r="B213" s="35"/>
      <c r="C213" s="186" t="s">
        <v>309</v>
      </c>
      <c r="D213" s="186" t="s">
        <v>142</v>
      </c>
      <c r="E213" s="187" t="s">
        <v>310</v>
      </c>
      <c r="F213" s="188" t="s">
        <v>311</v>
      </c>
      <c r="G213" s="189" t="s">
        <v>145</v>
      </c>
      <c r="H213" s="190">
        <v>5250</v>
      </c>
      <c r="I213" s="191"/>
      <c r="J213" s="192">
        <f>ROUND(I213*H213,2)</f>
        <v>0</v>
      </c>
      <c r="K213" s="188" t="s">
        <v>146</v>
      </c>
      <c r="L213" s="39"/>
      <c r="M213" s="193" t="s">
        <v>1</v>
      </c>
      <c r="N213" s="194" t="s">
        <v>45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147</v>
      </c>
      <c r="AT213" s="197" t="s">
        <v>142</v>
      </c>
      <c r="AU213" s="197" t="s">
        <v>90</v>
      </c>
      <c r="AY213" s="17" t="s">
        <v>140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88</v>
      </c>
      <c r="BK213" s="198">
        <f>ROUND(I213*H213,2)</f>
        <v>0</v>
      </c>
      <c r="BL213" s="17" t="s">
        <v>147</v>
      </c>
      <c r="BM213" s="197" t="s">
        <v>312</v>
      </c>
    </row>
    <row r="214" spans="1:65" s="2" customFormat="1" ht="11.25">
      <c r="A214" s="34"/>
      <c r="B214" s="35"/>
      <c r="C214" s="36"/>
      <c r="D214" s="199" t="s">
        <v>149</v>
      </c>
      <c r="E214" s="36"/>
      <c r="F214" s="200" t="s">
        <v>313</v>
      </c>
      <c r="G214" s="36"/>
      <c r="H214" s="36"/>
      <c r="I214" s="201"/>
      <c r="J214" s="36"/>
      <c r="K214" s="36"/>
      <c r="L214" s="39"/>
      <c r="M214" s="202"/>
      <c r="N214" s="203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149</v>
      </c>
      <c r="AU214" s="17" t="s">
        <v>90</v>
      </c>
    </row>
    <row r="215" spans="1:65" s="13" customFormat="1" ht="11.25">
      <c r="B215" s="204"/>
      <c r="C215" s="205"/>
      <c r="D215" s="206" t="s">
        <v>175</v>
      </c>
      <c r="E215" s="205"/>
      <c r="F215" s="208" t="s">
        <v>314</v>
      </c>
      <c r="G215" s="205"/>
      <c r="H215" s="209">
        <v>5250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175</v>
      </c>
      <c r="AU215" s="215" t="s">
        <v>90</v>
      </c>
      <c r="AV215" s="13" t="s">
        <v>90</v>
      </c>
      <c r="AW215" s="13" t="s">
        <v>4</v>
      </c>
      <c r="AX215" s="13" t="s">
        <v>88</v>
      </c>
      <c r="AY215" s="215" t="s">
        <v>140</v>
      </c>
    </row>
    <row r="216" spans="1:65" s="2" customFormat="1" ht="62.65" customHeight="1">
      <c r="A216" s="34"/>
      <c r="B216" s="35"/>
      <c r="C216" s="186" t="s">
        <v>315</v>
      </c>
      <c r="D216" s="186" t="s">
        <v>142</v>
      </c>
      <c r="E216" s="187" t="s">
        <v>316</v>
      </c>
      <c r="F216" s="188" t="s">
        <v>317</v>
      </c>
      <c r="G216" s="189" t="s">
        <v>244</v>
      </c>
      <c r="H216" s="190">
        <v>141</v>
      </c>
      <c r="I216" s="191"/>
      <c r="J216" s="192">
        <f>ROUND(I216*H216,2)</f>
        <v>0</v>
      </c>
      <c r="K216" s="188" t="s">
        <v>146</v>
      </c>
      <c r="L216" s="39"/>
      <c r="M216" s="193" t="s">
        <v>1</v>
      </c>
      <c r="N216" s="194" t="s">
        <v>45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147</v>
      </c>
      <c r="AT216" s="197" t="s">
        <v>142</v>
      </c>
      <c r="AU216" s="197" t="s">
        <v>90</v>
      </c>
      <c r="AY216" s="17" t="s">
        <v>140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88</v>
      </c>
      <c r="BK216" s="198">
        <f>ROUND(I216*H216,2)</f>
        <v>0</v>
      </c>
      <c r="BL216" s="17" t="s">
        <v>147</v>
      </c>
      <c r="BM216" s="197" t="s">
        <v>318</v>
      </c>
    </row>
    <row r="217" spans="1:65" s="2" customFormat="1" ht="11.25">
      <c r="A217" s="34"/>
      <c r="B217" s="35"/>
      <c r="C217" s="36"/>
      <c r="D217" s="199" t="s">
        <v>149</v>
      </c>
      <c r="E217" s="36"/>
      <c r="F217" s="200" t="s">
        <v>319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149</v>
      </c>
      <c r="AU217" s="17" t="s">
        <v>90</v>
      </c>
    </row>
    <row r="218" spans="1:65" s="13" customFormat="1" ht="11.25">
      <c r="B218" s="204"/>
      <c r="C218" s="205"/>
      <c r="D218" s="206" t="s">
        <v>175</v>
      </c>
      <c r="E218" s="207" t="s">
        <v>1</v>
      </c>
      <c r="F218" s="208" t="s">
        <v>320</v>
      </c>
      <c r="G218" s="205"/>
      <c r="H218" s="209">
        <v>141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175</v>
      </c>
      <c r="AU218" s="215" t="s">
        <v>90</v>
      </c>
      <c r="AV218" s="13" t="s">
        <v>90</v>
      </c>
      <c r="AW218" s="13" t="s">
        <v>36</v>
      </c>
      <c r="AX218" s="13" t="s">
        <v>88</v>
      </c>
      <c r="AY218" s="215" t="s">
        <v>140</v>
      </c>
    </row>
    <row r="219" spans="1:65" s="2" customFormat="1" ht="62.65" customHeight="1">
      <c r="A219" s="34"/>
      <c r="B219" s="35"/>
      <c r="C219" s="186" t="s">
        <v>321</v>
      </c>
      <c r="D219" s="186" t="s">
        <v>142</v>
      </c>
      <c r="E219" s="187" t="s">
        <v>322</v>
      </c>
      <c r="F219" s="188" t="s">
        <v>323</v>
      </c>
      <c r="G219" s="189" t="s">
        <v>244</v>
      </c>
      <c r="H219" s="190">
        <v>308.98</v>
      </c>
      <c r="I219" s="191"/>
      <c r="J219" s="192">
        <f>ROUND(I219*H219,2)</f>
        <v>0</v>
      </c>
      <c r="K219" s="188" t="s">
        <v>146</v>
      </c>
      <c r="L219" s="39"/>
      <c r="M219" s="193" t="s">
        <v>1</v>
      </c>
      <c r="N219" s="194" t="s">
        <v>45</v>
      </c>
      <c r="O219" s="71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147</v>
      </c>
      <c r="AT219" s="197" t="s">
        <v>142</v>
      </c>
      <c r="AU219" s="197" t="s">
        <v>90</v>
      </c>
      <c r="AY219" s="17" t="s">
        <v>140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88</v>
      </c>
      <c r="BK219" s="198">
        <f>ROUND(I219*H219,2)</f>
        <v>0</v>
      </c>
      <c r="BL219" s="17" t="s">
        <v>147</v>
      </c>
      <c r="BM219" s="197" t="s">
        <v>324</v>
      </c>
    </row>
    <row r="220" spans="1:65" s="2" customFormat="1" ht="11.25">
      <c r="A220" s="34"/>
      <c r="B220" s="35"/>
      <c r="C220" s="36"/>
      <c r="D220" s="199" t="s">
        <v>149</v>
      </c>
      <c r="E220" s="36"/>
      <c r="F220" s="200" t="s">
        <v>325</v>
      </c>
      <c r="G220" s="36"/>
      <c r="H220" s="36"/>
      <c r="I220" s="201"/>
      <c r="J220" s="36"/>
      <c r="K220" s="36"/>
      <c r="L220" s="39"/>
      <c r="M220" s="202"/>
      <c r="N220" s="203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149</v>
      </c>
      <c r="AU220" s="17" t="s">
        <v>90</v>
      </c>
    </row>
    <row r="221" spans="1:65" s="13" customFormat="1" ht="11.25">
      <c r="B221" s="204"/>
      <c r="C221" s="205"/>
      <c r="D221" s="206" t="s">
        <v>175</v>
      </c>
      <c r="E221" s="207" t="s">
        <v>1</v>
      </c>
      <c r="F221" s="208" t="s">
        <v>326</v>
      </c>
      <c r="G221" s="205"/>
      <c r="H221" s="209">
        <v>308.98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175</v>
      </c>
      <c r="AU221" s="215" t="s">
        <v>90</v>
      </c>
      <c r="AV221" s="13" t="s">
        <v>90</v>
      </c>
      <c r="AW221" s="13" t="s">
        <v>36</v>
      </c>
      <c r="AX221" s="13" t="s">
        <v>88</v>
      </c>
      <c r="AY221" s="215" t="s">
        <v>140</v>
      </c>
    </row>
    <row r="222" spans="1:65" s="2" customFormat="1" ht="66.75" customHeight="1">
      <c r="A222" s="34"/>
      <c r="B222" s="35"/>
      <c r="C222" s="186" t="s">
        <v>327</v>
      </c>
      <c r="D222" s="186" t="s">
        <v>142</v>
      </c>
      <c r="E222" s="187" t="s">
        <v>328</v>
      </c>
      <c r="F222" s="188" t="s">
        <v>329</v>
      </c>
      <c r="G222" s="189" t="s">
        <v>244</v>
      </c>
      <c r="H222" s="190">
        <v>4943.68</v>
      </c>
      <c r="I222" s="191"/>
      <c r="J222" s="192">
        <f>ROUND(I222*H222,2)</f>
        <v>0</v>
      </c>
      <c r="K222" s="188" t="s">
        <v>146</v>
      </c>
      <c r="L222" s="39"/>
      <c r="M222" s="193" t="s">
        <v>1</v>
      </c>
      <c r="N222" s="194" t="s">
        <v>45</v>
      </c>
      <c r="O222" s="71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147</v>
      </c>
      <c r="AT222" s="197" t="s">
        <v>142</v>
      </c>
      <c r="AU222" s="197" t="s">
        <v>90</v>
      </c>
      <c r="AY222" s="17" t="s">
        <v>140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88</v>
      </c>
      <c r="BK222" s="198">
        <f>ROUND(I222*H222,2)</f>
        <v>0</v>
      </c>
      <c r="BL222" s="17" t="s">
        <v>147</v>
      </c>
      <c r="BM222" s="197" t="s">
        <v>330</v>
      </c>
    </row>
    <row r="223" spans="1:65" s="2" customFormat="1" ht="11.25">
      <c r="A223" s="34"/>
      <c r="B223" s="35"/>
      <c r="C223" s="36"/>
      <c r="D223" s="199" t="s">
        <v>149</v>
      </c>
      <c r="E223" s="36"/>
      <c r="F223" s="200" t="s">
        <v>331</v>
      </c>
      <c r="G223" s="36"/>
      <c r="H223" s="36"/>
      <c r="I223" s="201"/>
      <c r="J223" s="36"/>
      <c r="K223" s="36"/>
      <c r="L223" s="39"/>
      <c r="M223" s="202"/>
      <c r="N223" s="203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149</v>
      </c>
      <c r="AU223" s="17" t="s">
        <v>90</v>
      </c>
    </row>
    <row r="224" spans="1:65" s="13" customFormat="1" ht="11.25">
      <c r="B224" s="204"/>
      <c r="C224" s="205"/>
      <c r="D224" s="206" t="s">
        <v>175</v>
      </c>
      <c r="E224" s="205"/>
      <c r="F224" s="208" t="s">
        <v>332</v>
      </c>
      <c r="G224" s="205"/>
      <c r="H224" s="209">
        <v>4943.68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175</v>
      </c>
      <c r="AU224" s="215" t="s">
        <v>90</v>
      </c>
      <c r="AV224" s="13" t="s">
        <v>90</v>
      </c>
      <c r="AW224" s="13" t="s">
        <v>4</v>
      </c>
      <c r="AX224" s="13" t="s">
        <v>88</v>
      </c>
      <c r="AY224" s="215" t="s">
        <v>140</v>
      </c>
    </row>
    <row r="225" spans="1:65" s="2" customFormat="1" ht="44.25" customHeight="1">
      <c r="A225" s="34"/>
      <c r="B225" s="35"/>
      <c r="C225" s="186" t="s">
        <v>333</v>
      </c>
      <c r="D225" s="186" t="s">
        <v>142</v>
      </c>
      <c r="E225" s="187" t="s">
        <v>334</v>
      </c>
      <c r="F225" s="188" t="s">
        <v>335</v>
      </c>
      <c r="G225" s="189" t="s">
        <v>244</v>
      </c>
      <c r="H225" s="190">
        <v>70.5</v>
      </c>
      <c r="I225" s="191"/>
      <c r="J225" s="192">
        <f>ROUND(I225*H225,2)</f>
        <v>0</v>
      </c>
      <c r="K225" s="188" t="s">
        <v>146</v>
      </c>
      <c r="L225" s="39"/>
      <c r="M225" s="193" t="s">
        <v>1</v>
      </c>
      <c r="N225" s="194" t="s">
        <v>45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147</v>
      </c>
      <c r="AT225" s="197" t="s">
        <v>142</v>
      </c>
      <c r="AU225" s="197" t="s">
        <v>90</v>
      </c>
      <c r="AY225" s="17" t="s">
        <v>140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88</v>
      </c>
      <c r="BK225" s="198">
        <f>ROUND(I225*H225,2)</f>
        <v>0</v>
      </c>
      <c r="BL225" s="17" t="s">
        <v>147</v>
      </c>
      <c r="BM225" s="197" t="s">
        <v>336</v>
      </c>
    </row>
    <row r="226" spans="1:65" s="2" customFormat="1" ht="11.25">
      <c r="A226" s="34"/>
      <c r="B226" s="35"/>
      <c r="C226" s="36"/>
      <c r="D226" s="199" t="s">
        <v>149</v>
      </c>
      <c r="E226" s="36"/>
      <c r="F226" s="200" t="s">
        <v>337</v>
      </c>
      <c r="G226" s="36"/>
      <c r="H226" s="36"/>
      <c r="I226" s="201"/>
      <c r="J226" s="36"/>
      <c r="K226" s="36"/>
      <c r="L226" s="39"/>
      <c r="M226" s="202"/>
      <c r="N226" s="203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149</v>
      </c>
      <c r="AU226" s="17" t="s">
        <v>90</v>
      </c>
    </row>
    <row r="227" spans="1:65" s="13" customFormat="1" ht="11.25">
      <c r="B227" s="204"/>
      <c r="C227" s="205"/>
      <c r="D227" s="206" t="s">
        <v>175</v>
      </c>
      <c r="E227" s="207" t="s">
        <v>1</v>
      </c>
      <c r="F227" s="208" t="s">
        <v>338</v>
      </c>
      <c r="G227" s="205"/>
      <c r="H227" s="209">
        <v>70.5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175</v>
      </c>
      <c r="AU227" s="215" t="s">
        <v>90</v>
      </c>
      <c r="AV227" s="13" t="s">
        <v>90</v>
      </c>
      <c r="AW227" s="13" t="s">
        <v>36</v>
      </c>
      <c r="AX227" s="13" t="s">
        <v>88</v>
      </c>
      <c r="AY227" s="215" t="s">
        <v>140</v>
      </c>
    </row>
    <row r="228" spans="1:65" s="2" customFormat="1" ht="49.15" customHeight="1">
      <c r="A228" s="34"/>
      <c r="B228" s="35"/>
      <c r="C228" s="186" t="s">
        <v>339</v>
      </c>
      <c r="D228" s="186" t="s">
        <v>142</v>
      </c>
      <c r="E228" s="187" t="s">
        <v>340</v>
      </c>
      <c r="F228" s="188" t="s">
        <v>341</v>
      </c>
      <c r="G228" s="189" t="s">
        <v>244</v>
      </c>
      <c r="H228" s="190">
        <v>60</v>
      </c>
      <c r="I228" s="191"/>
      <c r="J228" s="192">
        <f>ROUND(I228*H228,2)</f>
        <v>0</v>
      </c>
      <c r="K228" s="188" t="s">
        <v>146</v>
      </c>
      <c r="L228" s="39"/>
      <c r="M228" s="193" t="s">
        <v>1</v>
      </c>
      <c r="N228" s="194" t="s">
        <v>45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147</v>
      </c>
      <c r="AT228" s="197" t="s">
        <v>142</v>
      </c>
      <c r="AU228" s="197" t="s">
        <v>90</v>
      </c>
      <c r="AY228" s="17" t="s">
        <v>140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88</v>
      </c>
      <c r="BK228" s="198">
        <f>ROUND(I228*H228,2)</f>
        <v>0</v>
      </c>
      <c r="BL228" s="17" t="s">
        <v>147</v>
      </c>
      <c r="BM228" s="197" t="s">
        <v>342</v>
      </c>
    </row>
    <row r="229" spans="1:65" s="2" customFormat="1" ht="11.25">
      <c r="A229" s="34"/>
      <c r="B229" s="35"/>
      <c r="C229" s="36"/>
      <c r="D229" s="199" t="s">
        <v>149</v>
      </c>
      <c r="E229" s="36"/>
      <c r="F229" s="200" t="s">
        <v>343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149</v>
      </c>
      <c r="AU229" s="17" t="s">
        <v>90</v>
      </c>
    </row>
    <row r="230" spans="1:65" s="2" customFormat="1" ht="44.25" customHeight="1">
      <c r="A230" s="34"/>
      <c r="B230" s="35"/>
      <c r="C230" s="186" t="s">
        <v>344</v>
      </c>
      <c r="D230" s="186" t="s">
        <v>142</v>
      </c>
      <c r="E230" s="187" t="s">
        <v>345</v>
      </c>
      <c r="F230" s="188" t="s">
        <v>346</v>
      </c>
      <c r="G230" s="189" t="s">
        <v>347</v>
      </c>
      <c r="H230" s="190">
        <v>617.96</v>
      </c>
      <c r="I230" s="191"/>
      <c r="J230" s="192">
        <f>ROUND(I230*H230,2)</f>
        <v>0</v>
      </c>
      <c r="K230" s="188" t="s">
        <v>1</v>
      </c>
      <c r="L230" s="39"/>
      <c r="M230" s="193" t="s">
        <v>1</v>
      </c>
      <c r="N230" s="194" t="s">
        <v>45</v>
      </c>
      <c r="O230" s="71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147</v>
      </c>
      <c r="AT230" s="197" t="s">
        <v>142</v>
      </c>
      <c r="AU230" s="197" t="s">
        <v>90</v>
      </c>
      <c r="AY230" s="17" t="s">
        <v>140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88</v>
      </c>
      <c r="BK230" s="198">
        <f>ROUND(I230*H230,2)</f>
        <v>0</v>
      </c>
      <c r="BL230" s="17" t="s">
        <v>147</v>
      </c>
      <c r="BM230" s="197" t="s">
        <v>348</v>
      </c>
    </row>
    <row r="231" spans="1:65" s="13" customFormat="1" ht="11.25">
      <c r="B231" s="204"/>
      <c r="C231" s="205"/>
      <c r="D231" s="206" t="s">
        <v>175</v>
      </c>
      <c r="E231" s="205"/>
      <c r="F231" s="208" t="s">
        <v>349</v>
      </c>
      <c r="G231" s="205"/>
      <c r="H231" s="209">
        <v>617.96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175</v>
      </c>
      <c r="AU231" s="215" t="s">
        <v>90</v>
      </c>
      <c r="AV231" s="13" t="s">
        <v>90</v>
      </c>
      <c r="AW231" s="13" t="s">
        <v>4</v>
      </c>
      <c r="AX231" s="13" t="s">
        <v>88</v>
      </c>
      <c r="AY231" s="215" t="s">
        <v>140</v>
      </c>
    </row>
    <row r="232" spans="1:65" s="2" customFormat="1" ht="37.9" customHeight="1">
      <c r="A232" s="34"/>
      <c r="B232" s="35"/>
      <c r="C232" s="186" t="s">
        <v>350</v>
      </c>
      <c r="D232" s="186" t="s">
        <v>142</v>
      </c>
      <c r="E232" s="187" t="s">
        <v>351</v>
      </c>
      <c r="F232" s="188" t="s">
        <v>352</v>
      </c>
      <c r="G232" s="189" t="s">
        <v>244</v>
      </c>
      <c r="H232" s="190">
        <v>70.5</v>
      </c>
      <c r="I232" s="191"/>
      <c r="J232" s="192">
        <f>ROUND(I232*H232,2)</f>
        <v>0</v>
      </c>
      <c r="K232" s="188" t="s">
        <v>146</v>
      </c>
      <c r="L232" s="39"/>
      <c r="M232" s="193" t="s">
        <v>1</v>
      </c>
      <c r="N232" s="194" t="s">
        <v>45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147</v>
      </c>
      <c r="AT232" s="197" t="s">
        <v>142</v>
      </c>
      <c r="AU232" s="197" t="s">
        <v>90</v>
      </c>
      <c r="AY232" s="17" t="s">
        <v>140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88</v>
      </c>
      <c r="BK232" s="198">
        <f>ROUND(I232*H232,2)</f>
        <v>0</v>
      </c>
      <c r="BL232" s="17" t="s">
        <v>147</v>
      </c>
      <c r="BM232" s="197" t="s">
        <v>353</v>
      </c>
    </row>
    <row r="233" spans="1:65" s="2" customFormat="1" ht="11.25">
      <c r="A233" s="34"/>
      <c r="B233" s="35"/>
      <c r="C233" s="36"/>
      <c r="D233" s="199" t="s">
        <v>149</v>
      </c>
      <c r="E233" s="36"/>
      <c r="F233" s="200" t="s">
        <v>354</v>
      </c>
      <c r="G233" s="36"/>
      <c r="H233" s="36"/>
      <c r="I233" s="201"/>
      <c r="J233" s="36"/>
      <c r="K233" s="36"/>
      <c r="L233" s="39"/>
      <c r="M233" s="202"/>
      <c r="N233" s="203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149</v>
      </c>
      <c r="AU233" s="17" t="s">
        <v>90</v>
      </c>
    </row>
    <row r="234" spans="1:65" s="13" customFormat="1" ht="11.25">
      <c r="B234" s="204"/>
      <c r="C234" s="205"/>
      <c r="D234" s="206" t="s">
        <v>175</v>
      </c>
      <c r="E234" s="207" t="s">
        <v>1</v>
      </c>
      <c r="F234" s="208" t="s">
        <v>338</v>
      </c>
      <c r="G234" s="205"/>
      <c r="H234" s="209">
        <v>70.5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175</v>
      </c>
      <c r="AU234" s="215" t="s">
        <v>90</v>
      </c>
      <c r="AV234" s="13" t="s">
        <v>90</v>
      </c>
      <c r="AW234" s="13" t="s">
        <v>36</v>
      </c>
      <c r="AX234" s="13" t="s">
        <v>88</v>
      </c>
      <c r="AY234" s="215" t="s">
        <v>140</v>
      </c>
    </row>
    <row r="235" spans="1:65" s="2" customFormat="1" ht="44.25" customHeight="1">
      <c r="A235" s="34"/>
      <c r="B235" s="35"/>
      <c r="C235" s="186" t="s">
        <v>355</v>
      </c>
      <c r="D235" s="186" t="s">
        <v>142</v>
      </c>
      <c r="E235" s="187" t="s">
        <v>356</v>
      </c>
      <c r="F235" s="188" t="s">
        <v>357</v>
      </c>
      <c r="G235" s="189" t="s">
        <v>244</v>
      </c>
      <c r="H235" s="190">
        <v>10.5</v>
      </c>
      <c r="I235" s="191"/>
      <c r="J235" s="192">
        <f>ROUND(I235*H235,2)</f>
        <v>0</v>
      </c>
      <c r="K235" s="188" t="s">
        <v>146</v>
      </c>
      <c r="L235" s="39"/>
      <c r="M235" s="193" t="s">
        <v>1</v>
      </c>
      <c r="N235" s="194" t="s">
        <v>45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147</v>
      </c>
      <c r="AT235" s="197" t="s">
        <v>142</v>
      </c>
      <c r="AU235" s="197" t="s">
        <v>90</v>
      </c>
      <c r="AY235" s="17" t="s">
        <v>140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88</v>
      </c>
      <c r="BK235" s="198">
        <f>ROUND(I235*H235,2)</f>
        <v>0</v>
      </c>
      <c r="BL235" s="17" t="s">
        <v>147</v>
      </c>
      <c r="BM235" s="197" t="s">
        <v>358</v>
      </c>
    </row>
    <row r="236" spans="1:65" s="2" customFormat="1" ht="11.25">
      <c r="A236" s="34"/>
      <c r="B236" s="35"/>
      <c r="C236" s="36"/>
      <c r="D236" s="199" t="s">
        <v>149</v>
      </c>
      <c r="E236" s="36"/>
      <c r="F236" s="200" t="s">
        <v>359</v>
      </c>
      <c r="G236" s="36"/>
      <c r="H236" s="36"/>
      <c r="I236" s="201"/>
      <c r="J236" s="36"/>
      <c r="K236" s="36"/>
      <c r="L236" s="39"/>
      <c r="M236" s="202"/>
      <c r="N236" s="203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149</v>
      </c>
      <c r="AU236" s="17" t="s">
        <v>90</v>
      </c>
    </row>
    <row r="237" spans="1:65" s="13" customFormat="1" ht="11.25">
      <c r="B237" s="204"/>
      <c r="C237" s="205"/>
      <c r="D237" s="206" t="s">
        <v>175</v>
      </c>
      <c r="E237" s="207" t="s">
        <v>1</v>
      </c>
      <c r="F237" s="208" t="s">
        <v>360</v>
      </c>
      <c r="G237" s="205"/>
      <c r="H237" s="209">
        <v>10.5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175</v>
      </c>
      <c r="AU237" s="215" t="s">
        <v>90</v>
      </c>
      <c r="AV237" s="13" t="s">
        <v>90</v>
      </c>
      <c r="AW237" s="13" t="s">
        <v>36</v>
      </c>
      <c r="AX237" s="13" t="s">
        <v>88</v>
      </c>
      <c r="AY237" s="215" t="s">
        <v>140</v>
      </c>
    </row>
    <row r="238" spans="1:65" s="2" customFormat="1" ht="24.2" customHeight="1">
      <c r="A238" s="34"/>
      <c r="B238" s="35"/>
      <c r="C238" s="186" t="s">
        <v>361</v>
      </c>
      <c r="D238" s="186" t="s">
        <v>142</v>
      </c>
      <c r="E238" s="187" t="s">
        <v>362</v>
      </c>
      <c r="F238" s="188" t="s">
        <v>363</v>
      </c>
      <c r="G238" s="189" t="s">
        <v>145</v>
      </c>
      <c r="H238" s="190">
        <v>6679.05</v>
      </c>
      <c r="I238" s="191"/>
      <c r="J238" s="192">
        <f>ROUND(I238*H238,2)</f>
        <v>0</v>
      </c>
      <c r="K238" s="188" t="s">
        <v>146</v>
      </c>
      <c r="L238" s="39"/>
      <c r="M238" s="193" t="s">
        <v>1</v>
      </c>
      <c r="N238" s="194" t="s">
        <v>45</v>
      </c>
      <c r="O238" s="71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147</v>
      </c>
      <c r="AT238" s="197" t="s">
        <v>142</v>
      </c>
      <c r="AU238" s="197" t="s">
        <v>90</v>
      </c>
      <c r="AY238" s="17" t="s">
        <v>140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88</v>
      </c>
      <c r="BK238" s="198">
        <f>ROUND(I238*H238,2)</f>
        <v>0</v>
      </c>
      <c r="BL238" s="17" t="s">
        <v>147</v>
      </c>
      <c r="BM238" s="197" t="s">
        <v>364</v>
      </c>
    </row>
    <row r="239" spans="1:65" s="2" customFormat="1" ht="11.25">
      <c r="A239" s="34"/>
      <c r="B239" s="35"/>
      <c r="C239" s="36"/>
      <c r="D239" s="199" t="s">
        <v>149</v>
      </c>
      <c r="E239" s="36"/>
      <c r="F239" s="200" t="s">
        <v>365</v>
      </c>
      <c r="G239" s="36"/>
      <c r="H239" s="36"/>
      <c r="I239" s="201"/>
      <c r="J239" s="36"/>
      <c r="K239" s="36"/>
      <c r="L239" s="39"/>
      <c r="M239" s="202"/>
      <c r="N239" s="203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149</v>
      </c>
      <c r="AU239" s="17" t="s">
        <v>90</v>
      </c>
    </row>
    <row r="240" spans="1:65" s="13" customFormat="1" ht="11.25">
      <c r="B240" s="204"/>
      <c r="C240" s="205"/>
      <c r="D240" s="206" t="s">
        <v>175</v>
      </c>
      <c r="E240" s="207" t="s">
        <v>1</v>
      </c>
      <c r="F240" s="208" t="s">
        <v>366</v>
      </c>
      <c r="G240" s="205"/>
      <c r="H240" s="209">
        <v>2890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175</v>
      </c>
      <c r="AU240" s="215" t="s">
        <v>90</v>
      </c>
      <c r="AV240" s="13" t="s">
        <v>90</v>
      </c>
      <c r="AW240" s="13" t="s">
        <v>36</v>
      </c>
      <c r="AX240" s="13" t="s">
        <v>80</v>
      </c>
      <c r="AY240" s="215" t="s">
        <v>140</v>
      </c>
    </row>
    <row r="241" spans="1:65" s="13" customFormat="1" ht="11.25">
      <c r="B241" s="204"/>
      <c r="C241" s="205"/>
      <c r="D241" s="206" t="s">
        <v>175</v>
      </c>
      <c r="E241" s="207" t="s">
        <v>1</v>
      </c>
      <c r="F241" s="208" t="s">
        <v>367</v>
      </c>
      <c r="G241" s="205"/>
      <c r="H241" s="209">
        <v>1015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175</v>
      </c>
      <c r="AU241" s="215" t="s">
        <v>90</v>
      </c>
      <c r="AV241" s="13" t="s">
        <v>90</v>
      </c>
      <c r="AW241" s="13" t="s">
        <v>36</v>
      </c>
      <c r="AX241" s="13" t="s">
        <v>80</v>
      </c>
      <c r="AY241" s="215" t="s">
        <v>140</v>
      </c>
    </row>
    <row r="242" spans="1:65" s="13" customFormat="1" ht="11.25">
      <c r="B242" s="204"/>
      <c r="C242" s="205"/>
      <c r="D242" s="206" t="s">
        <v>175</v>
      </c>
      <c r="E242" s="207" t="s">
        <v>1</v>
      </c>
      <c r="F242" s="208" t="s">
        <v>368</v>
      </c>
      <c r="G242" s="205"/>
      <c r="H242" s="209">
        <v>555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175</v>
      </c>
      <c r="AU242" s="215" t="s">
        <v>90</v>
      </c>
      <c r="AV242" s="13" t="s">
        <v>90</v>
      </c>
      <c r="AW242" s="13" t="s">
        <v>36</v>
      </c>
      <c r="AX242" s="13" t="s">
        <v>80</v>
      </c>
      <c r="AY242" s="215" t="s">
        <v>140</v>
      </c>
    </row>
    <row r="243" spans="1:65" s="13" customFormat="1" ht="11.25">
      <c r="B243" s="204"/>
      <c r="C243" s="205"/>
      <c r="D243" s="206" t="s">
        <v>175</v>
      </c>
      <c r="E243" s="207" t="s">
        <v>1</v>
      </c>
      <c r="F243" s="208" t="s">
        <v>369</v>
      </c>
      <c r="G243" s="205"/>
      <c r="H243" s="209">
        <v>1901</v>
      </c>
      <c r="I243" s="210"/>
      <c r="J243" s="205"/>
      <c r="K243" s="205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175</v>
      </c>
      <c r="AU243" s="215" t="s">
        <v>90</v>
      </c>
      <c r="AV243" s="13" t="s">
        <v>90</v>
      </c>
      <c r="AW243" s="13" t="s">
        <v>36</v>
      </c>
      <c r="AX243" s="13" t="s">
        <v>80</v>
      </c>
      <c r="AY243" s="215" t="s">
        <v>140</v>
      </c>
    </row>
    <row r="244" spans="1:65" s="14" customFormat="1" ht="11.25">
      <c r="B244" s="216"/>
      <c r="C244" s="217"/>
      <c r="D244" s="206" t="s">
        <v>175</v>
      </c>
      <c r="E244" s="218" t="s">
        <v>1</v>
      </c>
      <c r="F244" s="219" t="s">
        <v>203</v>
      </c>
      <c r="G244" s="217"/>
      <c r="H244" s="220">
        <v>6361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175</v>
      </c>
      <c r="AU244" s="226" t="s">
        <v>90</v>
      </c>
      <c r="AV244" s="14" t="s">
        <v>147</v>
      </c>
      <c r="AW244" s="14" t="s">
        <v>36</v>
      </c>
      <c r="AX244" s="14" t="s">
        <v>88</v>
      </c>
      <c r="AY244" s="226" t="s">
        <v>140</v>
      </c>
    </row>
    <row r="245" spans="1:65" s="13" customFormat="1" ht="11.25">
      <c r="B245" s="204"/>
      <c r="C245" s="205"/>
      <c r="D245" s="206" t="s">
        <v>175</v>
      </c>
      <c r="E245" s="205"/>
      <c r="F245" s="208" t="s">
        <v>370</v>
      </c>
      <c r="G245" s="205"/>
      <c r="H245" s="209">
        <v>6679.05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175</v>
      </c>
      <c r="AU245" s="215" t="s">
        <v>90</v>
      </c>
      <c r="AV245" s="13" t="s">
        <v>90</v>
      </c>
      <c r="AW245" s="13" t="s">
        <v>4</v>
      </c>
      <c r="AX245" s="13" t="s">
        <v>88</v>
      </c>
      <c r="AY245" s="215" t="s">
        <v>140</v>
      </c>
    </row>
    <row r="246" spans="1:65" s="2" customFormat="1" ht="37.9" customHeight="1">
      <c r="A246" s="34"/>
      <c r="B246" s="35"/>
      <c r="C246" s="186" t="s">
        <v>371</v>
      </c>
      <c r="D246" s="186" t="s">
        <v>142</v>
      </c>
      <c r="E246" s="187" t="s">
        <v>372</v>
      </c>
      <c r="F246" s="188" t="s">
        <v>373</v>
      </c>
      <c r="G246" s="189" t="s">
        <v>145</v>
      </c>
      <c r="H246" s="190">
        <v>1230</v>
      </c>
      <c r="I246" s="191"/>
      <c r="J246" s="192">
        <f>ROUND(I246*H246,2)</f>
        <v>0</v>
      </c>
      <c r="K246" s="188" t="s">
        <v>146</v>
      </c>
      <c r="L246" s="39"/>
      <c r="M246" s="193" t="s">
        <v>1</v>
      </c>
      <c r="N246" s="194" t="s">
        <v>45</v>
      </c>
      <c r="O246" s="71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147</v>
      </c>
      <c r="AT246" s="197" t="s">
        <v>142</v>
      </c>
      <c r="AU246" s="197" t="s">
        <v>90</v>
      </c>
      <c r="AY246" s="17" t="s">
        <v>140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7" t="s">
        <v>88</v>
      </c>
      <c r="BK246" s="198">
        <f>ROUND(I246*H246,2)</f>
        <v>0</v>
      </c>
      <c r="BL246" s="17" t="s">
        <v>147</v>
      </c>
      <c r="BM246" s="197" t="s">
        <v>374</v>
      </c>
    </row>
    <row r="247" spans="1:65" s="2" customFormat="1" ht="11.25">
      <c r="A247" s="34"/>
      <c r="B247" s="35"/>
      <c r="C247" s="36"/>
      <c r="D247" s="199" t="s">
        <v>149</v>
      </c>
      <c r="E247" s="36"/>
      <c r="F247" s="200" t="s">
        <v>375</v>
      </c>
      <c r="G247" s="36"/>
      <c r="H247" s="36"/>
      <c r="I247" s="201"/>
      <c r="J247" s="36"/>
      <c r="K247" s="36"/>
      <c r="L247" s="39"/>
      <c r="M247" s="202"/>
      <c r="N247" s="203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149</v>
      </c>
      <c r="AU247" s="17" t="s">
        <v>90</v>
      </c>
    </row>
    <row r="248" spans="1:65" s="2" customFormat="1" ht="16.5" customHeight="1">
      <c r="A248" s="34"/>
      <c r="B248" s="35"/>
      <c r="C248" s="228" t="s">
        <v>376</v>
      </c>
      <c r="D248" s="228" t="s">
        <v>377</v>
      </c>
      <c r="E248" s="229" t="s">
        <v>378</v>
      </c>
      <c r="F248" s="230" t="s">
        <v>379</v>
      </c>
      <c r="G248" s="231" t="s">
        <v>244</v>
      </c>
      <c r="H248" s="232">
        <v>123</v>
      </c>
      <c r="I248" s="233"/>
      <c r="J248" s="234">
        <f>ROUND(I248*H248,2)</f>
        <v>0</v>
      </c>
      <c r="K248" s="230" t="s">
        <v>146</v>
      </c>
      <c r="L248" s="235"/>
      <c r="M248" s="236" t="s">
        <v>1</v>
      </c>
      <c r="N248" s="237" t="s">
        <v>45</v>
      </c>
      <c r="O248" s="71"/>
      <c r="P248" s="195">
        <f>O248*H248</f>
        <v>0</v>
      </c>
      <c r="Q248" s="195">
        <v>0.21</v>
      </c>
      <c r="R248" s="195">
        <f>Q248*H248</f>
        <v>25.83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185</v>
      </c>
      <c r="AT248" s="197" t="s">
        <v>377</v>
      </c>
      <c r="AU248" s="197" t="s">
        <v>90</v>
      </c>
      <c r="AY248" s="17" t="s">
        <v>140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88</v>
      </c>
      <c r="BK248" s="198">
        <f>ROUND(I248*H248,2)</f>
        <v>0</v>
      </c>
      <c r="BL248" s="17" t="s">
        <v>147</v>
      </c>
      <c r="BM248" s="197" t="s">
        <v>380</v>
      </c>
    </row>
    <row r="249" spans="1:65" s="2" customFormat="1" ht="37.9" customHeight="1">
      <c r="A249" s="34"/>
      <c r="B249" s="35"/>
      <c r="C249" s="186" t="s">
        <v>381</v>
      </c>
      <c r="D249" s="186" t="s">
        <v>142</v>
      </c>
      <c r="E249" s="187" t="s">
        <v>382</v>
      </c>
      <c r="F249" s="188" t="s">
        <v>383</v>
      </c>
      <c r="G249" s="189" t="s">
        <v>145</v>
      </c>
      <c r="H249" s="190">
        <v>1230</v>
      </c>
      <c r="I249" s="191"/>
      <c r="J249" s="192">
        <f>ROUND(I249*H249,2)</f>
        <v>0</v>
      </c>
      <c r="K249" s="188" t="s">
        <v>146</v>
      </c>
      <c r="L249" s="39"/>
      <c r="M249" s="193" t="s">
        <v>1</v>
      </c>
      <c r="N249" s="194" t="s">
        <v>45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147</v>
      </c>
      <c r="AT249" s="197" t="s">
        <v>142</v>
      </c>
      <c r="AU249" s="197" t="s">
        <v>90</v>
      </c>
      <c r="AY249" s="17" t="s">
        <v>140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88</v>
      </c>
      <c r="BK249" s="198">
        <f>ROUND(I249*H249,2)</f>
        <v>0</v>
      </c>
      <c r="BL249" s="17" t="s">
        <v>147</v>
      </c>
      <c r="BM249" s="197" t="s">
        <v>384</v>
      </c>
    </row>
    <row r="250" spans="1:65" s="2" customFormat="1" ht="11.25">
      <c r="A250" s="34"/>
      <c r="B250" s="35"/>
      <c r="C250" s="36"/>
      <c r="D250" s="199" t="s">
        <v>149</v>
      </c>
      <c r="E250" s="36"/>
      <c r="F250" s="200" t="s">
        <v>385</v>
      </c>
      <c r="G250" s="36"/>
      <c r="H250" s="36"/>
      <c r="I250" s="201"/>
      <c r="J250" s="36"/>
      <c r="K250" s="36"/>
      <c r="L250" s="39"/>
      <c r="M250" s="202"/>
      <c r="N250" s="203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149</v>
      </c>
      <c r="AU250" s="17" t="s">
        <v>90</v>
      </c>
    </row>
    <row r="251" spans="1:65" s="2" customFormat="1" ht="16.5" customHeight="1">
      <c r="A251" s="34"/>
      <c r="B251" s="35"/>
      <c r="C251" s="228" t="s">
        <v>386</v>
      </c>
      <c r="D251" s="228" t="s">
        <v>377</v>
      </c>
      <c r="E251" s="229" t="s">
        <v>387</v>
      </c>
      <c r="F251" s="230" t="s">
        <v>388</v>
      </c>
      <c r="G251" s="231" t="s">
        <v>389</v>
      </c>
      <c r="H251" s="232">
        <v>24.6</v>
      </c>
      <c r="I251" s="233"/>
      <c r="J251" s="234">
        <f>ROUND(I251*H251,2)</f>
        <v>0</v>
      </c>
      <c r="K251" s="230" t="s">
        <v>146</v>
      </c>
      <c r="L251" s="235"/>
      <c r="M251" s="236" t="s">
        <v>1</v>
      </c>
      <c r="N251" s="237" t="s">
        <v>45</v>
      </c>
      <c r="O251" s="71"/>
      <c r="P251" s="195">
        <f>O251*H251</f>
        <v>0</v>
      </c>
      <c r="Q251" s="195">
        <v>1E-3</v>
      </c>
      <c r="R251" s="195">
        <f>Q251*H251</f>
        <v>2.46E-2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185</v>
      </c>
      <c r="AT251" s="197" t="s">
        <v>377</v>
      </c>
      <c r="AU251" s="197" t="s">
        <v>90</v>
      </c>
      <c r="AY251" s="17" t="s">
        <v>140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88</v>
      </c>
      <c r="BK251" s="198">
        <f>ROUND(I251*H251,2)</f>
        <v>0</v>
      </c>
      <c r="BL251" s="17" t="s">
        <v>147</v>
      </c>
      <c r="BM251" s="197" t="s">
        <v>390</v>
      </c>
    </row>
    <row r="252" spans="1:65" s="13" customFormat="1" ht="11.25">
      <c r="B252" s="204"/>
      <c r="C252" s="205"/>
      <c r="D252" s="206" t="s">
        <v>175</v>
      </c>
      <c r="E252" s="205"/>
      <c r="F252" s="208" t="s">
        <v>391</v>
      </c>
      <c r="G252" s="205"/>
      <c r="H252" s="209">
        <v>24.6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175</v>
      </c>
      <c r="AU252" s="215" t="s">
        <v>90</v>
      </c>
      <c r="AV252" s="13" t="s">
        <v>90</v>
      </c>
      <c r="AW252" s="13" t="s">
        <v>4</v>
      </c>
      <c r="AX252" s="13" t="s">
        <v>88</v>
      </c>
      <c r="AY252" s="215" t="s">
        <v>140</v>
      </c>
    </row>
    <row r="253" spans="1:65" s="12" customFormat="1" ht="22.9" customHeight="1">
      <c r="B253" s="170"/>
      <c r="C253" s="171"/>
      <c r="D253" s="172" t="s">
        <v>79</v>
      </c>
      <c r="E253" s="184" t="s">
        <v>90</v>
      </c>
      <c r="F253" s="184" t="s">
        <v>392</v>
      </c>
      <c r="G253" s="171"/>
      <c r="H253" s="171"/>
      <c r="I253" s="174"/>
      <c r="J253" s="185">
        <f>BK253</f>
        <v>0</v>
      </c>
      <c r="K253" s="171"/>
      <c r="L253" s="176"/>
      <c r="M253" s="177"/>
      <c r="N253" s="178"/>
      <c r="O253" s="178"/>
      <c r="P253" s="179">
        <f>SUM(P254:P261)</f>
        <v>0</v>
      </c>
      <c r="Q253" s="178"/>
      <c r="R253" s="179">
        <f>SUM(R254:R261)</f>
        <v>126.58909940000001</v>
      </c>
      <c r="S253" s="178"/>
      <c r="T253" s="180">
        <f>SUM(T254:T261)</f>
        <v>0</v>
      </c>
      <c r="AR253" s="181" t="s">
        <v>88</v>
      </c>
      <c r="AT253" s="182" t="s">
        <v>79</v>
      </c>
      <c r="AU253" s="182" t="s">
        <v>88</v>
      </c>
      <c r="AY253" s="181" t="s">
        <v>140</v>
      </c>
      <c r="BK253" s="183">
        <f>SUM(BK254:BK261)</f>
        <v>0</v>
      </c>
    </row>
    <row r="254" spans="1:65" s="2" customFormat="1" ht="37.9" customHeight="1">
      <c r="A254" s="34"/>
      <c r="B254" s="35"/>
      <c r="C254" s="186" t="s">
        <v>393</v>
      </c>
      <c r="D254" s="186" t="s">
        <v>142</v>
      </c>
      <c r="E254" s="187" t="s">
        <v>394</v>
      </c>
      <c r="F254" s="188" t="s">
        <v>395</v>
      </c>
      <c r="G254" s="189" t="s">
        <v>145</v>
      </c>
      <c r="H254" s="190">
        <v>645.4</v>
      </c>
      <c r="I254" s="191"/>
      <c r="J254" s="192">
        <f>ROUND(I254*H254,2)</f>
        <v>0</v>
      </c>
      <c r="K254" s="188" t="s">
        <v>146</v>
      </c>
      <c r="L254" s="39"/>
      <c r="M254" s="193" t="s">
        <v>1</v>
      </c>
      <c r="N254" s="194" t="s">
        <v>45</v>
      </c>
      <c r="O254" s="71"/>
      <c r="P254" s="195">
        <f>O254*H254</f>
        <v>0</v>
      </c>
      <c r="Q254" s="195">
        <v>1.7000000000000001E-4</v>
      </c>
      <c r="R254" s="195">
        <f>Q254*H254</f>
        <v>0.10971800000000001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147</v>
      </c>
      <c r="AT254" s="197" t="s">
        <v>142</v>
      </c>
      <c r="AU254" s="197" t="s">
        <v>90</v>
      </c>
      <c r="AY254" s="17" t="s">
        <v>140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88</v>
      </c>
      <c r="BK254" s="198">
        <f>ROUND(I254*H254,2)</f>
        <v>0</v>
      </c>
      <c r="BL254" s="17" t="s">
        <v>147</v>
      </c>
      <c r="BM254" s="197" t="s">
        <v>396</v>
      </c>
    </row>
    <row r="255" spans="1:65" s="2" customFormat="1" ht="11.25">
      <c r="A255" s="34"/>
      <c r="B255" s="35"/>
      <c r="C255" s="36"/>
      <c r="D255" s="199" t="s">
        <v>149</v>
      </c>
      <c r="E255" s="36"/>
      <c r="F255" s="200" t="s">
        <v>397</v>
      </c>
      <c r="G255" s="36"/>
      <c r="H255" s="36"/>
      <c r="I255" s="201"/>
      <c r="J255" s="36"/>
      <c r="K255" s="36"/>
      <c r="L255" s="39"/>
      <c r="M255" s="202"/>
      <c r="N255" s="203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149</v>
      </c>
      <c r="AU255" s="17" t="s">
        <v>90</v>
      </c>
    </row>
    <row r="256" spans="1:65" s="13" customFormat="1" ht="11.25">
      <c r="B256" s="204"/>
      <c r="C256" s="205"/>
      <c r="D256" s="206" t="s">
        <v>175</v>
      </c>
      <c r="E256" s="207" t="s">
        <v>1</v>
      </c>
      <c r="F256" s="208" t="s">
        <v>398</v>
      </c>
      <c r="G256" s="205"/>
      <c r="H256" s="209">
        <v>645.4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175</v>
      </c>
      <c r="AU256" s="215" t="s">
        <v>90</v>
      </c>
      <c r="AV256" s="13" t="s">
        <v>90</v>
      </c>
      <c r="AW256" s="13" t="s">
        <v>36</v>
      </c>
      <c r="AX256" s="13" t="s">
        <v>88</v>
      </c>
      <c r="AY256" s="215" t="s">
        <v>140</v>
      </c>
    </row>
    <row r="257" spans="1:65" s="2" customFormat="1" ht="24.2" customHeight="1">
      <c r="A257" s="34"/>
      <c r="B257" s="35"/>
      <c r="C257" s="228" t="s">
        <v>399</v>
      </c>
      <c r="D257" s="228" t="s">
        <v>377</v>
      </c>
      <c r="E257" s="229" t="s">
        <v>400</v>
      </c>
      <c r="F257" s="230" t="s">
        <v>401</v>
      </c>
      <c r="G257" s="231" t="s">
        <v>145</v>
      </c>
      <c r="H257" s="232">
        <v>764.476</v>
      </c>
      <c r="I257" s="233"/>
      <c r="J257" s="234">
        <f>ROUND(I257*H257,2)</f>
        <v>0</v>
      </c>
      <c r="K257" s="230" t="s">
        <v>146</v>
      </c>
      <c r="L257" s="235"/>
      <c r="M257" s="236" t="s">
        <v>1</v>
      </c>
      <c r="N257" s="237" t="s">
        <v>45</v>
      </c>
      <c r="O257" s="71"/>
      <c r="P257" s="195">
        <f>O257*H257</f>
        <v>0</v>
      </c>
      <c r="Q257" s="195">
        <v>1.4999999999999999E-4</v>
      </c>
      <c r="R257" s="195">
        <f>Q257*H257</f>
        <v>0.11467139999999999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185</v>
      </c>
      <c r="AT257" s="197" t="s">
        <v>377</v>
      </c>
      <c r="AU257" s="197" t="s">
        <v>90</v>
      </c>
      <c r="AY257" s="17" t="s">
        <v>140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88</v>
      </c>
      <c r="BK257" s="198">
        <f>ROUND(I257*H257,2)</f>
        <v>0</v>
      </c>
      <c r="BL257" s="17" t="s">
        <v>147</v>
      </c>
      <c r="BM257" s="197" t="s">
        <v>402</v>
      </c>
    </row>
    <row r="258" spans="1:65" s="13" customFormat="1" ht="11.25">
      <c r="B258" s="204"/>
      <c r="C258" s="205"/>
      <c r="D258" s="206" t="s">
        <v>175</v>
      </c>
      <c r="E258" s="205"/>
      <c r="F258" s="208" t="s">
        <v>403</v>
      </c>
      <c r="G258" s="205"/>
      <c r="H258" s="209">
        <v>764.476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175</v>
      </c>
      <c r="AU258" s="215" t="s">
        <v>90</v>
      </c>
      <c r="AV258" s="13" t="s">
        <v>90</v>
      </c>
      <c r="AW258" s="13" t="s">
        <v>4</v>
      </c>
      <c r="AX258" s="13" t="s">
        <v>88</v>
      </c>
      <c r="AY258" s="215" t="s">
        <v>140</v>
      </c>
    </row>
    <row r="259" spans="1:65" s="2" customFormat="1" ht="55.5" customHeight="1">
      <c r="A259" s="34"/>
      <c r="B259" s="35"/>
      <c r="C259" s="186" t="s">
        <v>404</v>
      </c>
      <c r="D259" s="186" t="s">
        <v>142</v>
      </c>
      <c r="E259" s="187" t="s">
        <v>405</v>
      </c>
      <c r="F259" s="188" t="s">
        <v>406</v>
      </c>
      <c r="G259" s="189" t="s">
        <v>226</v>
      </c>
      <c r="H259" s="190">
        <v>461</v>
      </c>
      <c r="I259" s="191"/>
      <c r="J259" s="192">
        <f>ROUND(I259*H259,2)</f>
        <v>0</v>
      </c>
      <c r="K259" s="188" t="s">
        <v>146</v>
      </c>
      <c r="L259" s="39"/>
      <c r="M259" s="193" t="s">
        <v>1</v>
      </c>
      <c r="N259" s="194" t="s">
        <v>45</v>
      </c>
      <c r="O259" s="71"/>
      <c r="P259" s="195">
        <f>O259*H259</f>
        <v>0</v>
      </c>
      <c r="Q259" s="195">
        <v>0.27411000000000002</v>
      </c>
      <c r="R259" s="195">
        <f>Q259*H259</f>
        <v>126.36471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147</v>
      </c>
      <c r="AT259" s="197" t="s">
        <v>142</v>
      </c>
      <c r="AU259" s="197" t="s">
        <v>90</v>
      </c>
      <c r="AY259" s="17" t="s">
        <v>140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88</v>
      </c>
      <c r="BK259" s="198">
        <f>ROUND(I259*H259,2)</f>
        <v>0</v>
      </c>
      <c r="BL259" s="17" t="s">
        <v>147</v>
      </c>
      <c r="BM259" s="197" t="s">
        <v>407</v>
      </c>
    </row>
    <row r="260" spans="1:65" s="2" customFormat="1" ht="11.25">
      <c r="A260" s="34"/>
      <c r="B260" s="35"/>
      <c r="C260" s="36"/>
      <c r="D260" s="199" t="s">
        <v>149</v>
      </c>
      <c r="E260" s="36"/>
      <c r="F260" s="200" t="s">
        <v>408</v>
      </c>
      <c r="G260" s="36"/>
      <c r="H260" s="36"/>
      <c r="I260" s="201"/>
      <c r="J260" s="36"/>
      <c r="K260" s="36"/>
      <c r="L260" s="39"/>
      <c r="M260" s="202"/>
      <c r="N260" s="203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149</v>
      </c>
      <c r="AU260" s="17" t="s">
        <v>90</v>
      </c>
    </row>
    <row r="261" spans="1:65" s="13" customFormat="1" ht="11.25">
      <c r="B261" s="204"/>
      <c r="C261" s="205"/>
      <c r="D261" s="206" t="s">
        <v>175</v>
      </c>
      <c r="E261" s="207" t="s">
        <v>1</v>
      </c>
      <c r="F261" s="208" t="s">
        <v>409</v>
      </c>
      <c r="G261" s="205"/>
      <c r="H261" s="209">
        <v>461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175</v>
      </c>
      <c r="AU261" s="215" t="s">
        <v>90</v>
      </c>
      <c r="AV261" s="13" t="s">
        <v>90</v>
      </c>
      <c r="AW261" s="13" t="s">
        <v>36</v>
      </c>
      <c r="AX261" s="13" t="s">
        <v>88</v>
      </c>
      <c r="AY261" s="215" t="s">
        <v>140</v>
      </c>
    </row>
    <row r="262" spans="1:65" s="12" customFormat="1" ht="22.9" customHeight="1">
      <c r="B262" s="170"/>
      <c r="C262" s="171"/>
      <c r="D262" s="172" t="s">
        <v>79</v>
      </c>
      <c r="E262" s="184" t="s">
        <v>147</v>
      </c>
      <c r="F262" s="184" t="s">
        <v>410</v>
      </c>
      <c r="G262" s="171"/>
      <c r="H262" s="171"/>
      <c r="I262" s="174"/>
      <c r="J262" s="185">
        <f>BK262</f>
        <v>0</v>
      </c>
      <c r="K262" s="171"/>
      <c r="L262" s="176"/>
      <c r="M262" s="177"/>
      <c r="N262" s="178"/>
      <c r="O262" s="178"/>
      <c r="P262" s="179">
        <f>SUM(P263:P265)</f>
        <v>0</v>
      </c>
      <c r="Q262" s="178"/>
      <c r="R262" s="179">
        <f>SUM(R263:R265)</f>
        <v>0</v>
      </c>
      <c r="S262" s="178"/>
      <c r="T262" s="180">
        <f>SUM(T263:T265)</f>
        <v>0</v>
      </c>
      <c r="AR262" s="181" t="s">
        <v>88</v>
      </c>
      <c r="AT262" s="182" t="s">
        <v>79</v>
      </c>
      <c r="AU262" s="182" t="s">
        <v>88</v>
      </c>
      <c r="AY262" s="181" t="s">
        <v>140</v>
      </c>
      <c r="BK262" s="183">
        <f>SUM(BK263:BK265)</f>
        <v>0</v>
      </c>
    </row>
    <row r="263" spans="1:65" s="2" customFormat="1" ht="37.9" customHeight="1">
      <c r="A263" s="34"/>
      <c r="B263" s="35"/>
      <c r="C263" s="186" t="s">
        <v>411</v>
      </c>
      <c r="D263" s="186" t="s">
        <v>142</v>
      </c>
      <c r="E263" s="187" t="s">
        <v>412</v>
      </c>
      <c r="F263" s="188" t="s">
        <v>413</v>
      </c>
      <c r="G263" s="189" t="s">
        <v>145</v>
      </c>
      <c r="H263" s="190">
        <v>40</v>
      </c>
      <c r="I263" s="191"/>
      <c r="J263" s="192">
        <f>ROUND(I263*H263,2)</f>
        <v>0</v>
      </c>
      <c r="K263" s="188" t="s">
        <v>146</v>
      </c>
      <c r="L263" s="39"/>
      <c r="M263" s="193" t="s">
        <v>1</v>
      </c>
      <c r="N263" s="194" t="s">
        <v>45</v>
      </c>
      <c r="O263" s="71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147</v>
      </c>
      <c r="AT263" s="197" t="s">
        <v>142</v>
      </c>
      <c r="AU263" s="197" t="s">
        <v>90</v>
      </c>
      <c r="AY263" s="17" t="s">
        <v>140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88</v>
      </c>
      <c r="BK263" s="198">
        <f>ROUND(I263*H263,2)</f>
        <v>0</v>
      </c>
      <c r="BL263" s="17" t="s">
        <v>147</v>
      </c>
      <c r="BM263" s="197" t="s">
        <v>414</v>
      </c>
    </row>
    <row r="264" spans="1:65" s="2" customFormat="1" ht="11.25">
      <c r="A264" s="34"/>
      <c r="B264" s="35"/>
      <c r="C264" s="36"/>
      <c r="D264" s="199" t="s">
        <v>149</v>
      </c>
      <c r="E264" s="36"/>
      <c r="F264" s="200" t="s">
        <v>415</v>
      </c>
      <c r="G264" s="36"/>
      <c r="H264" s="36"/>
      <c r="I264" s="201"/>
      <c r="J264" s="36"/>
      <c r="K264" s="36"/>
      <c r="L264" s="39"/>
      <c r="M264" s="202"/>
      <c r="N264" s="203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149</v>
      </c>
      <c r="AU264" s="17" t="s">
        <v>90</v>
      </c>
    </row>
    <row r="265" spans="1:65" s="13" customFormat="1" ht="11.25">
      <c r="B265" s="204"/>
      <c r="C265" s="205"/>
      <c r="D265" s="206" t="s">
        <v>175</v>
      </c>
      <c r="E265" s="207" t="s">
        <v>1</v>
      </c>
      <c r="F265" s="208" t="s">
        <v>416</v>
      </c>
      <c r="G265" s="205"/>
      <c r="H265" s="209">
        <v>40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175</v>
      </c>
      <c r="AU265" s="215" t="s">
        <v>90</v>
      </c>
      <c r="AV265" s="13" t="s">
        <v>90</v>
      </c>
      <c r="AW265" s="13" t="s">
        <v>36</v>
      </c>
      <c r="AX265" s="13" t="s">
        <v>88</v>
      </c>
      <c r="AY265" s="215" t="s">
        <v>140</v>
      </c>
    </row>
    <row r="266" spans="1:65" s="12" customFormat="1" ht="22.9" customHeight="1">
      <c r="B266" s="170"/>
      <c r="C266" s="171"/>
      <c r="D266" s="172" t="s">
        <v>79</v>
      </c>
      <c r="E266" s="184" t="s">
        <v>165</v>
      </c>
      <c r="F266" s="184" t="s">
        <v>417</v>
      </c>
      <c r="G266" s="171"/>
      <c r="H266" s="171"/>
      <c r="I266" s="174"/>
      <c r="J266" s="185">
        <f>BK266</f>
        <v>0</v>
      </c>
      <c r="K266" s="171"/>
      <c r="L266" s="176"/>
      <c r="M266" s="177"/>
      <c r="N266" s="178"/>
      <c r="O266" s="178"/>
      <c r="P266" s="179">
        <f>P267+SUM(P268:P270)+P318+P332+P346+P362</f>
        <v>0</v>
      </c>
      <c r="Q266" s="178"/>
      <c r="R266" s="179">
        <f>R267+SUM(R268:R270)+R318+R332+R346+R362</f>
        <v>3041.2716715500001</v>
      </c>
      <c r="S266" s="178"/>
      <c r="T266" s="180">
        <f>T267+SUM(T268:T270)+T318+T332+T346+T362</f>
        <v>0</v>
      </c>
      <c r="AR266" s="181" t="s">
        <v>88</v>
      </c>
      <c r="AT266" s="182" t="s">
        <v>79</v>
      </c>
      <c r="AU266" s="182" t="s">
        <v>88</v>
      </c>
      <c r="AY266" s="181" t="s">
        <v>140</v>
      </c>
      <c r="BK266" s="183">
        <f>BK267+SUM(BK268:BK270)+BK318+BK332+BK346+BK362</f>
        <v>0</v>
      </c>
    </row>
    <row r="267" spans="1:65" s="2" customFormat="1" ht="37.9" customHeight="1">
      <c r="A267" s="34"/>
      <c r="B267" s="35"/>
      <c r="C267" s="186" t="s">
        <v>418</v>
      </c>
      <c r="D267" s="186" t="s">
        <v>142</v>
      </c>
      <c r="E267" s="187" t="s">
        <v>419</v>
      </c>
      <c r="F267" s="188" t="s">
        <v>420</v>
      </c>
      <c r="G267" s="189" t="s">
        <v>145</v>
      </c>
      <c r="H267" s="190">
        <v>40</v>
      </c>
      <c r="I267" s="191"/>
      <c r="J267" s="192">
        <f>ROUND(I267*H267,2)</f>
        <v>0</v>
      </c>
      <c r="K267" s="188" t="s">
        <v>146</v>
      </c>
      <c r="L267" s="39"/>
      <c r="M267" s="193" t="s">
        <v>1</v>
      </c>
      <c r="N267" s="194" t="s">
        <v>45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147</v>
      </c>
      <c r="AT267" s="197" t="s">
        <v>142</v>
      </c>
      <c r="AU267" s="197" t="s">
        <v>90</v>
      </c>
      <c r="AY267" s="17" t="s">
        <v>140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88</v>
      </c>
      <c r="BK267" s="198">
        <f>ROUND(I267*H267,2)</f>
        <v>0</v>
      </c>
      <c r="BL267" s="17" t="s">
        <v>147</v>
      </c>
      <c r="BM267" s="197" t="s">
        <v>421</v>
      </c>
    </row>
    <row r="268" spans="1:65" s="2" customFormat="1" ht="11.25">
      <c r="A268" s="34"/>
      <c r="B268" s="35"/>
      <c r="C268" s="36"/>
      <c r="D268" s="199" t="s">
        <v>149</v>
      </c>
      <c r="E268" s="36"/>
      <c r="F268" s="200" t="s">
        <v>422</v>
      </c>
      <c r="G268" s="36"/>
      <c r="H268" s="36"/>
      <c r="I268" s="201"/>
      <c r="J268" s="36"/>
      <c r="K268" s="36"/>
      <c r="L268" s="39"/>
      <c r="M268" s="202"/>
      <c r="N268" s="203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149</v>
      </c>
      <c r="AU268" s="17" t="s">
        <v>90</v>
      </c>
    </row>
    <row r="269" spans="1:65" s="2" customFormat="1" ht="24.2" customHeight="1">
      <c r="A269" s="34"/>
      <c r="B269" s="35"/>
      <c r="C269" s="228" t="s">
        <v>423</v>
      </c>
      <c r="D269" s="228" t="s">
        <v>377</v>
      </c>
      <c r="E269" s="229" t="s">
        <v>424</v>
      </c>
      <c r="F269" s="230" t="s">
        <v>425</v>
      </c>
      <c r="G269" s="231" t="s">
        <v>145</v>
      </c>
      <c r="H269" s="232">
        <v>40</v>
      </c>
      <c r="I269" s="233"/>
      <c r="J269" s="234">
        <f>ROUND(I269*H269,2)</f>
        <v>0</v>
      </c>
      <c r="K269" s="230" t="s">
        <v>146</v>
      </c>
      <c r="L269" s="235"/>
      <c r="M269" s="236" t="s">
        <v>1</v>
      </c>
      <c r="N269" s="237" t="s">
        <v>45</v>
      </c>
      <c r="O269" s="71"/>
      <c r="P269" s="195">
        <f>O269*H269</f>
        <v>0</v>
      </c>
      <c r="Q269" s="195">
        <v>8.7999999999999995E-2</v>
      </c>
      <c r="R269" s="195">
        <f>Q269*H269</f>
        <v>3.5199999999999996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185</v>
      </c>
      <c r="AT269" s="197" t="s">
        <v>377</v>
      </c>
      <c r="AU269" s="197" t="s">
        <v>90</v>
      </c>
      <c r="AY269" s="17" t="s">
        <v>140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88</v>
      </c>
      <c r="BK269" s="198">
        <f>ROUND(I269*H269,2)</f>
        <v>0</v>
      </c>
      <c r="BL269" s="17" t="s">
        <v>147</v>
      </c>
      <c r="BM269" s="197" t="s">
        <v>426</v>
      </c>
    </row>
    <row r="270" spans="1:65" s="12" customFormat="1" ht="20.85" customHeight="1">
      <c r="B270" s="170"/>
      <c r="C270" s="171"/>
      <c r="D270" s="172" t="s">
        <v>79</v>
      </c>
      <c r="E270" s="184" t="s">
        <v>427</v>
      </c>
      <c r="F270" s="184" t="s">
        <v>428</v>
      </c>
      <c r="G270" s="171"/>
      <c r="H270" s="171"/>
      <c r="I270" s="174"/>
      <c r="J270" s="185">
        <f>BK270</f>
        <v>0</v>
      </c>
      <c r="K270" s="171"/>
      <c r="L270" s="176"/>
      <c r="M270" s="177"/>
      <c r="N270" s="178"/>
      <c r="O270" s="178"/>
      <c r="P270" s="179">
        <f>SUM(P271:P317)</f>
        <v>0</v>
      </c>
      <c r="Q270" s="178"/>
      <c r="R270" s="179">
        <f>SUM(R271:R317)</f>
        <v>2195.4581215499998</v>
      </c>
      <c r="S270" s="178"/>
      <c r="T270" s="180">
        <f>SUM(T271:T317)</f>
        <v>0</v>
      </c>
      <c r="AR270" s="181" t="s">
        <v>88</v>
      </c>
      <c r="AT270" s="182" t="s">
        <v>79</v>
      </c>
      <c r="AU270" s="182" t="s">
        <v>90</v>
      </c>
      <c r="AY270" s="181" t="s">
        <v>140</v>
      </c>
      <c r="BK270" s="183">
        <f>SUM(BK271:BK317)</f>
        <v>0</v>
      </c>
    </row>
    <row r="271" spans="1:65" s="2" customFormat="1" ht="37.9" customHeight="1">
      <c r="A271" s="34"/>
      <c r="B271" s="35"/>
      <c r="C271" s="186" t="s">
        <v>429</v>
      </c>
      <c r="D271" s="186" t="s">
        <v>142</v>
      </c>
      <c r="E271" s="187" t="s">
        <v>430</v>
      </c>
      <c r="F271" s="188" t="s">
        <v>431</v>
      </c>
      <c r="G271" s="189" t="s">
        <v>244</v>
      </c>
      <c r="H271" s="190">
        <v>954.15</v>
      </c>
      <c r="I271" s="191"/>
      <c r="J271" s="192">
        <f>ROUND(I271*H271,2)</f>
        <v>0</v>
      </c>
      <c r="K271" s="188" t="s">
        <v>146</v>
      </c>
      <c r="L271" s="39"/>
      <c r="M271" s="193" t="s">
        <v>1</v>
      </c>
      <c r="N271" s="194" t="s">
        <v>45</v>
      </c>
      <c r="O271" s="71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147</v>
      </c>
      <c r="AT271" s="197" t="s">
        <v>142</v>
      </c>
      <c r="AU271" s="197" t="s">
        <v>156</v>
      </c>
      <c r="AY271" s="17" t="s">
        <v>140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88</v>
      </c>
      <c r="BK271" s="198">
        <f>ROUND(I271*H271,2)</f>
        <v>0</v>
      </c>
      <c r="BL271" s="17" t="s">
        <v>147</v>
      </c>
      <c r="BM271" s="197" t="s">
        <v>432</v>
      </c>
    </row>
    <row r="272" spans="1:65" s="2" customFormat="1" ht="11.25">
      <c r="A272" s="34"/>
      <c r="B272" s="35"/>
      <c r="C272" s="36"/>
      <c r="D272" s="199" t="s">
        <v>149</v>
      </c>
      <c r="E272" s="36"/>
      <c r="F272" s="200" t="s">
        <v>433</v>
      </c>
      <c r="G272" s="36"/>
      <c r="H272" s="36"/>
      <c r="I272" s="201"/>
      <c r="J272" s="36"/>
      <c r="K272" s="36"/>
      <c r="L272" s="39"/>
      <c r="M272" s="202"/>
      <c r="N272" s="203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149</v>
      </c>
      <c r="AU272" s="17" t="s">
        <v>156</v>
      </c>
    </row>
    <row r="273" spans="1:65" s="13" customFormat="1" ht="11.25">
      <c r="B273" s="204"/>
      <c r="C273" s="205"/>
      <c r="D273" s="206" t="s">
        <v>175</v>
      </c>
      <c r="E273" s="207" t="s">
        <v>1</v>
      </c>
      <c r="F273" s="208" t="s">
        <v>434</v>
      </c>
      <c r="G273" s="205"/>
      <c r="H273" s="209">
        <v>1445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175</v>
      </c>
      <c r="AU273" s="215" t="s">
        <v>156</v>
      </c>
      <c r="AV273" s="13" t="s">
        <v>90</v>
      </c>
      <c r="AW273" s="13" t="s">
        <v>36</v>
      </c>
      <c r="AX273" s="13" t="s">
        <v>80</v>
      </c>
      <c r="AY273" s="215" t="s">
        <v>140</v>
      </c>
    </row>
    <row r="274" spans="1:65" s="13" customFormat="1" ht="11.25">
      <c r="B274" s="204"/>
      <c r="C274" s="205"/>
      <c r="D274" s="206" t="s">
        <v>175</v>
      </c>
      <c r="E274" s="207" t="s">
        <v>1</v>
      </c>
      <c r="F274" s="208" t="s">
        <v>435</v>
      </c>
      <c r="G274" s="205"/>
      <c r="H274" s="209">
        <v>507.5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175</v>
      </c>
      <c r="AU274" s="215" t="s">
        <v>156</v>
      </c>
      <c r="AV274" s="13" t="s">
        <v>90</v>
      </c>
      <c r="AW274" s="13" t="s">
        <v>36</v>
      </c>
      <c r="AX274" s="13" t="s">
        <v>80</v>
      </c>
      <c r="AY274" s="215" t="s">
        <v>140</v>
      </c>
    </row>
    <row r="275" spans="1:65" s="13" customFormat="1" ht="11.25">
      <c r="B275" s="204"/>
      <c r="C275" s="205"/>
      <c r="D275" s="206" t="s">
        <v>175</v>
      </c>
      <c r="E275" s="207" t="s">
        <v>1</v>
      </c>
      <c r="F275" s="208" t="s">
        <v>436</v>
      </c>
      <c r="G275" s="205"/>
      <c r="H275" s="209">
        <v>277.5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175</v>
      </c>
      <c r="AU275" s="215" t="s">
        <v>156</v>
      </c>
      <c r="AV275" s="13" t="s">
        <v>90</v>
      </c>
      <c r="AW275" s="13" t="s">
        <v>36</v>
      </c>
      <c r="AX275" s="13" t="s">
        <v>80</v>
      </c>
      <c r="AY275" s="215" t="s">
        <v>140</v>
      </c>
    </row>
    <row r="276" spans="1:65" s="13" customFormat="1" ht="11.25">
      <c r="B276" s="204"/>
      <c r="C276" s="205"/>
      <c r="D276" s="206" t="s">
        <v>175</v>
      </c>
      <c r="E276" s="207" t="s">
        <v>1</v>
      </c>
      <c r="F276" s="208" t="s">
        <v>437</v>
      </c>
      <c r="G276" s="205"/>
      <c r="H276" s="209">
        <v>950.5</v>
      </c>
      <c r="I276" s="210"/>
      <c r="J276" s="205"/>
      <c r="K276" s="205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175</v>
      </c>
      <c r="AU276" s="215" t="s">
        <v>156</v>
      </c>
      <c r="AV276" s="13" t="s">
        <v>90</v>
      </c>
      <c r="AW276" s="13" t="s">
        <v>36</v>
      </c>
      <c r="AX276" s="13" t="s">
        <v>80</v>
      </c>
      <c r="AY276" s="215" t="s">
        <v>140</v>
      </c>
    </row>
    <row r="277" spans="1:65" s="14" customFormat="1" ht="11.25">
      <c r="B277" s="216"/>
      <c r="C277" s="217"/>
      <c r="D277" s="206" t="s">
        <v>175</v>
      </c>
      <c r="E277" s="218" t="s">
        <v>1</v>
      </c>
      <c r="F277" s="219" t="s">
        <v>203</v>
      </c>
      <c r="G277" s="217"/>
      <c r="H277" s="220">
        <v>3180.5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175</v>
      </c>
      <c r="AU277" s="226" t="s">
        <v>156</v>
      </c>
      <c r="AV277" s="14" t="s">
        <v>147</v>
      </c>
      <c r="AW277" s="14" t="s">
        <v>36</v>
      </c>
      <c r="AX277" s="14" t="s">
        <v>88</v>
      </c>
      <c r="AY277" s="226" t="s">
        <v>140</v>
      </c>
    </row>
    <row r="278" spans="1:65" s="13" customFormat="1" ht="11.25">
      <c r="B278" s="204"/>
      <c r="C278" s="205"/>
      <c r="D278" s="206" t="s">
        <v>175</v>
      </c>
      <c r="E278" s="205"/>
      <c r="F278" s="208" t="s">
        <v>438</v>
      </c>
      <c r="G278" s="205"/>
      <c r="H278" s="209">
        <v>954.15</v>
      </c>
      <c r="I278" s="210"/>
      <c r="J278" s="205"/>
      <c r="K278" s="205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175</v>
      </c>
      <c r="AU278" s="215" t="s">
        <v>156</v>
      </c>
      <c r="AV278" s="13" t="s">
        <v>90</v>
      </c>
      <c r="AW278" s="13" t="s">
        <v>4</v>
      </c>
      <c r="AX278" s="13" t="s">
        <v>88</v>
      </c>
      <c r="AY278" s="215" t="s">
        <v>140</v>
      </c>
    </row>
    <row r="279" spans="1:65" s="2" customFormat="1" ht="62.65" customHeight="1">
      <c r="A279" s="34"/>
      <c r="B279" s="35"/>
      <c r="C279" s="186" t="s">
        <v>439</v>
      </c>
      <c r="D279" s="186" t="s">
        <v>142</v>
      </c>
      <c r="E279" s="187" t="s">
        <v>322</v>
      </c>
      <c r="F279" s="188" t="s">
        <v>323</v>
      </c>
      <c r="G279" s="189" t="s">
        <v>244</v>
      </c>
      <c r="H279" s="190">
        <v>1908.3</v>
      </c>
      <c r="I279" s="191"/>
      <c r="J279" s="192">
        <f>ROUND(I279*H279,2)</f>
        <v>0</v>
      </c>
      <c r="K279" s="188" t="s">
        <v>146</v>
      </c>
      <c r="L279" s="39"/>
      <c r="M279" s="193" t="s">
        <v>1</v>
      </c>
      <c r="N279" s="194" t="s">
        <v>45</v>
      </c>
      <c r="O279" s="71"/>
      <c r="P279" s="195">
        <f>O279*H279</f>
        <v>0</v>
      </c>
      <c r="Q279" s="195">
        <v>0</v>
      </c>
      <c r="R279" s="195">
        <f>Q279*H279</f>
        <v>0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147</v>
      </c>
      <c r="AT279" s="197" t="s">
        <v>142</v>
      </c>
      <c r="AU279" s="197" t="s">
        <v>156</v>
      </c>
      <c r="AY279" s="17" t="s">
        <v>140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88</v>
      </c>
      <c r="BK279" s="198">
        <f>ROUND(I279*H279,2)</f>
        <v>0</v>
      </c>
      <c r="BL279" s="17" t="s">
        <v>147</v>
      </c>
      <c r="BM279" s="197" t="s">
        <v>440</v>
      </c>
    </row>
    <row r="280" spans="1:65" s="2" customFormat="1" ht="11.25">
      <c r="A280" s="34"/>
      <c r="B280" s="35"/>
      <c r="C280" s="36"/>
      <c r="D280" s="199" t="s">
        <v>149</v>
      </c>
      <c r="E280" s="36"/>
      <c r="F280" s="200" t="s">
        <v>325</v>
      </c>
      <c r="G280" s="36"/>
      <c r="H280" s="36"/>
      <c r="I280" s="201"/>
      <c r="J280" s="36"/>
      <c r="K280" s="36"/>
      <c r="L280" s="39"/>
      <c r="M280" s="202"/>
      <c r="N280" s="203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149</v>
      </c>
      <c r="AU280" s="17" t="s">
        <v>156</v>
      </c>
    </row>
    <row r="281" spans="1:65" s="13" customFormat="1" ht="11.25">
      <c r="B281" s="204"/>
      <c r="C281" s="205"/>
      <c r="D281" s="206" t="s">
        <v>175</v>
      </c>
      <c r="E281" s="205"/>
      <c r="F281" s="208" t="s">
        <v>441</v>
      </c>
      <c r="G281" s="205"/>
      <c r="H281" s="209">
        <v>1908.3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175</v>
      </c>
      <c r="AU281" s="215" t="s">
        <v>156</v>
      </c>
      <c r="AV281" s="13" t="s">
        <v>90</v>
      </c>
      <c r="AW281" s="13" t="s">
        <v>4</v>
      </c>
      <c r="AX281" s="13" t="s">
        <v>88</v>
      </c>
      <c r="AY281" s="215" t="s">
        <v>140</v>
      </c>
    </row>
    <row r="282" spans="1:65" s="2" customFormat="1" ht="66.75" customHeight="1">
      <c r="A282" s="34"/>
      <c r="B282" s="35"/>
      <c r="C282" s="186" t="s">
        <v>442</v>
      </c>
      <c r="D282" s="186" t="s">
        <v>142</v>
      </c>
      <c r="E282" s="187" t="s">
        <v>328</v>
      </c>
      <c r="F282" s="188" t="s">
        <v>329</v>
      </c>
      <c r="G282" s="189" t="s">
        <v>244</v>
      </c>
      <c r="H282" s="190">
        <v>15266.4</v>
      </c>
      <c r="I282" s="191"/>
      <c r="J282" s="192">
        <f>ROUND(I282*H282,2)</f>
        <v>0</v>
      </c>
      <c r="K282" s="188" t="s">
        <v>146</v>
      </c>
      <c r="L282" s="39"/>
      <c r="M282" s="193" t="s">
        <v>1</v>
      </c>
      <c r="N282" s="194" t="s">
        <v>45</v>
      </c>
      <c r="O282" s="71"/>
      <c r="P282" s="195">
        <f>O282*H282</f>
        <v>0</v>
      </c>
      <c r="Q282" s="195">
        <v>0</v>
      </c>
      <c r="R282" s="195">
        <f>Q282*H282</f>
        <v>0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147</v>
      </c>
      <c r="AT282" s="197" t="s">
        <v>142</v>
      </c>
      <c r="AU282" s="197" t="s">
        <v>156</v>
      </c>
      <c r="AY282" s="17" t="s">
        <v>140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7" t="s">
        <v>88</v>
      </c>
      <c r="BK282" s="198">
        <f>ROUND(I282*H282,2)</f>
        <v>0</v>
      </c>
      <c r="BL282" s="17" t="s">
        <v>147</v>
      </c>
      <c r="BM282" s="197" t="s">
        <v>443</v>
      </c>
    </row>
    <row r="283" spans="1:65" s="2" customFormat="1" ht="11.25">
      <c r="A283" s="34"/>
      <c r="B283" s="35"/>
      <c r="C283" s="36"/>
      <c r="D283" s="199" t="s">
        <v>149</v>
      </c>
      <c r="E283" s="36"/>
      <c r="F283" s="200" t="s">
        <v>331</v>
      </c>
      <c r="G283" s="36"/>
      <c r="H283" s="36"/>
      <c r="I283" s="201"/>
      <c r="J283" s="36"/>
      <c r="K283" s="36"/>
      <c r="L283" s="39"/>
      <c r="M283" s="202"/>
      <c r="N283" s="203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149</v>
      </c>
      <c r="AU283" s="17" t="s">
        <v>156</v>
      </c>
    </row>
    <row r="284" spans="1:65" s="13" customFormat="1" ht="11.25">
      <c r="B284" s="204"/>
      <c r="C284" s="205"/>
      <c r="D284" s="206" t="s">
        <v>175</v>
      </c>
      <c r="E284" s="205"/>
      <c r="F284" s="208" t="s">
        <v>444</v>
      </c>
      <c r="G284" s="205"/>
      <c r="H284" s="209">
        <v>15266.4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175</v>
      </c>
      <c r="AU284" s="215" t="s">
        <v>156</v>
      </c>
      <c r="AV284" s="13" t="s">
        <v>90</v>
      </c>
      <c r="AW284" s="13" t="s">
        <v>4</v>
      </c>
      <c r="AX284" s="13" t="s">
        <v>88</v>
      </c>
      <c r="AY284" s="215" t="s">
        <v>140</v>
      </c>
    </row>
    <row r="285" spans="1:65" s="2" customFormat="1" ht="44.25" customHeight="1">
      <c r="A285" s="34"/>
      <c r="B285" s="35"/>
      <c r="C285" s="186" t="s">
        <v>445</v>
      </c>
      <c r="D285" s="186" t="s">
        <v>142</v>
      </c>
      <c r="E285" s="187" t="s">
        <v>345</v>
      </c>
      <c r="F285" s="188" t="s">
        <v>346</v>
      </c>
      <c r="G285" s="189" t="s">
        <v>347</v>
      </c>
      <c r="H285" s="190">
        <v>1717.47</v>
      </c>
      <c r="I285" s="191"/>
      <c r="J285" s="192">
        <f>ROUND(I285*H285,2)</f>
        <v>0</v>
      </c>
      <c r="K285" s="188" t="s">
        <v>1</v>
      </c>
      <c r="L285" s="39"/>
      <c r="M285" s="193" t="s">
        <v>1</v>
      </c>
      <c r="N285" s="194" t="s">
        <v>45</v>
      </c>
      <c r="O285" s="71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147</v>
      </c>
      <c r="AT285" s="197" t="s">
        <v>142</v>
      </c>
      <c r="AU285" s="197" t="s">
        <v>156</v>
      </c>
      <c r="AY285" s="17" t="s">
        <v>140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88</v>
      </c>
      <c r="BK285" s="198">
        <f>ROUND(I285*H285,2)</f>
        <v>0</v>
      </c>
      <c r="BL285" s="17" t="s">
        <v>147</v>
      </c>
      <c r="BM285" s="197" t="s">
        <v>446</v>
      </c>
    </row>
    <row r="286" spans="1:65" s="13" customFormat="1" ht="11.25">
      <c r="B286" s="204"/>
      <c r="C286" s="205"/>
      <c r="D286" s="206" t="s">
        <v>175</v>
      </c>
      <c r="E286" s="205"/>
      <c r="F286" s="208" t="s">
        <v>447</v>
      </c>
      <c r="G286" s="205"/>
      <c r="H286" s="209">
        <v>1717.47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175</v>
      </c>
      <c r="AU286" s="215" t="s">
        <v>156</v>
      </c>
      <c r="AV286" s="13" t="s">
        <v>90</v>
      </c>
      <c r="AW286" s="13" t="s">
        <v>4</v>
      </c>
      <c r="AX286" s="13" t="s">
        <v>88</v>
      </c>
      <c r="AY286" s="215" t="s">
        <v>140</v>
      </c>
    </row>
    <row r="287" spans="1:65" s="2" customFormat="1" ht="49.15" customHeight="1">
      <c r="A287" s="34"/>
      <c r="B287" s="35"/>
      <c r="C287" s="186" t="s">
        <v>448</v>
      </c>
      <c r="D287" s="186" t="s">
        <v>142</v>
      </c>
      <c r="E287" s="187" t="s">
        <v>449</v>
      </c>
      <c r="F287" s="188" t="s">
        <v>450</v>
      </c>
      <c r="G287" s="189" t="s">
        <v>347</v>
      </c>
      <c r="H287" s="190">
        <v>190.83</v>
      </c>
      <c r="I287" s="191"/>
      <c r="J287" s="192">
        <f>ROUND(I287*H287,2)</f>
        <v>0</v>
      </c>
      <c r="K287" s="188" t="s">
        <v>146</v>
      </c>
      <c r="L287" s="39"/>
      <c r="M287" s="193" t="s">
        <v>1</v>
      </c>
      <c r="N287" s="194" t="s">
        <v>45</v>
      </c>
      <c r="O287" s="71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147</v>
      </c>
      <c r="AT287" s="197" t="s">
        <v>142</v>
      </c>
      <c r="AU287" s="197" t="s">
        <v>156</v>
      </c>
      <c r="AY287" s="17" t="s">
        <v>140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88</v>
      </c>
      <c r="BK287" s="198">
        <f>ROUND(I287*H287,2)</f>
        <v>0</v>
      </c>
      <c r="BL287" s="17" t="s">
        <v>147</v>
      </c>
      <c r="BM287" s="197" t="s">
        <v>451</v>
      </c>
    </row>
    <row r="288" spans="1:65" s="2" customFormat="1" ht="11.25">
      <c r="A288" s="34"/>
      <c r="B288" s="35"/>
      <c r="C288" s="36"/>
      <c r="D288" s="199" t="s">
        <v>149</v>
      </c>
      <c r="E288" s="36"/>
      <c r="F288" s="200" t="s">
        <v>452</v>
      </c>
      <c r="G288" s="36"/>
      <c r="H288" s="36"/>
      <c r="I288" s="201"/>
      <c r="J288" s="36"/>
      <c r="K288" s="36"/>
      <c r="L288" s="39"/>
      <c r="M288" s="202"/>
      <c r="N288" s="203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149</v>
      </c>
      <c r="AU288" s="17" t="s">
        <v>156</v>
      </c>
    </row>
    <row r="289" spans="1:65" s="13" customFormat="1" ht="11.25">
      <c r="B289" s="204"/>
      <c r="C289" s="205"/>
      <c r="D289" s="206" t="s">
        <v>175</v>
      </c>
      <c r="E289" s="205"/>
      <c r="F289" s="208" t="s">
        <v>453</v>
      </c>
      <c r="G289" s="205"/>
      <c r="H289" s="209">
        <v>190.83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175</v>
      </c>
      <c r="AU289" s="215" t="s">
        <v>156</v>
      </c>
      <c r="AV289" s="13" t="s">
        <v>90</v>
      </c>
      <c r="AW289" s="13" t="s">
        <v>4</v>
      </c>
      <c r="AX289" s="13" t="s">
        <v>88</v>
      </c>
      <c r="AY289" s="215" t="s">
        <v>140</v>
      </c>
    </row>
    <row r="290" spans="1:65" s="2" customFormat="1" ht="33" customHeight="1">
      <c r="A290" s="34"/>
      <c r="B290" s="35"/>
      <c r="C290" s="186" t="s">
        <v>454</v>
      </c>
      <c r="D290" s="186" t="s">
        <v>142</v>
      </c>
      <c r="E290" s="187" t="s">
        <v>455</v>
      </c>
      <c r="F290" s="188" t="s">
        <v>456</v>
      </c>
      <c r="G290" s="189" t="s">
        <v>145</v>
      </c>
      <c r="H290" s="190">
        <v>1908.3</v>
      </c>
      <c r="I290" s="191"/>
      <c r="J290" s="192">
        <f>ROUND(I290*H290,2)</f>
        <v>0</v>
      </c>
      <c r="K290" s="188" t="s">
        <v>146</v>
      </c>
      <c r="L290" s="39"/>
      <c r="M290" s="193" t="s">
        <v>1</v>
      </c>
      <c r="N290" s="194" t="s">
        <v>45</v>
      </c>
      <c r="O290" s="71"/>
      <c r="P290" s="195">
        <f>O290*H290</f>
        <v>0</v>
      </c>
      <c r="Q290" s="195">
        <v>0.57499999999999996</v>
      </c>
      <c r="R290" s="195">
        <f>Q290*H290</f>
        <v>1097.2724999999998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147</v>
      </c>
      <c r="AT290" s="197" t="s">
        <v>142</v>
      </c>
      <c r="AU290" s="197" t="s">
        <v>156</v>
      </c>
      <c r="AY290" s="17" t="s">
        <v>140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88</v>
      </c>
      <c r="BK290" s="198">
        <f>ROUND(I290*H290,2)</f>
        <v>0</v>
      </c>
      <c r="BL290" s="17" t="s">
        <v>147</v>
      </c>
      <c r="BM290" s="197" t="s">
        <v>457</v>
      </c>
    </row>
    <row r="291" spans="1:65" s="2" customFormat="1" ht="11.25">
      <c r="A291" s="34"/>
      <c r="B291" s="35"/>
      <c r="C291" s="36"/>
      <c r="D291" s="199" t="s">
        <v>149</v>
      </c>
      <c r="E291" s="36"/>
      <c r="F291" s="200" t="s">
        <v>458</v>
      </c>
      <c r="G291" s="36"/>
      <c r="H291" s="36"/>
      <c r="I291" s="201"/>
      <c r="J291" s="36"/>
      <c r="K291" s="36"/>
      <c r="L291" s="39"/>
      <c r="M291" s="202"/>
      <c r="N291" s="203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149</v>
      </c>
      <c r="AU291" s="17" t="s">
        <v>156</v>
      </c>
    </row>
    <row r="292" spans="1:65" s="2" customFormat="1" ht="19.5">
      <c r="A292" s="34"/>
      <c r="B292" s="35"/>
      <c r="C292" s="36"/>
      <c r="D292" s="206" t="s">
        <v>459</v>
      </c>
      <c r="E292" s="36"/>
      <c r="F292" s="227" t="s">
        <v>460</v>
      </c>
      <c r="G292" s="36"/>
      <c r="H292" s="36"/>
      <c r="I292" s="201"/>
      <c r="J292" s="36"/>
      <c r="K292" s="36"/>
      <c r="L292" s="39"/>
      <c r="M292" s="202"/>
      <c r="N292" s="203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459</v>
      </c>
      <c r="AU292" s="17" t="s">
        <v>156</v>
      </c>
    </row>
    <row r="293" spans="1:65" s="15" customFormat="1" ht="11.25">
      <c r="B293" s="238"/>
      <c r="C293" s="239"/>
      <c r="D293" s="206" t="s">
        <v>175</v>
      </c>
      <c r="E293" s="240" t="s">
        <v>1</v>
      </c>
      <c r="F293" s="241" t="s">
        <v>461</v>
      </c>
      <c r="G293" s="239"/>
      <c r="H293" s="240" t="s">
        <v>1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175</v>
      </c>
      <c r="AU293" s="247" t="s">
        <v>156</v>
      </c>
      <c r="AV293" s="15" t="s">
        <v>88</v>
      </c>
      <c r="AW293" s="15" t="s">
        <v>36</v>
      </c>
      <c r="AX293" s="15" t="s">
        <v>80</v>
      </c>
      <c r="AY293" s="247" t="s">
        <v>140</v>
      </c>
    </row>
    <row r="294" spans="1:65" s="13" customFormat="1" ht="11.25">
      <c r="B294" s="204"/>
      <c r="C294" s="205"/>
      <c r="D294" s="206" t="s">
        <v>175</v>
      </c>
      <c r="E294" s="207" t="s">
        <v>1</v>
      </c>
      <c r="F294" s="208" t="s">
        <v>366</v>
      </c>
      <c r="G294" s="205"/>
      <c r="H294" s="209">
        <v>2890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175</v>
      </c>
      <c r="AU294" s="215" t="s">
        <v>156</v>
      </c>
      <c r="AV294" s="13" t="s">
        <v>90</v>
      </c>
      <c r="AW294" s="13" t="s">
        <v>36</v>
      </c>
      <c r="AX294" s="13" t="s">
        <v>80</v>
      </c>
      <c r="AY294" s="215" t="s">
        <v>140</v>
      </c>
    </row>
    <row r="295" spans="1:65" s="13" customFormat="1" ht="11.25">
      <c r="B295" s="204"/>
      <c r="C295" s="205"/>
      <c r="D295" s="206" t="s">
        <v>175</v>
      </c>
      <c r="E295" s="207" t="s">
        <v>1</v>
      </c>
      <c r="F295" s="208" t="s">
        <v>367</v>
      </c>
      <c r="G295" s="205"/>
      <c r="H295" s="209">
        <v>1015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175</v>
      </c>
      <c r="AU295" s="215" t="s">
        <v>156</v>
      </c>
      <c r="AV295" s="13" t="s">
        <v>90</v>
      </c>
      <c r="AW295" s="13" t="s">
        <v>36</v>
      </c>
      <c r="AX295" s="13" t="s">
        <v>80</v>
      </c>
      <c r="AY295" s="215" t="s">
        <v>140</v>
      </c>
    </row>
    <row r="296" spans="1:65" s="13" customFormat="1" ht="11.25">
      <c r="B296" s="204"/>
      <c r="C296" s="205"/>
      <c r="D296" s="206" t="s">
        <v>175</v>
      </c>
      <c r="E296" s="207" t="s">
        <v>1</v>
      </c>
      <c r="F296" s="208" t="s">
        <v>368</v>
      </c>
      <c r="G296" s="205"/>
      <c r="H296" s="209">
        <v>555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175</v>
      </c>
      <c r="AU296" s="215" t="s">
        <v>156</v>
      </c>
      <c r="AV296" s="13" t="s">
        <v>90</v>
      </c>
      <c r="AW296" s="13" t="s">
        <v>36</v>
      </c>
      <c r="AX296" s="13" t="s">
        <v>80</v>
      </c>
      <c r="AY296" s="215" t="s">
        <v>140</v>
      </c>
    </row>
    <row r="297" spans="1:65" s="13" customFormat="1" ht="11.25">
      <c r="B297" s="204"/>
      <c r="C297" s="205"/>
      <c r="D297" s="206" t="s">
        <v>175</v>
      </c>
      <c r="E297" s="207" t="s">
        <v>1</v>
      </c>
      <c r="F297" s="208" t="s">
        <v>369</v>
      </c>
      <c r="G297" s="205"/>
      <c r="H297" s="209">
        <v>1901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175</v>
      </c>
      <c r="AU297" s="215" t="s">
        <v>156</v>
      </c>
      <c r="AV297" s="13" t="s">
        <v>90</v>
      </c>
      <c r="AW297" s="13" t="s">
        <v>36</v>
      </c>
      <c r="AX297" s="13" t="s">
        <v>80</v>
      </c>
      <c r="AY297" s="215" t="s">
        <v>140</v>
      </c>
    </row>
    <row r="298" spans="1:65" s="14" customFormat="1" ht="11.25">
      <c r="B298" s="216"/>
      <c r="C298" s="217"/>
      <c r="D298" s="206" t="s">
        <v>175</v>
      </c>
      <c r="E298" s="218" t="s">
        <v>1</v>
      </c>
      <c r="F298" s="219" t="s">
        <v>203</v>
      </c>
      <c r="G298" s="217"/>
      <c r="H298" s="220">
        <v>6361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175</v>
      </c>
      <c r="AU298" s="226" t="s">
        <v>156</v>
      </c>
      <c r="AV298" s="14" t="s">
        <v>147</v>
      </c>
      <c r="AW298" s="14" t="s">
        <v>36</v>
      </c>
      <c r="AX298" s="14" t="s">
        <v>88</v>
      </c>
      <c r="AY298" s="226" t="s">
        <v>140</v>
      </c>
    </row>
    <row r="299" spans="1:65" s="13" customFormat="1" ht="11.25">
      <c r="B299" s="204"/>
      <c r="C299" s="205"/>
      <c r="D299" s="206" t="s">
        <v>175</v>
      </c>
      <c r="E299" s="205"/>
      <c r="F299" s="208" t="s">
        <v>462</v>
      </c>
      <c r="G299" s="205"/>
      <c r="H299" s="209">
        <v>1908.3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175</v>
      </c>
      <c r="AU299" s="215" t="s">
        <v>156</v>
      </c>
      <c r="AV299" s="13" t="s">
        <v>90</v>
      </c>
      <c r="AW299" s="13" t="s">
        <v>4</v>
      </c>
      <c r="AX299" s="13" t="s">
        <v>88</v>
      </c>
      <c r="AY299" s="215" t="s">
        <v>140</v>
      </c>
    </row>
    <row r="300" spans="1:65" s="2" customFormat="1" ht="33" customHeight="1">
      <c r="A300" s="34"/>
      <c r="B300" s="35"/>
      <c r="C300" s="186" t="s">
        <v>463</v>
      </c>
      <c r="D300" s="186" t="s">
        <v>142</v>
      </c>
      <c r="E300" s="187" t="s">
        <v>455</v>
      </c>
      <c r="F300" s="188" t="s">
        <v>456</v>
      </c>
      <c r="G300" s="189" t="s">
        <v>145</v>
      </c>
      <c r="H300" s="190">
        <v>1908.3</v>
      </c>
      <c r="I300" s="191"/>
      <c r="J300" s="192">
        <f>ROUND(I300*H300,2)</f>
        <v>0</v>
      </c>
      <c r="K300" s="188" t="s">
        <v>146</v>
      </c>
      <c r="L300" s="39"/>
      <c r="M300" s="193" t="s">
        <v>1</v>
      </c>
      <c r="N300" s="194" t="s">
        <v>45</v>
      </c>
      <c r="O300" s="71"/>
      <c r="P300" s="195">
        <f>O300*H300</f>
        <v>0</v>
      </c>
      <c r="Q300" s="195">
        <v>0.57499999999999996</v>
      </c>
      <c r="R300" s="195">
        <f>Q300*H300</f>
        <v>1097.2724999999998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147</v>
      </c>
      <c r="AT300" s="197" t="s">
        <v>142</v>
      </c>
      <c r="AU300" s="197" t="s">
        <v>156</v>
      </c>
      <c r="AY300" s="17" t="s">
        <v>140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88</v>
      </c>
      <c r="BK300" s="198">
        <f>ROUND(I300*H300,2)</f>
        <v>0</v>
      </c>
      <c r="BL300" s="17" t="s">
        <v>147</v>
      </c>
      <c r="BM300" s="197" t="s">
        <v>464</v>
      </c>
    </row>
    <row r="301" spans="1:65" s="2" customFormat="1" ht="11.25">
      <c r="A301" s="34"/>
      <c r="B301" s="35"/>
      <c r="C301" s="36"/>
      <c r="D301" s="199" t="s">
        <v>149</v>
      </c>
      <c r="E301" s="36"/>
      <c r="F301" s="200" t="s">
        <v>458</v>
      </c>
      <c r="G301" s="36"/>
      <c r="H301" s="36"/>
      <c r="I301" s="201"/>
      <c r="J301" s="36"/>
      <c r="K301" s="36"/>
      <c r="L301" s="39"/>
      <c r="M301" s="202"/>
      <c r="N301" s="203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149</v>
      </c>
      <c r="AU301" s="17" t="s">
        <v>156</v>
      </c>
    </row>
    <row r="302" spans="1:65" s="2" customFormat="1" ht="19.5">
      <c r="A302" s="34"/>
      <c r="B302" s="35"/>
      <c r="C302" s="36"/>
      <c r="D302" s="206" t="s">
        <v>459</v>
      </c>
      <c r="E302" s="36"/>
      <c r="F302" s="227" t="s">
        <v>465</v>
      </c>
      <c r="G302" s="36"/>
      <c r="H302" s="36"/>
      <c r="I302" s="201"/>
      <c r="J302" s="36"/>
      <c r="K302" s="36"/>
      <c r="L302" s="39"/>
      <c r="M302" s="202"/>
      <c r="N302" s="203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459</v>
      </c>
      <c r="AU302" s="17" t="s">
        <v>156</v>
      </c>
    </row>
    <row r="303" spans="1:65" s="15" customFormat="1" ht="11.25">
      <c r="B303" s="238"/>
      <c r="C303" s="239"/>
      <c r="D303" s="206" t="s">
        <v>175</v>
      </c>
      <c r="E303" s="240" t="s">
        <v>1</v>
      </c>
      <c r="F303" s="241" t="s">
        <v>466</v>
      </c>
      <c r="G303" s="239"/>
      <c r="H303" s="240" t="s">
        <v>1</v>
      </c>
      <c r="I303" s="242"/>
      <c r="J303" s="239"/>
      <c r="K303" s="239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175</v>
      </c>
      <c r="AU303" s="247" t="s">
        <v>156</v>
      </c>
      <c r="AV303" s="15" t="s">
        <v>88</v>
      </c>
      <c r="AW303" s="15" t="s">
        <v>36</v>
      </c>
      <c r="AX303" s="15" t="s">
        <v>80</v>
      </c>
      <c r="AY303" s="247" t="s">
        <v>140</v>
      </c>
    </row>
    <row r="304" spans="1:65" s="13" customFormat="1" ht="11.25">
      <c r="B304" s="204"/>
      <c r="C304" s="205"/>
      <c r="D304" s="206" t="s">
        <v>175</v>
      </c>
      <c r="E304" s="207" t="s">
        <v>1</v>
      </c>
      <c r="F304" s="208" t="s">
        <v>366</v>
      </c>
      <c r="G304" s="205"/>
      <c r="H304" s="209">
        <v>2890</v>
      </c>
      <c r="I304" s="210"/>
      <c r="J304" s="205"/>
      <c r="K304" s="205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175</v>
      </c>
      <c r="AU304" s="215" t="s">
        <v>156</v>
      </c>
      <c r="AV304" s="13" t="s">
        <v>90</v>
      </c>
      <c r="AW304" s="13" t="s">
        <v>36</v>
      </c>
      <c r="AX304" s="13" t="s">
        <v>80</v>
      </c>
      <c r="AY304" s="215" t="s">
        <v>140</v>
      </c>
    </row>
    <row r="305" spans="1:65" s="13" customFormat="1" ht="11.25">
      <c r="B305" s="204"/>
      <c r="C305" s="205"/>
      <c r="D305" s="206" t="s">
        <v>175</v>
      </c>
      <c r="E305" s="207" t="s">
        <v>1</v>
      </c>
      <c r="F305" s="208" t="s">
        <v>367</v>
      </c>
      <c r="G305" s="205"/>
      <c r="H305" s="209">
        <v>1015</v>
      </c>
      <c r="I305" s="210"/>
      <c r="J305" s="205"/>
      <c r="K305" s="205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175</v>
      </c>
      <c r="AU305" s="215" t="s">
        <v>156</v>
      </c>
      <c r="AV305" s="13" t="s">
        <v>90</v>
      </c>
      <c r="AW305" s="13" t="s">
        <v>36</v>
      </c>
      <c r="AX305" s="13" t="s">
        <v>80</v>
      </c>
      <c r="AY305" s="215" t="s">
        <v>140</v>
      </c>
    </row>
    <row r="306" spans="1:65" s="13" customFormat="1" ht="11.25">
      <c r="B306" s="204"/>
      <c r="C306" s="205"/>
      <c r="D306" s="206" t="s">
        <v>175</v>
      </c>
      <c r="E306" s="207" t="s">
        <v>1</v>
      </c>
      <c r="F306" s="208" t="s">
        <v>368</v>
      </c>
      <c r="G306" s="205"/>
      <c r="H306" s="209">
        <v>555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175</v>
      </c>
      <c r="AU306" s="215" t="s">
        <v>156</v>
      </c>
      <c r="AV306" s="13" t="s">
        <v>90</v>
      </c>
      <c r="AW306" s="13" t="s">
        <v>36</v>
      </c>
      <c r="AX306" s="13" t="s">
        <v>80</v>
      </c>
      <c r="AY306" s="215" t="s">
        <v>140</v>
      </c>
    </row>
    <row r="307" spans="1:65" s="13" customFormat="1" ht="11.25">
      <c r="B307" s="204"/>
      <c r="C307" s="205"/>
      <c r="D307" s="206" t="s">
        <v>175</v>
      </c>
      <c r="E307" s="207" t="s">
        <v>1</v>
      </c>
      <c r="F307" s="208" t="s">
        <v>369</v>
      </c>
      <c r="G307" s="205"/>
      <c r="H307" s="209">
        <v>1901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175</v>
      </c>
      <c r="AU307" s="215" t="s">
        <v>156</v>
      </c>
      <c r="AV307" s="13" t="s">
        <v>90</v>
      </c>
      <c r="AW307" s="13" t="s">
        <v>36</v>
      </c>
      <c r="AX307" s="13" t="s">
        <v>80</v>
      </c>
      <c r="AY307" s="215" t="s">
        <v>140</v>
      </c>
    </row>
    <row r="308" spans="1:65" s="14" customFormat="1" ht="11.25">
      <c r="B308" s="216"/>
      <c r="C308" s="217"/>
      <c r="D308" s="206" t="s">
        <v>175</v>
      </c>
      <c r="E308" s="218" t="s">
        <v>1</v>
      </c>
      <c r="F308" s="219" t="s">
        <v>203</v>
      </c>
      <c r="G308" s="217"/>
      <c r="H308" s="220">
        <v>6361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175</v>
      </c>
      <c r="AU308" s="226" t="s">
        <v>156</v>
      </c>
      <c r="AV308" s="14" t="s">
        <v>147</v>
      </c>
      <c r="AW308" s="14" t="s">
        <v>36</v>
      </c>
      <c r="AX308" s="14" t="s">
        <v>88</v>
      </c>
      <c r="AY308" s="226" t="s">
        <v>140</v>
      </c>
    </row>
    <row r="309" spans="1:65" s="13" customFormat="1" ht="11.25">
      <c r="B309" s="204"/>
      <c r="C309" s="205"/>
      <c r="D309" s="206" t="s">
        <v>175</v>
      </c>
      <c r="E309" s="205"/>
      <c r="F309" s="208" t="s">
        <v>462</v>
      </c>
      <c r="G309" s="205"/>
      <c r="H309" s="209">
        <v>1908.3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175</v>
      </c>
      <c r="AU309" s="215" t="s">
        <v>156</v>
      </c>
      <c r="AV309" s="13" t="s">
        <v>90</v>
      </c>
      <c r="AW309" s="13" t="s">
        <v>4</v>
      </c>
      <c r="AX309" s="13" t="s">
        <v>88</v>
      </c>
      <c r="AY309" s="215" t="s">
        <v>140</v>
      </c>
    </row>
    <row r="310" spans="1:65" s="2" customFormat="1" ht="37.9" customHeight="1">
      <c r="A310" s="34"/>
      <c r="B310" s="35"/>
      <c r="C310" s="186" t="s">
        <v>467</v>
      </c>
      <c r="D310" s="186" t="s">
        <v>142</v>
      </c>
      <c r="E310" s="187" t="s">
        <v>468</v>
      </c>
      <c r="F310" s="188" t="s">
        <v>469</v>
      </c>
      <c r="G310" s="189" t="s">
        <v>145</v>
      </c>
      <c r="H310" s="190">
        <v>1908.3</v>
      </c>
      <c r="I310" s="191"/>
      <c r="J310" s="192">
        <f>ROUND(I310*H310,2)</f>
        <v>0</v>
      </c>
      <c r="K310" s="188" t="s">
        <v>146</v>
      </c>
      <c r="L310" s="39"/>
      <c r="M310" s="193" t="s">
        <v>1</v>
      </c>
      <c r="N310" s="194" t="s">
        <v>45</v>
      </c>
      <c r="O310" s="71"/>
      <c r="P310" s="195">
        <f>O310*H310</f>
        <v>0</v>
      </c>
      <c r="Q310" s="195">
        <v>4.7849999999999998E-4</v>
      </c>
      <c r="R310" s="195">
        <f>Q310*H310</f>
        <v>0.91312154999999995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147</v>
      </c>
      <c r="AT310" s="197" t="s">
        <v>142</v>
      </c>
      <c r="AU310" s="197" t="s">
        <v>156</v>
      </c>
      <c r="AY310" s="17" t="s">
        <v>140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88</v>
      </c>
      <c r="BK310" s="198">
        <f>ROUND(I310*H310,2)</f>
        <v>0</v>
      </c>
      <c r="BL310" s="17" t="s">
        <v>147</v>
      </c>
      <c r="BM310" s="197" t="s">
        <v>470</v>
      </c>
    </row>
    <row r="311" spans="1:65" s="2" customFormat="1" ht="11.25">
      <c r="A311" s="34"/>
      <c r="B311" s="35"/>
      <c r="C311" s="36"/>
      <c r="D311" s="199" t="s">
        <v>149</v>
      </c>
      <c r="E311" s="36"/>
      <c r="F311" s="200" t="s">
        <v>471</v>
      </c>
      <c r="G311" s="36"/>
      <c r="H311" s="36"/>
      <c r="I311" s="201"/>
      <c r="J311" s="36"/>
      <c r="K311" s="36"/>
      <c r="L311" s="39"/>
      <c r="M311" s="202"/>
      <c r="N311" s="203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149</v>
      </c>
      <c r="AU311" s="17" t="s">
        <v>156</v>
      </c>
    </row>
    <row r="312" spans="1:65" s="13" customFormat="1" ht="11.25">
      <c r="B312" s="204"/>
      <c r="C312" s="205"/>
      <c r="D312" s="206" t="s">
        <v>175</v>
      </c>
      <c r="E312" s="207" t="s">
        <v>1</v>
      </c>
      <c r="F312" s="208" t="s">
        <v>366</v>
      </c>
      <c r="G312" s="205"/>
      <c r="H312" s="209">
        <v>2890</v>
      </c>
      <c r="I312" s="210"/>
      <c r="J312" s="205"/>
      <c r="K312" s="205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175</v>
      </c>
      <c r="AU312" s="215" t="s">
        <v>156</v>
      </c>
      <c r="AV312" s="13" t="s">
        <v>90</v>
      </c>
      <c r="AW312" s="13" t="s">
        <v>36</v>
      </c>
      <c r="AX312" s="13" t="s">
        <v>80</v>
      </c>
      <c r="AY312" s="215" t="s">
        <v>140</v>
      </c>
    </row>
    <row r="313" spans="1:65" s="13" customFormat="1" ht="11.25">
      <c r="B313" s="204"/>
      <c r="C313" s="205"/>
      <c r="D313" s="206" t="s">
        <v>175</v>
      </c>
      <c r="E313" s="207" t="s">
        <v>1</v>
      </c>
      <c r="F313" s="208" t="s">
        <v>367</v>
      </c>
      <c r="G313" s="205"/>
      <c r="H313" s="209">
        <v>1015</v>
      </c>
      <c r="I313" s="210"/>
      <c r="J313" s="205"/>
      <c r="K313" s="205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175</v>
      </c>
      <c r="AU313" s="215" t="s">
        <v>156</v>
      </c>
      <c r="AV313" s="13" t="s">
        <v>90</v>
      </c>
      <c r="AW313" s="13" t="s">
        <v>36</v>
      </c>
      <c r="AX313" s="13" t="s">
        <v>80</v>
      </c>
      <c r="AY313" s="215" t="s">
        <v>140</v>
      </c>
    </row>
    <row r="314" spans="1:65" s="13" customFormat="1" ht="11.25">
      <c r="B314" s="204"/>
      <c r="C314" s="205"/>
      <c r="D314" s="206" t="s">
        <v>175</v>
      </c>
      <c r="E314" s="207" t="s">
        <v>1</v>
      </c>
      <c r="F314" s="208" t="s">
        <v>368</v>
      </c>
      <c r="G314" s="205"/>
      <c r="H314" s="209">
        <v>555</v>
      </c>
      <c r="I314" s="210"/>
      <c r="J314" s="205"/>
      <c r="K314" s="205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175</v>
      </c>
      <c r="AU314" s="215" t="s">
        <v>156</v>
      </c>
      <c r="AV314" s="13" t="s">
        <v>90</v>
      </c>
      <c r="AW314" s="13" t="s">
        <v>36</v>
      </c>
      <c r="AX314" s="13" t="s">
        <v>80</v>
      </c>
      <c r="AY314" s="215" t="s">
        <v>140</v>
      </c>
    </row>
    <row r="315" spans="1:65" s="13" customFormat="1" ht="11.25">
      <c r="B315" s="204"/>
      <c r="C315" s="205"/>
      <c r="D315" s="206" t="s">
        <v>175</v>
      </c>
      <c r="E315" s="207" t="s">
        <v>1</v>
      </c>
      <c r="F315" s="208" t="s">
        <v>369</v>
      </c>
      <c r="G315" s="205"/>
      <c r="H315" s="209">
        <v>1901</v>
      </c>
      <c r="I315" s="210"/>
      <c r="J315" s="205"/>
      <c r="K315" s="205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175</v>
      </c>
      <c r="AU315" s="215" t="s">
        <v>156</v>
      </c>
      <c r="AV315" s="13" t="s">
        <v>90</v>
      </c>
      <c r="AW315" s="13" t="s">
        <v>36</v>
      </c>
      <c r="AX315" s="13" t="s">
        <v>80</v>
      </c>
      <c r="AY315" s="215" t="s">
        <v>140</v>
      </c>
    </row>
    <row r="316" spans="1:65" s="14" customFormat="1" ht="11.25">
      <c r="B316" s="216"/>
      <c r="C316" s="217"/>
      <c r="D316" s="206" t="s">
        <v>175</v>
      </c>
      <c r="E316" s="218" t="s">
        <v>1</v>
      </c>
      <c r="F316" s="219" t="s">
        <v>203</v>
      </c>
      <c r="G316" s="217"/>
      <c r="H316" s="220">
        <v>6361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175</v>
      </c>
      <c r="AU316" s="226" t="s">
        <v>156</v>
      </c>
      <c r="AV316" s="14" t="s">
        <v>147</v>
      </c>
      <c r="AW316" s="14" t="s">
        <v>36</v>
      </c>
      <c r="AX316" s="14" t="s">
        <v>88</v>
      </c>
      <c r="AY316" s="226" t="s">
        <v>140</v>
      </c>
    </row>
    <row r="317" spans="1:65" s="13" customFormat="1" ht="11.25">
      <c r="B317" s="204"/>
      <c r="C317" s="205"/>
      <c r="D317" s="206" t="s">
        <v>175</v>
      </c>
      <c r="E317" s="205"/>
      <c r="F317" s="208" t="s">
        <v>462</v>
      </c>
      <c r="G317" s="205"/>
      <c r="H317" s="209">
        <v>1908.3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175</v>
      </c>
      <c r="AU317" s="215" t="s">
        <v>156</v>
      </c>
      <c r="AV317" s="13" t="s">
        <v>90</v>
      </c>
      <c r="AW317" s="13" t="s">
        <v>4</v>
      </c>
      <c r="AX317" s="13" t="s">
        <v>88</v>
      </c>
      <c r="AY317" s="215" t="s">
        <v>140</v>
      </c>
    </row>
    <row r="318" spans="1:65" s="12" customFormat="1" ht="20.85" customHeight="1">
      <c r="B318" s="170"/>
      <c r="C318" s="171"/>
      <c r="D318" s="172" t="s">
        <v>79</v>
      </c>
      <c r="E318" s="184" t="s">
        <v>472</v>
      </c>
      <c r="F318" s="184" t="s">
        <v>473</v>
      </c>
      <c r="G318" s="171"/>
      <c r="H318" s="171"/>
      <c r="I318" s="174"/>
      <c r="J318" s="185">
        <f>BK318</f>
        <v>0</v>
      </c>
      <c r="K318" s="171"/>
      <c r="L318" s="176"/>
      <c r="M318" s="177"/>
      <c r="N318" s="178"/>
      <c r="O318" s="178"/>
      <c r="P318" s="179">
        <f>SUM(P319:P331)</f>
        <v>0</v>
      </c>
      <c r="Q318" s="178"/>
      <c r="R318" s="179">
        <f>SUM(R319:R331)</f>
        <v>0</v>
      </c>
      <c r="S318" s="178"/>
      <c r="T318" s="180">
        <f>SUM(T319:T331)</f>
        <v>0</v>
      </c>
      <c r="AR318" s="181" t="s">
        <v>88</v>
      </c>
      <c r="AT318" s="182" t="s">
        <v>79</v>
      </c>
      <c r="AU318" s="182" t="s">
        <v>90</v>
      </c>
      <c r="AY318" s="181" t="s">
        <v>140</v>
      </c>
      <c r="BK318" s="183">
        <f>SUM(BK319:BK331)</f>
        <v>0</v>
      </c>
    </row>
    <row r="319" spans="1:65" s="2" customFormat="1" ht="33" customHeight="1">
      <c r="A319" s="34"/>
      <c r="B319" s="35"/>
      <c r="C319" s="186" t="s">
        <v>474</v>
      </c>
      <c r="D319" s="186" t="s">
        <v>142</v>
      </c>
      <c r="E319" s="187" t="s">
        <v>475</v>
      </c>
      <c r="F319" s="188" t="s">
        <v>476</v>
      </c>
      <c r="G319" s="189" t="s">
        <v>145</v>
      </c>
      <c r="H319" s="190">
        <v>3034.5</v>
      </c>
      <c r="I319" s="191"/>
      <c r="J319" s="192">
        <f>ROUND(I319*H319,2)</f>
        <v>0</v>
      </c>
      <c r="K319" s="188" t="s">
        <v>146</v>
      </c>
      <c r="L319" s="39"/>
      <c r="M319" s="193" t="s">
        <v>1</v>
      </c>
      <c r="N319" s="194" t="s">
        <v>45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147</v>
      </c>
      <c r="AT319" s="197" t="s">
        <v>142</v>
      </c>
      <c r="AU319" s="197" t="s">
        <v>156</v>
      </c>
      <c r="AY319" s="17" t="s">
        <v>140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88</v>
      </c>
      <c r="BK319" s="198">
        <f>ROUND(I319*H319,2)</f>
        <v>0</v>
      </c>
      <c r="BL319" s="17" t="s">
        <v>147</v>
      </c>
      <c r="BM319" s="197" t="s">
        <v>477</v>
      </c>
    </row>
    <row r="320" spans="1:65" s="2" customFormat="1" ht="11.25">
      <c r="A320" s="34"/>
      <c r="B320" s="35"/>
      <c r="C320" s="36"/>
      <c r="D320" s="199" t="s">
        <v>149</v>
      </c>
      <c r="E320" s="36"/>
      <c r="F320" s="200" t="s">
        <v>478</v>
      </c>
      <c r="G320" s="36"/>
      <c r="H320" s="36"/>
      <c r="I320" s="201"/>
      <c r="J320" s="36"/>
      <c r="K320" s="36"/>
      <c r="L320" s="39"/>
      <c r="M320" s="202"/>
      <c r="N320" s="203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149</v>
      </c>
      <c r="AU320" s="17" t="s">
        <v>156</v>
      </c>
    </row>
    <row r="321" spans="1:65" s="13" customFormat="1" ht="11.25">
      <c r="B321" s="204"/>
      <c r="C321" s="205"/>
      <c r="D321" s="206" t="s">
        <v>175</v>
      </c>
      <c r="E321" s="205"/>
      <c r="F321" s="208" t="s">
        <v>479</v>
      </c>
      <c r="G321" s="205"/>
      <c r="H321" s="209">
        <v>3034.5</v>
      </c>
      <c r="I321" s="210"/>
      <c r="J321" s="205"/>
      <c r="K321" s="205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175</v>
      </c>
      <c r="AU321" s="215" t="s">
        <v>156</v>
      </c>
      <c r="AV321" s="13" t="s">
        <v>90</v>
      </c>
      <c r="AW321" s="13" t="s">
        <v>4</v>
      </c>
      <c r="AX321" s="13" t="s">
        <v>88</v>
      </c>
      <c r="AY321" s="215" t="s">
        <v>140</v>
      </c>
    </row>
    <row r="322" spans="1:65" s="2" customFormat="1" ht="37.9" customHeight="1">
      <c r="A322" s="34"/>
      <c r="B322" s="35"/>
      <c r="C322" s="186" t="s">
        <v>480</v>
      </c>
      <c r="D322" s="186" t="s">
        <v>142</v>
      </c>
      <c r="E322" s="187" t="s">
        <v>481</v>
      </c>
      <c r="F322" s="188" t="s">
        <v>482</v>
      </c>
      <c r="G322" s="189" t="s">
        <v>145</v>
      </c>
      <c r="H322" s="190">
        <v>2890</v>
      </c>
      <c r="I322" s="191"/>
      <c r="J322" s="192">
        <f>ROUND(I322*H322,2)</f>
        <v>0</v>
      </c>
      <c r="K322" s="188" t="s">
        <v>146</v>
      </c>
      <c r="L322" s="39"/>
      <c r="M322" s="193" t="s">
        <v>1</v>
      </c>
      <c r="N322" s="194" t="s">
        <v>45</v>
      </c>
      <c r="O322" s="71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147</v>
      </c>
      <c r="AT322" s="197" t="s">
        <v>142</v>
      </c>
      <c r="AU322" s="197" t="s">
        <v>156</v>
      </c>
      <c r="AY322" s="17" t="s">
        <v>140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88</v>
      </c>
      <c r="BK322" s="198">
        <f>ROUND(I322*H322,2)</f>
        <v>0</v>
      </c>
      <c r="BL322" s="17" t="s">
        <v>147</v>
      </c>
      <c r="BM322" s="197" t="s">
        <v>483</v>
      </c>
    </row>
    <row r="323" spans="1:65" s="2" customFormat="1" ht="11.25">
      <c r="A323" s="34"/>
      <c r="B323" s="35"/>
      <c r="C323" s="36"/>
      <c r="D323" s="199" t="s">
        <v>149</v>
      </c>
      <c r="E323" s="36"/>
      <c r="F323" s="200" t="s">
        <v>484</v>
      </c>
      <c r="G323" s="36"/>
      <c r="H323" s="36"/>
      <c r="I323" s="201"/>
      <c r="J323" s="36"/>
      <c r="K323" s="36"/>
      <c r="L323" s="39"/>
      <c r="M323" s="202"/>
      <c r="N323" s="203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149</v>
      </c>
      <c r="AU323" s="17" t="s">
        <v>156</v>
      </c>
    </row>
    <row r="324" spans="1:65" s="2" customFormat="1" ht="49.15" customHeight="1">
      <c r="A324" s="34"/>
      <c r="B324" s="35"/>
      <c r="C324" s="186" t="s">
        <v>485</v>
      </c>
      <c r="D324" s="186" t="s">
        <v>142</v>
      </c>
      <c r="E324" s="187" t="s">
        <v>486</v>
      </c>
      <c r="F324" s="188" t="s">
        <v>487</v>
      </c>
      <c r="G324" s="189" t="s">
        <v>145</v>
      </c>
      <c r="H324" s="190">
        <v>2890</v>
      </c>
      <c r="I324" s="191"/>
      <c r="J324" s="192">
        <f>ROUND(I324*H324,2)</f>
        <v>0</v>
      </c>
      <c r="K324" s="188" t="s">
        <v>146</v>
      </c>
      <c r="L324" s="39"/>
      <c r="M324" s="193" t="s">
        <v>1</v>
      </c>
      <c r="N324" s="194" t="s">
        <v>45</v>
      </c>
      <c r="O324" s="71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147</v>
      </c>
      <c r="AT324" s="197" t="s">
        <v>142</v>
      </c>
      <c r="AU324" s="197" t="s">
        <v>156</v>
      </c>
      <c r="AY324" s="17" t="s">
        <v>140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88</v>
      </c>
      <c r="BK324" s="198">
        <f>ROUND(I324*H324,2)</f>
        <v>0</v>
      </c>
      <c r="BL324" s="17" t="s">
        <v>147</v>
      </c>
      <c r="BM324" s="197" t="s">
        <v>488</v>
      </c>
    </row>
    <row r="325" spans="1:65" s="2" customFormat="1" ht="11.25">
      <c r="A325" s="34"/>
      <c r="B325" s="35"/>
      <c r="C325" s="36"/>
      <c r="D325" s="199" t="s">
        <v>149</v>
      </c>
      <c r="E325" s="36"/>
      <c r="F325" s="200" t="s">
        <v>489</v>
      </c>
      <c r="G325" s="36"/>
      <c r="H325" s="36"/>
      <c r="I325" s="201"/>
      <c r="J325" s="36"/>
      <c r="K325" s="36"/>
      <c r="L325" s="39"/>
      <c r="M325" s="202"/>
      <c r="N325" s="203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149</v>
      </c>
      <c r="AU325" s="17" t="s">
        <v>156</v>
      </c>
    </row>
    <row r="326" spans="1:65" s="2" customFormat="1" ht="24.2" customHeight="1">
      <c r="A326" s="34"/>
      <c r="B326" s="35"/>
      <c r="C326" s="186" t="s">
        <v>490</v>
      </c>
      <c r="D326" s="186" t="s">
        <v>142</v>
      </c>
      <c r="E326" s="187" t="s">
        <v>491</v>
      </c>
      <c r="F326" s="188" t="s">
        <v>492</v>
      </c>
      <c r="G326" s="189" t="s">
        <v>145</v>
      </c>
      <c r="H326" s="190">
        <v>2890</v>
      </c>
      <c r="I326" s="191"/>
      <c r="J326" s="192">
        <f>ROUND(I326*H326,2)</f>
        <v>0</v>
      </c>
      <c r="K326" s="188" t="s">
        <v>146</v>
      </c>
      <c r="L326" s="39"/>
      <c r="M326" s="193" t="s">
        <v>1</v>
      </c>
      <c r="N326" s="194" t="s">
        <v>45</v>
      </c>
      <c r="O326" s="71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147</v>
      </c>
      <c r="AT326" s="197" t="s">
        <v>142</v>
      </c>
      <c r="AU326" s="197" t="s">
        <v>156</v>
      </c>
      <c r="AY326" s="17" t="s">
        <v>140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88</v>
      </c>
      <c r="BK326" s="198">
        <f>ROUND(I326*H326,2)</f>
        <v>0</v>
      </c>
      <c r="BL326" s="17" t="s">
        <v>147</v>
      </c>
      <c r="BM326" s="197" t="s">
        <v>493</v>
      </c>
    </row>
    <row r="327" spans="1:65" s="2" customFormat="1" ht="11.25">
      <c r="A327" s="34"/>
      <c r="B327" s="35"/>
      <c r="C327" s="36"/>
      <c r="D327" s="199" t="s">
        <v>149</v>
      </c>
      <c r="E327" s="36"/>
      <c r="F327" s="200" t="s">
        <v>494</v>
      </c>
      <c r="G327" s="36"/>
      <c r="H327" s="36"/>
      <c r="I327" s="201"/>
      <c r="J327" s="36"/>
      <c r="K327" s="36"/>
      <c r="L327" s="39"/>
      <c r="M327" s="202"/>
      <c r="N327" s="203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149</v>
      </c>
      <c r="AU327" s="17" t="s">
        <v>156</v>
      </c>
    </row>
    <row r="328" spans="1:65" s="2" customFormat="1" ht="24.2" customHeight="1">
      <c r="A328" s="34"/>
      <c r="B328" s="35"/>
      <c r="C328" s="186" t="s">
        <v>495</v>
      </c>
      <c r="D328" s="186" t="s">
        <v>142</v>
      </c>
      <c r="E328" s="187" t="s">
        <v>496</v>
      </c>
      <c r="F328" s="188" t="s">
        <v>497</v>
      </c>
      <c r="G328" s="189" t="s">
        <v>145</v>
      </c>
      <c r="H328" s="190">
        <v>2890</v>
      </c>
      <c r="I328" s="191"/>
      <c r="J328" s="192">
        <f>ROUND(I328*H328,2)</f>
        <v>0</v>
      </c>
      <c r="K328" s="188" t="s">
        <v>146</v>
      </c>
      <c r="L328" s="39"/>
      <c r="M328" s="193" t="s">
        <v>1</v>
      </c>
      <c r="N328" s="194" t="s">
        <v>45</v>
      </c>
      <c r="O328" s="71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147</v>
      </c>
      <c r="AT328" s="197" t="s">
        <v>142</v>
      </c>
      <c r="AU328" s="197" t="s">
        <v>156</v>
      </c>
      <c r="AY328" s="17" t="s">
        <v>140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7" t="s">
        <v>88</v>
      </c>
      <c r="BK328" s="198">
        <f>ROUND(I328*H328,2)</f>
        <v>0</v>
      </c>
      <c r="BL328" s="17" t="s">
        <v>147</v>
      </c>
      <c r="BM328" s="197" t="s">
        <v>498</v>
      </c>
    </row>
    <row r="329" spans="1:65" s="2" customFormat="1" ht="11.25">
      <c r="A329" s="34"/>
      <c r="B329" s="35"/>
      <c r="C329" s="36"/>
      <c r="D329" s="199" t="s">
        <v>149</v>
      </c>
      <c r="E329" s="36"/>
      <c r="F329" s="200" t="s">
        <v>499</v>
      </c>
      <c r="G329" s="36"/>
      <c r="H329" s="36"/>
      <c r="I329" s="201"/>
      <c r="J329" s="36"/>
      <c r="K329" s="36"/>
      <c r="L329" s="39"/>
      <c r="M329" s="202"/>
      <c r="N329" s="203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149</v>
      </c>
      <c r="AU329" s="17" t="s">
        <v>156</v>
      </c>
    </row>
    <row r="330" spans="1:65" s="2" customFormat="1" ht="49.15" customHeight="1">
      <c r="A330" s="34"/>
      <c r="B330" s="35"/>
      <c r="C330" s="186" t="s">
        <v>500</v>
      </c>
      <c r="D330" s="186" t="s">
        <v>142</v>
      </c>
      <c r="E330" s="187" t="s">
        <v>501</v>
      </c>
      <c r="F330" s="188" t="s">
        <v>502</v>
      </c>
      <c r="G330" s="189" t="s">
        <v>145</v>
      </c>
      <c r="H330" s="190">
        <v>2890</v>
      </c>
      <c r="I330" s="191"/>
      <c r="J330" s="192">
        <f>ROUND(I330*H330,2)</f>
        <v>0</v>
      </c>
      <c r="K330" s="188" t="s">
        <v>146</v>
      </c>
      <c r="L330" s="39"/>
      <c r="M330" s="193" t="s">
        <v>1</v>
      </c>
      <c r="N330" s="194" t="s">
        <v>45</v>
      </c>
      <c r="O330" s="71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147</v>
      </c>
      <c r="AT330" s="197" t="s">
        <v>142</v>
      </c>
      <c r="AU330" s="197" t="s">
        <v>156</v>
      </c>
      <c r="AY330" s="17" t="s">
        <v>140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88</v>
      </c>
      <c r="BK330" s="198">
        <f>ROUND(I330*H330,2)</f>
        <v>0</v>
      </c>
      <c r="BL330" s="17" t="s">
        <v>147</v>
      </c>
      <c r="BM330" s="197" t="s">
        <v>503</v>
      </c>
    </row>
    <row r="331" spans="1:65" s="2" customFormat="1" ht="11.25">
      <c r="A331" s="34"/>
      <c r="B331" s="35"/>
      <c r="C331" s="36"/>
      <c r="D331" s="199" t="s">
        <v>149</v>
      </c>
      <c r="E331" s="36"/>
      <c r="F331" s="200" t="s">
        <v>504</v>
      </c>
      <c r="G331" s="36"/>
      <c r="H331" s="36"/>
      <c r="I331" s="201"/>
      <c r="J331" s="36"/>
      <c r="K331" s="36"/>
      <c r="L331" s="39"/>
      <c r="M331" s="202"/>
      <c r="N331" s="203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149</v>
      </c>
      <c r="AU331" s="17" t="s">
        <v>156</v>
      </c>
    </row>
    <row r="332" spans="1:65" s="12" customFormat="1" ht="20.85" customHeight="1">
      <c r="B332" s="170"/>
      <c r="C332" s="171"/>
      <c r="D332" s="172" t="s">
        <v>79</v>
      </c>
      <c r="E332" s="184" t="s">
        <v>505</v>
      </c>
      <c r="F332" s="184" t="s">
        <v>506</v>
      </c>
      <c r="G332" s="171"/>
      <c r="H332" s="171"/>
      <c r="I332" s="174"/>
      <c r="J332" s="185">
        <f>BK332</f>
        <v>0</v>
      </c>
      <c r="K332" s="171"/>
      <c r="L332" s="176"/>
      <c r="M332" s="177"/>
      <c r="N332" s="178"/>
      <c r="O332" s="178"/>
      <c r="P332" s="179">
        <f>SUM(P333:P345)</f>
        <v>0</v>
      </c>
      <c r="Q332" s="178"/>
      <c r="R332" s="179">
        <f>SUM(R333:R345)</f>
        <v>251.76059999999998</v>
      </c>
      <c r="S332" s="178"/>
      <c r="T332" s="180">
        <f>SUM(T333:T345)</f>
        <v>0</v>
      </c>
      <c r="AR332" s="181" t="s">
        <v>88</v>
      </c>
      <c r="AT332" s="182" t="s">
        <v>79</v>
      </c>
      <c r="AU332" s="182" t="s">
        <v>90</v>
      </c>
      <c r="AY332" s="181" t="s">
        <v>140</v>
      </c>
      <c r="BK332" s="183">
        <f>SUM(BK333:BK345)</f>
        <v>0</v>
      </c>
    </row>
    <row r="333" spans="1:65" s="2" customFormat="1" ht="33" customHeight="1">
      <c r="A333" s="34"/>
      <c r="B333" s="35"/>
      <c r="C333" s="186" t="s">
        <v>507</v>
      </c>
      <c r="D333" s="186" t="s">
        <v>142</v>
      </c>
      <c r="E333" s="187" t="s">
        <v>475</v>
      </c>
      <c r="F333" s="188" t="s">
        <v>476</v>
      </c>
      <c r="G333" s="189" t="s">
        <v>145</v>
      </c>
      <c r="H333" s="190">
        <v>1065.75</v>
      </c>
      <c r="I333" s="191"/>
      <c r="J333" s="192">
        <f>ROUND(I333*H333,2)</f>
        <v>0</v>
      </c>
      <c r="K333" s="188" t="s">
        <v>146</v>
      </c>
      <c r="L333" s="39"/>
      <c r="M333" s="193" t="s">
        <v>1</v>
      </c>
      <c r="N333" s="194" t="s">
        <v>45</v>
      </c>
      <c r="O333" s="71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147</v>
      </c>
      <c r="AT333" s="197" t="s">
        <v>142</v>
      </c>
      <c r="AU333" s="197" t="s">
        <v>156</v>
      </c>
      <c r="AY333" s="17" t="s">
        <v>140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88</v>
      </c>
      <c r="BK333" s="198">
        <f>ROUND(I333*H333,2)</f>
        <v>0</v>
      </c>
      <c r="BL333" s="17" t="s">
        <v>147</v>
      </c>
      <c r="BM333" s="197" t="s">
        <v>508</v>
      </c>
    </row>
    <row r="334" spans="1:65" s="2" customFormat="1" ht="11.25">
      <c r="A334" s="34"/>
      <c r="B334" s="35"/>
      <c r="C334" s="36"/>
      <c r="D334" s="199" t="s">
        <v>149</v>
      </c>
      <c r="E334" s="36"/>
      <c r="F334" s="200" t="s">
        <v>478</v>
      </c>
      <c r="G334" s="36"/>
      <c r="H334" s="36"/>
      <c r="I334" s="201"/>
      <c r="J334" s="36"/>
      <c r="K334" s="36"/>
      <c r="L334" s="39"/>
      <c r="M334" s="202"/>
      <c r="N334" s="203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149</v>
      </c>
      <c r="AU334" s="17" t="s">
        <v>156</v>
      </c>
    </row>
    <row r="335" spans="1:65" s="13" customFormat="1" ht="11.25">
      <c r="B335" s="204"/>
      <c r="C335" s="205"/>
      <c r="D335" s="206" t="s">
        <v>175</v>
      </c>
      <c r="E335" s="205"/>
      <c r="F335" s="208" t="s">
        <v>509</v>
      </c>
      <c r="G335" s="205"/>
      <c r="H335" s="209">
        <v>1065.75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175</v>
      </c>
      <c r="AU335" s="215" t="s">
        <v>156</v>
      </c>
      <c r="AV335" s="13" t="s">
        <v>90</v>
      </c>
      <c r="AW335" s="13" t="s">
        <v>4</v>
      </c>
      <c r="AX335" s="13" t="s">
        <v>88</v>
      </c>
      <c r="AY335" s="215" t="s">
        <v>140</v>
      </c>
    </row>
    <row r="336" spans="1:65" s="2" customFormat="1" ht="37.9" customHeight="1">
      <c r="A336" s="34"/>
      <c r="B336" s="35"/>
      <c r="C336" s="186" t="s">
        <v>510</v>
      </c>
      <c r="D336" s="186" t="s">
        <v>142</v>
      </c>
      <c r="E336" s="187" t="s">
        <v>511</v>
      </c>
      <c r="F336" s="188" t="s">
        <v>512</v>
      </c>
      <c r="G336" s="189" t="s">
        <v>145</v>
      </c>
      <c r="H336" s="190">
        <v>1015</v>
      </c>
      <c r="I336" s="191"/>
      <c r="J336" s="192">
        <f>ROUND(I336*H336,2)</f>
        <v>0</v>
      </c>
      <c r="K336" s="188" t="s">
        <v>146</v>
      </c>
      <c r="L336" s="39"/>
      <c r="M336" s="193" t="s">
        <v>1</v>
      </c>
      <c r="N336" s="194" t="s">
        <v>45</v>
      </c>
      <c r="O336" s="71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147</v>
      </c>
      <c r="AT336" s="197" t="s">
        <v>142</v>
      </c>
      <c r="AU336" s="197" t="s">
        <v>156</v>
      </c>
      <c r="AY336" s="17" t="s">
        <v>140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7" t="s">
        <v>88</v>
      </c>
      <c r="BK336" s="198">
        <f>ROUND(I336*H336,2)</f>
        <v>0</v>
      </c>
      <c r="BL336" s="17" t="s">
        <v>147</v>
      </c>
      <c r="BM336" s="197" t="s">
        <v>513</v>
      </c>
    </row>
    <row r="337" spans="1:65" s="2" customFormat="1" ht="11.25">
      <c r="A337" s="34"/>
      <c r="B337" s="35"/>
      <c r="C337" s="36"/>
      <c r="D337" s="199" t="s">
        <v>149</v>
      </c>
      <c r="E337" s="36"/>
      <c r="F337" s="200" t="s">
        <v>514</v>
      </c>
      <c r="G337" s="36"/>
      <c r="H337" s="36"/>
      <c r="I337" s="201"/>
      <c r="J337" s="36"/>
      <c r="K337" s="36"/>
      <c r="L337" s="39"/>
      <c r="M337" s="202"/>
      <c r="N337" s="203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149</v>
      </c>
      <c r="AU337" s="17" t="s">
        <v>156</v>
      </c>
    </row>
    <row r="338" spans="1:65" s="2" customFormat="1" ht="66.75" customHeight="1">
      <c r="A338" s="34"/>
      <c r="B338" s="35"/>
      <c r="C338" s="186" t="s">
        <v>515</v>
      </c>
      <c r="D338" s="186" t="s">
        <v>142</v>
      </c>
      <c r="E338" s="187" t="s">
        <v>516</v>
      </c>
      <c r="F338" s="188" t="s">
        <v>517</v>
      </c>
      <c r="G338" s="189" t="s">
        <v>145</v>
      </c>
      <c r="H338" s="190">
        <v>1015</v>
      </c>
      <c r="I338" s="191"/>
      <c r="J338" s="192">
        <f>ROUND(I338*H338,2)</f>
        <v>0</v>
      </c>
      <c r="K338" s="188" t="s">
        <v>518</v>
      </c>
      <c r="L338" s="39"/>
      <c r="M338" s="193" t="s">
        <v>1</v>
      </c>
      <c r="N338" s="194" t="s">
        <v>45</v>
      </c>
      <c r="O338" s="71"/>
      <c r="P338" s="195">
        <f>O338*H338</f>
        <v>0</v>
      </c>
      <c r="Q338" s="195">
        <v>9.8000000000000004E-2</v>
      </c>
      <c r="R338" s="195">
        <f>Q338*H338</f>
        <v>99.47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147</v>
      </c>
      <c r="AT338" s="197" t="s">
        <v>142</v>
      </c>
      <c r="AU338" s="197" t="s">
        <v>156</v>
      </c>
      <c r="AY338" s="17" t="s">
        <v>140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7" t="s">
        <v>88</v>
      </c>
      <c r="BK338" s="198">
        <f>ROUND(I338*H338,2)</f>
        <v>0</v>
      </c>
      <c r="BL338" s="17" t="s">
        <v>147</v>
      </c>
      <c r="BM338" s="197" t="s">
        <v>519</v>
      </c>
    </row>
    <row r="339" spans="1:65" s="2" customFormat="1" ht="11.25">
      <c r="A339" s="34"/>
      <c r="B339" s="35"/>
      <c r="C339" s="36"/>
      <c r="D339" s="199" t="s">
        <v>149</v>
      </c>
      <c r="E339" s="36"/>
      <c r="F339" s="200" t="s">
        <v>520</v>
      </c>
      <c r="G339" s="36"/>
      <c r="H339" s="36"/>
      <c r="I339" s="201"/>
      <c r="J339" s="36"/>
      <c r="K339" s="36"/>
      <c r="L339" s="39"/>
      <c r="M339" s="202"/>
      <c r="N339" s="203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149</v>
      </c>
      <c r="AU339" s="17" t="s">
        <v>156</v>
      </c>
    </row>
    <row r="340" spans="1:65" s="2" customFormat="1" ht="24.2" customHeight="1">
      <c r="A340" s="34"/>
      <c r="B340" s="35"/>
      <c r="C340" s="228" t="s">
        <v>521</v>
      </c>
      <c r="D340" s="228" t="s">
        <v>377</v>
      </c>
      <c r="E340" s="229" t="s">
        <v>522</v>
      </c>
      <c r="F340" s="230" t="s">
        <v>523</v>
      </c>
      <c r="G340" s="231" t="s">
        <v>145</v>
      </c>
      <c r="H340" s="232">
        <v>1028.97</v>
      </c>
      <c r="I340" s="233"/>
      <c r="J340" s="234">
        <f>ROUND(I340*H340,2)</f>
        <v>0</v>
      </c>
      <c r="K340" s="230" t="s">
        <v>518</v>
      </c>
      <c r="L340" s="235"/>
      <c r="M340" s="236" t="s">
        <v>1</v>
      </c>
      <c r="N340" s="237" t="s">
        <v>45</v>
      </c>
      <c r="O340" s="71"/>
      <c r="P340" s="195">
        <f>O340*H340</f>
        <v>0</v>
      </c>
      <c r="Q340" s="195">
        <v>0.14499999999999999</v>
      </c>
      <c r="R340" s="195">
        <f>Q340*H340</f>
        <v>149.20065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185</v>
      </c>
      <c r="AT340" s="197" t="s">
        <v>377</v>
      </c>
      <c r="AU340" s="197" t="s">
        <v>156</v>
      </c>
      <c r="AY340" s="17" t="s">
        <v>140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7" t="s">
        <v>88</v>
      </c>
      <c r="BK340" s="198">
        <f>ROUND(I340*H340,2)</f>
        <v>0</v>
      </c>
      <c r="BL340" s="17" t="s">
        <v>147</v>
      </c>
      <c r="BM340" s="197" t="s">
        <v>524</v>
      </c>
    </row>
    <row r="341" spans="1:65" s="13" customFormat="1" ht="11.25">
      <c r="B341" s="204"/>
      <c r="C341" s="205"/>
      <c r="D341" s="206" t="s">
        <v>175</v>
      </c>
      <c r="E341" s="205"/>
      <c r="F341" s="208" t="s">
        <v>525</v>
      </c>
      <c r="G341" s="205"/>
      <c r="H341" s="209">
        <v>1028.97</v>
      </c>
      <c r="I341" s="210"/>
      <c r="J341" s="205"/>
      <c r="K341" s="205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175</v>
      </c>
      <c r="AU341" s="215" t="s">
        <v>156</v>
      </c>
      <c r="AV341" s="13" t="s">
        <v>90</v>
      </c>
      <c r="AW341" s="13" t="s">
        <v>4</v>
      </c>
      <c r="AX341" s="13" t="s">
        <v>88</v>
      </c>
      <c r="AY341" s="215" t="s">
        <v>140</v>
      </c>
    </row>
    <row r="342" spans="1:65" s="2" customFormat="1" ht="24.2" customHeight="1">
      <c r="A342" s="34"/>
      <c r="B342" s="35"/>
      <c r="C342" s="228" t="s">
        <v>526</v>
      </c>
      <c r="D342" s="228" t="s">
        <v>377</v>
      </c>
      <c r="E342" s="229" t="s">
        <v>527</v>
      </c>
      <c r="F342" s="230" t="s">
        <v>528</v>
      </c>
      <c r="G342" s="231" t="s">
        <v>145</v>
      </c>
      <c r="H342" s="232">
        <v>16.48</v>
      </c>
      <c r="I342" s="233"/>
      <c r="J342" s="234">
        <f>ROUND(I342*H342,2)</f>
        <v>0</v>
      </c>
      <c r="K342" s="230" t="s">
        <v>518</v>
      </c>
      <c r="L342" s="235"/>
      <c r="M342" s="236" t="s">
        <v>1</v>
      </c>
      <c r="N342" s="237" t="s">
        <v>45</v>
      </c>
      <c r="O342" s="71"/>
      <c r="P342" s="195">
        <f>O342*H342</f>
        <v>0</v>
      </c>
      <c r="Q342" s="195">
        <v>0.14499999999999999</v>
      </c>
      <c r="R342" s="195">
        <f>Q342*H342</f>
        <v>2.3895999999999997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185</v>
      </c>
      <c r="AT342" s="197" t="s">
        <v>377</v>
      </c>
      <c r="AU342" s="197" t="s">
        <v>156</v>
      </c>
      <c r="AY342" s="17" t="s">
        <v>140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7" t="s">
        <v>88</v>
      </c>
      <c r="BK342" s="198">
        <f>ROUND(I342*H342,2)</f>
        <v>0</v>
      </c>
      <c r="BL342" s="17" t="s">
        <v>147</v>
      </c>
      <c r="BM342" s="197" t="s">
        <v>529</v>
      </c>
    </row>
    <row r="343" spans="1:65" s="13" customFormat="1" ht="11.25">
      <c r="B343" s="204"/>
      <c r="C343" s="205"/>
      <c r="D343" s="206" t="s">
        <v>175</v>
      </c>
      <c r="E343" s="205"/>
      <c r="F343" s="208" t="s">
        <v>530</v>
      </c>
      <c r="G343" s="205"/>
      <c r="H343" s="209">
        <v>16.48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175</v>
      </c>
      <c r="AU343" s="215" t="s">
        <v>156</v>
      </c>
      <c r="AV343" s="13" t="s">
        <v>90</v>
      </c>
      <c r="AW343" s="13" t="s">
        <v>4</v>
      </c>
      <c r="AX343" s="13" t="s">
        <v>88</v>
      </c>
      <c r="AY343" s="215" t="s">
        <v>140</v>
      </c>
    </row>
    <row r="344" spans="1:65" s="2" customFormat="1" ht="24.2" customHeight="1">
      <c r="A344" s="34"/>
      <c r="B344" s="35"/>
      <c r="C344" s="186" t="s">
        <v>531</v>
      </c>
      <c r="D344" s="186" t="s">
        <v>142</v>
      </c>
      <c r="E344" s="187" t="s">
        <v>532</v>
      </c>
      <c r="F344" s="188" t="s">
        <v>533</v>
      </c>
      <c r="G344" s="189" t="s">
        <v>145</v>
      </c>
      <c r="H344" s="190">
        <v>1015</v>
      </c>
      <c r="I344" s="191"/>
      <c r="J344" s="192">
        <f>ROUND(I344*H344,2)</f>
        <v>0</v>
      </c>
      <c r="K344" s="188" t="s">
        <v>518</v>
      </c>
      <c r="L344" s="39"/>
      <c r="M344" s="193" t="s">
        <v>1</v>
      </c>
      <c r="N344" s="194" t="s">
        <v>45</v>
      </c>
      <c r="O344" s="71"/>
      <c r="P344" s="195">
        <f>O344*H344</f>
        <v>0</v>
      </c>
      <c r="Q344" s="195">
        <v>6.8999999999999997E-4</v>
      </c>
      <c r="R344" s="195">
        <f>Q344*H344</f>
        <v>0.70034999999999992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147</v>
      </c>
      <c r="AT344" s="197" t="s">
        <v>142</v>
      </c>
      <c r="AU344" s="197" t="s">
        <v>156</v>
      </c>
      <c r="AY344" s="17" t="s">
        <v>140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7" t="s">
        <v>88</v>
      </c>
      <c r="BK344" s="198">
        <f>ROUND(I344*H344,2)</f>
        <v>0</v>
      </c>
      <c r="BL344" s="17" t="s">
        <v>147</v>
      </c>
      <c r="BM344" s="197" t="s">
        <v>534</v>
      </c>
    </row>
    <row r="345" spans="1:65" s="2" customFormat="1" ht="11.25">
      <c r="A345" s="34"/>
      <c r="B345" s="35"/>
      <c r="C345" s="36"/>
      <c r="D345" s="199" t="s">
        <v>149</v>
      </c>
      <c r="E345" s="36"/>
      <c r="F345" s="200" t="s">
        <v>535</v>
      </c>
      <c r="G345" s="36"/>
      <c r="H345" s="36"/>
      <c r="I345" s="201"/>
      <c r="J345" s="36"/>
      <c r="K345" s="36"/>
      <c r="L345" s="39"/>
      <c r="M345" s="202"/>
      <c r="N345" s="203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149</v>
      </c>
      <c r="AU345" s="17" t="s">
        <v>156</v>
      </c>
    </row>
    <row r="346" spans="1:65" s="12" customFormat="1" ht="20.85" customHeight="1">
      <c r="B346" s="170"/>
      <c r="C346" s="171"/>
      <c r="D346" s="172" t="s">
        <v>79</v>
      </c>
      <c r="E346" s="184" t="s">
        <v>536</v>
      </c>
      <c r="F346" s="184" t="s">
        <v>537</v>
      </c>
      <c r="G346" s="171"/>
      <c r="H346" s="171"/>
      <c r="I346" s="174"/>
      <c r="J346" s="185">
        <f>BK346</f>
        <v>0</v>
      </c>
      <c r="K346" s="171"/>
      <c r="L346" s="176"/>
      <c r="M346" s="177"/>
      <c r="N346" s="178"/>
      <c r="O346" s="178"/>
      <c r="P346" s="179">
        <f>SUM(P347:P361)</f>
        <v>0</v>
      </c>
      <c r="Q346" s="178"/>
      <c r="R346" s="179">
        <f>SUM(R347:R361)</f>
        <v>162.52859999999998</v>
      </c>
      <c r="S346" s="178"/>
      <c r="T346" s="180">
        <f>SUM(T347:T361)</f>
        <v>0</v>
      </c>
      <c r="AR346" s="181" t="s">
        <v>88</v>
      </c>
      <c r="AT346" s="182" t="s">
        <v>79</v>
      </c>
      <c r="AU346" s="182" t="s">
        <v>90</v>
      </c>
      <c r="AY346" s="181" t="s">
        <v>140</v>
      </c>
      <c r="BK346" s="183">
        <f>SUM(BK347:BK361)</f>
        <v>0</v>
      </c>
    </row>
    <row r="347" spans="1:65" s="2" customFormat="1" ht="33" customHeight="1">
      <c r="A347" s="34"/>
      <c r="B347" s="35"/>
      <c r="C347" s="186" t="s">
        <v>538</v>
      </c>
      <c r="D347" s="186" t="s">
        <v>142</v>
      </c>
      <c r="E347" s="187" t="s">
        <v>539</v>
      </c>
      <c r="F347" s="188" t="s">
        <v>540</v>
      </c>
      <c r="G347" s="189" t="s">
        <v>145</v>
      </c>
      <c r="H347" s="190">
        <v>582.75</v>
      </c>
      <c r="I347" s="191"/>
      <c r="J347" s="192">
        <f>ROUND(I347*H347,2)</f>
        <v>0</v>
      </c>
      <c r="K347" s="188" t="s">
        <v>146</v>
      </c>
      <c r="L347" s="39"/>
      <c r="M347" s="193" t="s">
        <v>1</v>
      </c>
      <c r="N347" s="194" t="s">
        <v>45</v>
      </c>
      <c r="O347" s="71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147</v>
      </c>
      <c r="AT347" s="197" t="s">
        <v>142</v>
      </c>
      <c r="AU347" s="197" t="s">
        <v>156</v>
      </c>
      <c r="AY347" s="17" t="s">
        <v>140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7" t="s">
        <v>88</v>
      </c>
      <c r="BK347" s="198">
        <f>ROUND(I347*H347,2)</f>
        <v>0</v>
      </c>
      <c r="BL347" s="17" t="s">
        <v>147</v>
      </c>
      <c r="BM347" s="197" t="s">
        <v>541</v>
      </c>
    </row>
    <row r="348" spans="1:65" s="2" customFormat="1" ht="11.25">
      <c r="A348" s="34"/>
      <c r="B348" s="35"/>
      <c r="C348" s="36"/>
      <c r="D348" s="199" t="s">
        <v>149</v>
      </c>
      <c r="E348" s="36"/>
      <c r="F348" s="200" t="s">
        <v>542</v>
      </c>
      <c r="G348" s="36"/>
      <c r="H348" s="36"/>
      <c r="I348" s="201"/>
      <c r="J348" s="36"/>
      <c r="K348" s="36"/>
      <c r="L348" s="39"/>
      <c r="M348" s="202"/>
      <c r="N348" s="203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149</v>
      </c>
      <c r="AU348" s="17" t="s">
        <v>156</v>
      </c>
    </row>
    <row r="349" spans="1:65" s="13" customFormat="1" ht="11.25">
      <c r="B349" s="204"/>
      <c r="C349" s="205"/>
      <c r="D349" s="206" t="s">
        <v>175</v>
      </c>
      <c r="E349" s="205"/>
      <c r="F349" s="208" t="s">
        <v>543</v>
      </c>
      <c r="G349" s="205"/>
      <c r="H349" s="209">
        <v>582.75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175</v>
      </c>
      <c r="AU349" s="215" t="s">
        <v>156</v>
      </c>
      <c r="AV349" s="13" t="s">
        <v>90</v>
      </c>
      <c r="AW349" s="13" t="s">
        <v>4</v>
      </c>
      <c r="AX349" s="13" t="s">
        <v>88</v>
      </c>
      <c r="AY349" s="215" t="s">
        <v>140</v>
      </c>
    </row>
    <row r="350" spans="1:65" s="2" customFormat="1" ht="37.9" customHeight="1">
      <c r="A350" s="34"/>
      <c r="B350" s="35"/>
      <c r="C350" s="186" t="s">
        <v>544</v>
      </c>
      <c r="D350" s="186" t="s">
        <v>142</v>
      </c>
      <c r="E350" s="187" t="s">
        <v>511</v>
      </c>
      <c r="F350" s="188" t="s">
        <v>512</v>
      </c>
      <c r="G350" s="189" t="s">
        <v>145</v>
      </c>
      <c r="H350" s="190">
        <v>555</v>
      </c>
      <c r="I350" s="191"/>
      <c r="J350" s="192">
        <f>ROUND(I350*H350,2)</f>
        <v>0</v>
      </c>
      <c r="K350" s="188" t="s">
        <v>146</v>
      </c>
      <c r="L350" s="39"/>
      <c r="M350" s="193" t="s">
        <v>1</v>
      </c>
      <c r="N350" s="194" t="s">
        <v>45</v>
      </c>
      <c r="O350" s="71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147</v>
      </c>
      <c r="AT350" s="197" t="s">
        <v>142</v>
      </c>
      <c r="AU350" s="197" t="s">
        <v>156</v>
      </c>
      <c r="AY350" s="17" t="s">
        <v>140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88</v>
      </c>
      <c r="BK350" s="198">
        <f>ROUND(I350*H350,2)</f>
        <v>0</v>
      </c>
      <c r="BL350" s="17" t="s">
        <v>147</v>
      </c>
      <c r="BM350" s="197" t="s">
        <v>545</v>
      </c>
    </row>
    <row r="351" spans="1:65" s="2" customFormat="1" ht="11.25">
      <c r="A351" s="34"/>
      <c r="B351" s="35"/>
      <c r="C351" s="36"/>
      <c r="D351" s="199" t="s">
        <v>149</v>
      </c>
      <c r="E351" s="36"/>
      <c r="F351" s="200" t="s">
        <v>514</v>
      </c>
      <c r="G351" s="36"/>
      <c r="H351" s="36"/>
      <c r="I351" s="201"/>
      <c r="J351" s="36"/>
      <c r="K351" s="36"/>
      <c r="L351" s="39"/>
      <c r="M351" s="202"/>
      <c r="N351" s="203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149</v>
      </c>
      <c r="AU351" s="17" t="s">
        <v>156</v>
      </c>
    </row>
    <row r="352" spans="1:65" s="2" customFormat="1" ht="78" customHeight="1">
      <c r="A352" s="34"/>
      <c r="B352" s="35"/>
      <c r="C352" s="186" t="s">
        <v>546</v>
      </c>
      <c r="D352" s="186" t="s">
        <v>142</v>
      </c>
      <c r="E352" s="187" t="s">
        <v>547</v>
      </c>
      <c r="F352" s="188" t="s">
        <v>548</v>
      </c>
      <c r="G352" s="189" t="s">
        <v>145</v>
      </c>
      <c r="H352" s="190">
        <v>555</v>
      </c>
      <c r="I352" s="191"/>
      <c r="J352" s="192">
        <f>ROUND(I352*H352,2)</f>
        <v>0</v>
      </c>
      <c r="K352" s="188" t="s">
        <v>146</v>
      </c>
      <c r="L352" s="39"/>
      <c r="M352" s="193" t="s">
        <v>1</v>
      </c>
      <c r="N352" s="194" t="s">
        <v>45</v>
      </c>
      <c r="O352" s="71"/>
      <c r="P352" s="195">
        <f>O352*H352</f>
        <v>0</v>
      </c>
      <c r="Q352" s="195">
        <v>0.11162</v>
      </c>
      <c r="R352" s="195">
        <f>Q352*H352</f>
        <v>61.949100000000001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147</v>
      </c>
      <c r="AT352" s="197" t="s">
        <v>142</v>
      </c>
      <c r="AU352" s="197" t="s">
        <v>156</v>
      </c>
      <c r="AY352" s="17" t="s">
        <v>140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88</v>
      </c>
      <c r="BK352" s="198">
        <f>ROUND(I352*H352,2)</f>
        <v>0</v>
      </c>
      <c r="BL352" s="17" t="s">
        <v>147</v>
      </c>
      <c r="BM352" s="197" t="s">
        <v>549</v>
      </c>
    </row>
    <row r="353" spans="1:65" s="2" customFormat="1" ht="11.25">
      <c r="A353" s="34"/>
      <c r="B353" s="35"/>
      <c r="C353" s="36"/>
      <c r="D353" s="199" t="s">
        <v>149</v>
      </c>
      <c r="E353" s="36"/>
      <c r="F353" s="200" t="s">
        <v>550</v>
      </c>
      <c r="G353" s="36"/>
      <c r="H353" s="36"/>
      <c r="I353" s="201"/>
      <c r="J353" s="36"/>
      <c r="K353" s="36"/>
      <c r="L353" s="39"/>
      <c r="M353" s="202"/>
      <c r="N353" s="203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149</v>
      </c>
      <c r="AU353" s="17" t="s">
        <v>156</v>
      </c>
    </row>
    <row r="354" spans="1:65" s="2" customFormat="1" ht="24.2" customHeight="1">
      <c r="A354" s="34"/>
      <c r="B354" s="35"/>
      <c r="C354" s="228" t="s">
        <v>551</v>
      </c>
      <c r="D354" s="228" t="s">
        <v>377</v>
      </c>
      <c r="E354" s="229" t="s">
        <v>552</v>
      </c>
      <c r="F354" s="230" t="s">
        <v>553</v>
      </c>
      <c r="G354" s="231" t="s">
        <v>145</v>
      </c>
      <c r="H354" s="232">
        <v>222.48</v>
      </c>
      <c r="I354" s="233"/>
      <c r="J354" s="234">
        <f>ROUND(I354*H354,2)</f>
        <v>0</v>
      </c>
      <c r="K354" s="230" t="s">
        <v>146</v>
      </c>
      <c r="L354" s="235"/>
      <c r="M354" s="236" t="s">
        <v>1</v>
      </c>
      <c r="N354" s="237" t="s">
        <v>45</v>
      </c>
      <c r="O354" s="71"/>
      <c r="P354" s="195">
        <f>O354*H354</f>
        <v>0</v>
      </c>
      <c r="Q354" s="195">
        <v>0.17599999999999999</v>
      </c>
      <c r="R354" s="195">
        <f>Q354*H354</f>
        <v>39.156479999999995</v>
      </c>
      <c r="S354" s="195">
        <v>0</v>
      </c>
      <c r="T354" s="19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7" t="s">
        <v>185</v>
      </c>
      <c r="AT354" s="197" t="s">
        <v>377</v>
      </c>
      <c r="AU354" s="197" t="s">
        <v>156</v>
      </c>
      <c r="AY354" s="17" t="s">
        <v>140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7" t="s">
        <v>88</v>
      </c>
      <c r="BK354" s="198">
        <f>ROUND(I354*H354,2)</f>
        <v>0</v>
      </c>
      <c r="BL354" s="17" t="s">
        <v>147</v>
      </c>
      <c r="BM354" s="197" t="s">
        <v>554</v>
      </c>
    </row>
    <row r="355" spans="1:65" s="13" customFormat="1" ht="11.25">
      <c r="B355" s="204"/>
      <c r="C355" s="205"/>
      <c r="D355" s="206" t="s">
        <v>175</v>
      </c>
      <c r="E355" s="205"/>
      <c r="F355" s="208" t="s">
        <v>555</v>
      </c>
      <c r="G355" s="205"/>
      <c r="H355" s="209">
        <v>222.48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175</v>
      </c>
      <c r="AU355" s="215" t="s">
        <v>156</v>
      </c>
      <c r="AV355" s="13" t="s">
        <v>90</v>
      </c>
      <c r="AW355" s="13" t="s">
        <v>4</v>
      </c>
      <c r="AX355" s="13" t="s">
        <v>88</v>
      </c>
      <c r="AY355" s="215" t="s">
        <v>140</v>
      </c>
    </row>
    <row r="356" spans="1:65" s="2" customFormat="1" ht="24.2" customHeight="1">
      <c r="A356" s="34"/>
      <c r="B356" s="35"/>
      <c r="C356" s="228" t="s">
        <v>556</v>
      </c>
      <c r="D356" s="228" t="s">
        <v>377</v>
      </c>
      <c r="E356" s="229" t="s">
        <v>557</v>
      </c>
      <c r="F356" s="230" t="s">
        <v>558</v>
      </c>
      <c r="G356" s="231" t="s">
        <v>145</v>
      </c>
      <c r="H356" s="232">
        <v>55.62</v>
      </c>
      <c r="I356" s="233"/>
      <c r="J356" s="234">
        <f>ROUND(I356*H356,2)</f>
        <v>0</v>
      </c>
      <c r="K356" s="230" t="s">
        <v>146</v>
      </c>
      <c r="L356" s="235"/>
      <c r="M356" s="236" t="s">
        <v>1</v>
      </c>
      <c r="N356" s="237" t="s">
        <v>45</v>
      </c>
      <c r="O356" s="71"/>
      <c r="P356" s="195">
        <f>O356*H356</f>
        <v>0</v>
      </c>
      <c r="Q356" s="195">
        <v>0.17599999999999999</v>
      </c>
      <c r="R356" s="195">
        <f>Q356*H356</f>
        <v>9.7891199999999987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185</v>
      </c>
      <c r="AT356" s="197" t="s">
        <v>377</v>
      </c>
      <c r="AU356" s="197" t="s">
        <v>156</v>
      </c>
      <c r="AY356" s="17" t="s">
        <v>140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88</v>
      </c>
      <c r="BK356" s="198">
        <f>ROUND(I356*H356,2)</f>
        <v>0</v>
      </c>
      <c r="BL356" s="17" t="s">
        <v>147</v>
      </c>
      <c r="BM356" s="197" t="s">
        <v>559</v>
      </c>
    </row>
    <row r="357" spans="1:65" s="13" customFormat="1" ht="11.25">
      <c r="B357" s="204"/>
      <c r="C357" s="205"/>
      <c r="D357" s="206" t="s">
        <v>175</v>
      </c>
      <c r="E357" s="205"/>
      <c r="F357" s="208" t="s">
        <v>560</v>
      </c>
      <c r="G357" s="205"/>
      <c r="H357" s="209">
        <v>55.62</v>
      </c>
      <c r="I357" s="210"/>
      <c r="J357" s="205"/>
      <c r="K357" s="205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175</v>
      </c>
      <c r="AU357" s="215" t="s">
        <v>156</v>
      </c>
      <c r="AV357" s="13" t="s">
        <v>90</v>
      </c>
      <c r="AW357" s="13" t="s">
        <v>4</v>
      </c>
      <c r="AX357" s="13" t="s">
        <v>88</v>
      </c>
      <c r="AY357" s="215" t="s">
        <v>140</v>
      </c>
    </row>
    <row r="358" spans="1:65" s="2" customFormat="1" ht="24.2" customHeight="1">
      <c r="A358" s="34"/>
      <c r="B358" s="35"/>
      <c r="C358" s="228" t="s">
        <v>561</v>
      </c>
      <c r="D358" s="228" t="s">
        <v>377</v>
      </c>
      <c r="E358" s="229" t="s">
        <v>562</v>
      </c>
      <c r="F358" s="230" t="s">
        <v>563</v>
      </c>
      <c r="G358" s="231" t="s">
        <v>145</v>
      </c>
      <c r="H358" s="232">
        <v>30.9</v>
      </c>
      <c r="I358" s="233"/>
      <c r="J358" s="234">
        <f>ROUND(I358*H358,2)</f>
        <v>0</v>
      </c>
      <c r="K358" s="230" t="s">
        <v>146</v>
      </c>
      <c r="L358" s="235"/>
      <c r="M358" s="236" t="s">
        <v>1</v>
      </c>
      <c r="N358" s="237" t="s">
        <v>45</v>
      </c>
      <c r="O358" s="71"/>
      <c r="P358" s="195">
        <f>O358*H358</f>
        <v>0</v>
      </c>
      <c r="Q358" s="195">
        <v>0.17499999999999999</v>
      </c>
      <c r="R358" s="195">
        <f>Q358*H358</f>
        <v>5.4074999999999998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185</v>
      </c>
      <c r="AT358" s="197" t="s">
        <v>377</v>
      </c>
      <c r="AU358" s="197" t="s">
        <v>156</v>
      </c>
      <c r="AY358" s="17" t="s">
        <v>140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7" t="s">
        <v>88</v>
      </c>
      <c r="BK358" s="198">
        <f>ROUND(I358*H358,2)</f>
        <v>0</v>
      </c>
      <c r="BL358" s="17" t="s">
        <v>147</v>
      </c>
      <c r="BM358" s="197" t="s">
        <v>564</v>
      </c>
    </row>
    <row r="359" spans="1:65" s="13" customFormat="1" ht="11.25">
      <c r="B359" s="204"/>
      <c r="C359" s="205"/>
      <c r="D359" s="206" t="s">
        <v>175</v>
      </c>
      <c r="E359" s="205"/>
      <c r="F359" s="208" t="s">
        <v>565</v>
      </c>
      <c r="G359" s="205"/>
      <c r="H359" s="209">
        <v>30.9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175</v>
      </c>
      <c r="AU359" s="215" t="s">
        <v>156</v>
      </c>
      <c r="AV359" s="13" t="s">
        <v>90</v>
      </c>
      <c r="AW359" s="13" t="s">
        <v>4</v>
      </c>
      <c r="AX359" s="13" t="s">
        <v>88</v>
      </c>
      <c r="AY359" s="215" t="s">
        <v>140</v>
      </c>
    </row>
    <row r="360" spans="1:65" s="2" customFormat="1" ht="24.2" customHeight="1">
      <c r="A360" s="34"/>
      <c r="B360" s="35"/>
      <c r="C360" s="228" t="s">
        <v>566</v>
      </c>
      <c r="D360" s="228" t="s">
        <v>377</v>
      </c>
      <c r="E360" s="229" t="s">
        <v>567</v>
      </c>
      <c r="F360" s="230" t="s">
        <v>568</v>
      </c>
      <c r="G360" s="231" t="s">
        <v>145</v>
      </c>
      <c r="H360" s="232">
        <v>262.64999999999998</v>
      </c>
      <c r="I360" s="233"/>
      <c r="J360" s="234">
        <f>ROUND(I360*H360,2)</f>
        <v>0</v>
      </c>
      <c r="K360" s="230" t="s">
        <v>146</v>
      </c>
      <c r="L360" s="235"/>
      <c r="M360" s="236" t="s">
        <v>1</v>
      </c>
      <c r="N360" s="237" t="s">
        <v>45</v>
      </c>
      <c r="O360" s="71"/>
      <c r="P360" s="195">
        <f>O360*H360</f>
        <v>0</v>
      </c>
      <c r="Q360" s="195">
        <v>0.17599999999999999</v>
      </c>
      <c r="R360" s="195">
        <f>Q360*H360</f>
        <v>46.226399999999991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185</v>
      </c>
      <c r="AT360" s="197" t="s">
        <v>377</v>
      </c>
      <c r="AU360" s="197" t="s">
        <v>156</v>
      </c>
      <c r="AY360" s="17" t="s">
        <v>140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88</v>
      </c>
      <c r="BK360" s="198">
        <f>ROUND(I360*H360,2)</f>
        <v>0</v>
      </c>
      <c r="BL360" s="17" t="s">
        <v>147</v>
      </c>
      <c r="BM360" s="197" t="s">
        <v>569</v>
      </c>
    </row>
    <row r="361" spans="1:65" s="13" customFormat="1" ht="11.25">
      <c r="B361" s="204"/>
      <c r="C361" s="205"/>
      <c r="D361" s="206" t="s">
        <v>175</v>
      </c>
      <c r="E361" s="205"/>
      <c r="F361" s="208" t="s">
        <v>570</v>
      </c>
      <c r="G361" s="205"/>
      <c r="H361" s="209">
        <v>262.64999999999998</v>
      </c>
      <c r="I361" s="210"/>
      <c r="J361" s="205"/>
      <c r="K361" s="205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175</v>
      </c>
      <c r="AU361" s="215" t="s">
        <v>156</v>
      </c>
      <c r="AV361" s="13" t="s">
        <v>90</v>
      </c>
      <c r="AW361" s="13" t="s">
        <v>4</v>
      </c>
      <c r="AX361" s="13" t="s">
        <v>88</v>
      </c>
      <c r="AY361" s="215" t="s">
        <v>140</v>
      </c>
    </row>
    <row r="362" spans="1:65" s="12" customFormat="1" ht="20.85" customHeight="1">
      <c r="B362" s="170"/>
      <c r="C362" s="171"/>
      <c r="D362" s="172" t="s">
        <v>79</v>
      </c>
      <c r="E362" s="184" t="s">
        <v>571</v>
      </c>
      <c r="F362" s="184" t="s">
        <v>572</v>
      </c>
      <c r="G362" s="171"/>
      <c r="H362" s="171"/>
      <c r="I362" s="174"/>
      <c r="J362" s="185">
        <f>BK362</f>
        <v>0</v>
      </c>
      <c r="K362" s="171"/>
      <c r="L362" s="176"/>
      <c r="M362" s="177"/>
      <c r="N362" s="178"/>
      <c r="O362" s="178"/>
      <c r="P362" s="179">
        <f>SUM(P363:P371)</f>
        <v>0</v>
      </c>
      <c r="Q362" s="178"/>
      <c r="R362" s="179">
        <f>SUM(R363:R371)</f>
        <v>428.00434999999999</v>
      </c>
      <c r="S362" s="178"/>
      <c r="T362" s="180">
        <f>SUM(T363:T371)</f>
        <v>0</v>
      </c>
      <c r="AR362" s="181" t="s">
        <v>88</v>
      </c>
      <c r="AT362" s="182" t="s">
        <v>79</v>
      </c>
      <c r="AU362" s="182" t="s">
        <v>90</v>
      </c>
      <c r="AY362" s="181" t="s">
        <v>140</v>
      </c>
      <c r="BK362" s="183">
        <f>SUM(BK363:BK371)</f>
        <v>0</v>
      </c>
    </row>
    <row r="363" spans="1:65" s="2" customFormat="1" ht="33" customHeight="1">
      <c r="A363" s="34"/>
      <c r="B363" s="35"/>
      <c r="C363" s="186" t="s">
        <v>573</v>
      </c>
      <c r="D363" s="186" t="s">
        <v>142</v>
      </c>
      <c r="E363" s="187" t="s">
        <v>574</v>
      </c>
      <c r="F363" s="188" t="s">
        <v>575</v>
      </c>
      <c r="G363" s="189" t="s">
        <v>145</v>
      </c>
      <c r="H363" s="190">
        <v>1996.05</v>
      </c>
      <c r="I363" s="191"/>
      <c r="J363" s="192">
        <f>ROUND(I363*H363,2)</f>
        <v>0</v>
      </c>
      <c r="K363" s="188" t="s">
        <v>146</v>
      </c>
      <c r="L363" s="39"/>
      <c r="M363" s="193" t="s">
        <v>1</v>
      </c>
      <c r="N363" s="194" t="s">
        <v>45</v>
      </c>
      <c r="O363" s="71"/>
      <c r="P363" s="195">
        <f>O363*H363</f>
        <v>0</v>
      </c>
      <c r="Q363" s="195">
        <v>0</v>
      </c>
      <c r="R363" s="195">
        <f>Q363*H363</f>
        <v>0</v>
      </c>
      <c r="S363" s="195">
        <v>0</v>
      </c>
      <c r="T363" s="19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147</v>
      </c>
      <c r="AT363" s="197" t="s">
        <v>142</v>
      </c>
      <c r="AU363" s="197" t="s">
        <v>156</v>
      </c>
      <c r="AY363" s="17" t="s">
        <v>140</v>
      </c>
      <c r="BE363" s="198">
        <f>IF(N363="základní",J363,0)</f>
        <v>0</v>
      </c>
      <c r="BF363" s="198">
        <f>IF(N363="snížená",J363,0)</f>
        <v>0</v>
      </c>
      <c r="BG363" s="198">
        <f>IF(N363="zákl. přenesená",J363,0)</f>
        <v>0</v>
      </c>
      <c r="BH363" s="198">
        <f>IF(N363="sníž. přenesená",J363,0)</f>
        <v>0</v>
      </c>
      <c r="BI363" s="198">
        <f>IF(N363="nulová",J363,0)</f>
        <v>0</v>
      </c>
      <c r="BJ363" s="17" t="s">
        <v>88</v>
      </c>
      <c r="BK363" s="198">
        <f>ROUND(I363*H363,2)</f>
        <v>0</v>
      </c>
      <c r="BL363" s="17" t="s">
        <v>147</v>
      </c>
      <c r="BM363" s="197" t="s">
        <v>576</v>
      </c>
    </row>
    <row r="364" spans="1:65" s="2" customFormat="1" ht="11.25">
      <c r="A364" s="34"/>
      <c r="B364" s="35"/>
      <c r="C364" s="36"/>
      <c r="D364" s="199" t="s">
        <v>149</v>
      </c>
      <c r="E364" s="36"/>
      <c r="F364" s="200" t="s">
        <v>577</v>
      </c>
      <c r="G364" s="36"/>
      <c r="H364" s="36"/>
      <c r="I364" s="201"/>
      <c r="J364" s="36"/>
      <c r="K364" s="36"/>
      <c r="L364" s="39"/>
      <c r="M364" s="202"/>
      <c r="N364" s="203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149</v>
      </c>
      <c r="AU364" s="17" t="s">
        <v>156</v>
      </c>
    </row>
    <row r="365" spans="1:65" s="13" customFormat="1" ht="11.25">
      <c r="B365" s="204"/>
      <c r="C365" s="205"/>
      <c r="D365" s="206" t="s">
        <v>175</v>
      </c>
      <c r="E365" s="205"/>
      <c r="F365" s="208" t="s">
        <v>578</v>
      </c>
      <c r="G365" s="205"/>
      <c r="H365" s="209">
        <v>1996.05</v>
      </c>
      <c r="I365" s="210"/>
      <c r="J365" s="205"/>
      <c r="K365" s="205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175</v>
      </c>
      <c r="AU365" s="215" t="s">
        <v>156</v>
      </c>
      <c r="AV365" s="13" t="s">
        <v>90</v>
      </c>
      <c r="AW365" s="13" t="s">
        <v>4</v>
      </c>
      <c r="AX365" s="13" t="s">
        <v>88</v>
      </c>
      <c r="AY365" s="215" t="s">
        <v>140</v>
      </c>
    </row>
    <row r="366" spans="1:65" s="2" customFormat="1" ht="78" customHeight="1">
      <c r="A366" s="34"/>
      <c r="B366" s="35"/>
      <c r="C366" s="186" t="s">
        <v>579</v>
      </c>
      <c r="D366" s="186" t="s">
        <v>142</v>
      </c>
      <c r="E366" s="187" t="s">
        <v>580</v>
      </c>
      <c r="F366" s="188" t="s">
        <v>581</v>
      </c>
      <c r="G366" s="189" t="s">
        <v>145</v>
      </c>
      <c r="H366" s="190">
        <v>1901</v>
      </c>
      <c r="I366" s="191"/>
      <c r="J366" s="192">
        <f>ROUND(I366*H366,2)</f>
        <v>0</v>
      </c>
      <c r="K366" s="188" t="s">
        <v>146</v>
      </c>
      <c r="L366" s="39"/>
      <c r="M366" s="193" t="s">
        <v>1</v>
      </c>
      <c r="N366" s="194" t="s">
        <v>45</v>
      </c>
      <c r="O366" s="71"/>
      <c r="P366" s="195">
        <f>O366*H366</f>
        <v>0</v>
      </c>
      <c r="Q366" s="195">
        <v>8.9219999999999994E-2</v>
      </c>
      <c r="R366" s="195">
        <f>Q366*H366</f>
        <v>169.60721999999998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147</v>
      </c>
      <c r="AT366" s="197" t="s">
        <v>142</v>
      </c>
      <c r="AU366" s="197" t="s">
        <v>156</v>
      </c>
      <c r="AY366" s="17" t="s">
        <v>140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17" t="s">
        <v>88</v>
      </c>
      <c r="BK366" s="198">
        <f>ROUND(I366*H366,2)</f>
        <v>0</v>
      </c>
      <c r="BL366" s="17" t="s">
        <v>147</v>
      </c>
      <c r="BM366" s="197" t="s">
        <v>582</v>
      </c>
    </row>
    <row r="367" spans="1:65" s="2" customFormat="1" ht="11.25">
      <c r="A367" s="34"/>
      <c r="B367" s="35"/>
      <c r="C367" s="36"/>
      <c r="D367" s="199" t="s">
        <v>149</v>
      </c>
      <c r="E367" s="36"/>
      <c r="F367" s="200" t="s">
        <v>583</v>
      </c>
      <c r="G367" s="36"/>
      <c r="H367" s="36"/>
      <c r="I367" s="201"/>
      <c r="J367" s="36"/>
      <c r="K367" s="36"/>
      <c r="L367" s="39"/>
      <c r="M367" s="202"/>
      <c r="N367" s="203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149</v>
      </c>
      <c r="AU367" s="17" t="s">
        <v>156</v>
      </c>
    </row>
    <row r="368" spans="1:65" s="2" customFormat="1" ht="24.2" customHeight="1">
      <c r="A368" s="34"/>
      <c r="B368" s="35"/>
      <c r="C368" s="228" t="s">
        <v>584</v>
      </c>
      <c r="D368" s="228" t="s">
        <v>377</v>
      </c>
      <c r="E368" s="229" t="s">
        <v>585</v>
      </c>
      <c r="F368" s="230" t="s">
        <v>586</v>
      </c>
      <c r="G368" s="231" t="s">
        <v>145</v>
      </c>
      <c r="H368" s="232">
        <v>62.83</v>
      </c>
      <c r="I368" s="233"/>
      <c r="J368" s="234">
        <f>ROUND(I368*H368,2)</f>
        <v>0</v>
      </c>
      <c r="K368" s="230" t="s">
        <v>146</v>
      </c>
      <c r="L368" s="235"/>
      <c r="M368" s="236" t="s">
        <v>1</v>
      </c>
      <c r="N368" s="237" t="s">
        <v>45</v>
      </c>
      <c r="O368" s="71"/>
      <c r="P368" s="195">
        <f>O368*H368</f>
        <v>0</v>
      </c>
      <c r="Q368" s="195">
        <v>0.13100000000000001</v>
      </c>
      <c r="R368" s="195">
        <f>Q368*H368</f>
        <v>8.2307299999999994</v>
      </c>
      <c r="S368" s="195">
        <v>0</v>
      </c>
      <c r="T368" s="19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7" t="s">
        <v>185</v>
      </c>
      <c r="AT368" s="197" t="s">
        <v>377</v>
      </c>
      <c r="AU368" s="197" t="s">
        <v>156</v>
      </c>
      <c r="AY368" s="17" t="s">
        <v>140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7" t="s">
        <v>88</v>
      </c>
      <c r="BK368" s="198">
        <f>ROUND(I368*H368,2)</f>
        <v>0</v>
      </c>
      <c r="BL368" s="17" t="s">
        <v>147</v>
      </c>
      <c r="BM368" s="197" t="s">
        <v>587</v>
      </c>
    </row>
    <row r="369" spans="1:65" s="13" customFormat="1" ht="11.25">
      <c r="B369" s="204"/>
      <c r="C369" s="205"/>
      <c r="D369" s="206" t="s">
        <v>175</v>
      </c>
      <c r="E369" s="205"/>
      <c r="F369" s="208" t="s">
        <v>588</v>
      </c>
      <c r="G369" s="205"/>
      <c r="H369" s="209">
        <v>62.83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175</v>
      </c>
      <c r="AU369" s="215" t="s">
        <v>156</v>
      </c>
      <c r="AV369" s="13" t="s">
        <v>90</v>
      </c>
      <c r="AW369" s="13" t="s">
        <v>4</v>
      </c>
      <c r="AX369" s="13" t="s">
        <v>88</v>
      </c>
      <c r="AY369" s="215" t="s">
        <v>140</v>
      </c>
    </row>
    <row r="370" spans="1:65" s="2" customFormat="1" ht="24.2" customHeight="1">
      <c r="A370" s="34"/>
      <c r="B370" s="35"/>
      <c r="C370" s="228" t="s">
        <v>589</v>
      </c>
      <c r="D370" s="228" t="s">
        <v>377</v>
      </c>
      <c r="E370" s="229" t="s">
        <v>590</v>
      </c>
      <c r="F370" s="230" t="s">
        <v>591</v>
      </c>
      <c r="G370" s="231" t="s">
        <v>145</v>
      </c>
      <c r="H370" s="232">
        <v>1895.2</v>
      </c>
      <c r="I370" s="233"/>
      <c r="J370" s="234">
        <f>ROUND(I370*H370,2)</f>
        <v>0</v>
      </c>
      <c r="K370" s="230" t="s">
        <v>146</v>
      </c>
      <c r="L370" s="235"/>
      <c r="M370" s="236" t="s">
        <v>1</v>
      </c>
      <c r="N370" s="237" t="s">
        <v>45</v>
      </c>
      <c r="O370" s="71"/>
      <c r="P370" s="195">
        <f>O370*H370</f>
        <v>0</v>
      </c>
      <c r="Q370" s="195">
        <v>0.13200000000000001</v>
      </c>
      <c r="R370" s="195">
        <f>Q370*H370</f>
        <v>250.16640000000001</v>
      </c>
      <c r="S370" s="195">
        <v>0</v>
      </c>
      <c r="T370" s="19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185</v>
      </c>
      <c r="AT370" s="197" t="s">
        <v>377</v>
      </c>
      <c r="AU370" s="197" t="s">
        <v>156</v>
      </c>
      <c r="AY370" s="17" t="s">
        <v>140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7" t="s">
        <v>88</v>
      </c>
      <c r="BK370" s="198">
        <f>ROUND(I370*H370,2)</f>
        <v>0</v>
      </c>
      <c r="BL370" s="17" t="s">
        <v>147</v>
      </c>
      <c r="BM370" s="197" t="s">
        <v>592</v>
      </c>
    </row>
    <row r="371" spans="1:65" s="13" customFormat="1" ht="11.25">
      <c r="B371" s="204"/>
      <c r="C371" s="205"/>
      <c r="D371" s="206" t="s">
        <v>175</v>
      </c>
      <c r="E371" s="205"/>
      <c r="F371" s="208" t="s">
        <v>593</v>
      </c>
      <c r="G371" s="205"/>
      <c r="H371" s="209">
        <v>1895.2</v>
      </c>
      <c r="I371" s="210"/>
      <c r="J371" s="205"/>
      <c r="K371" s="205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175</v>
      </c>
      <c r="AU371" s="215" t="s">
        <v>156</v>
      </c>
      <c r="AV371" s="13" t="s">
        <v>90</v>
      </c>
      <c r="AW371" s="13" t="s">
        <v>4</v>
      </c>
      <c r="AX371" s="13" t="s">
        <v>88</v>
      </c>
      <c r="AY371" s="215" t="s">
        <v>140</v>
      </c>
    </row>
    <row r="372" spans="1:65" s="12" customFormat="1" ht="22.9" customHeight="1">
      <c r="B372" s="170"/>
      <c r="C372" s="171"/>
      <c r="D372" s="172" t="s">
        <v>79</v>
      </c>
      <c r="E372" s="184" t="s">
        <v>185</v>
      </c>
      <c r="F372" s="184" t="s">
        <v>594</v>
      </c>
      <c r="G372" s="171"/>
      <c r="H372" s="171"/>
      <c r="I372" s="174"/>
      <c r="J372" s="185">
        <f>BK372</f>
        <v>0</v>
      </c>
      <c r="K372" s="171"/>
      <c r="L372" s="176"/>
      <c r="M372" s="177"/>
      <c r="N372" s="178"/>
      <c r="O372" s="178"/>
      <c r="P372" s="179">
        <f>SUM(P373:P404)</f>
        <v>0</v>
      </c>
      <c r="Q372" s="178"/>
      <c r="R372" s="179">
        <f>SUM(R373:R404)</f>
        <v>13.839129999999999</v>
      </c>
      <c r="S372" s="178"/>
      <c r="T372" s="180">
        <f>SUM(T373:T404)</f>
        <v>48.100000000000009</v>
      </c>
      <c r="AR372" s="181" t="s">
        <v>88</v>
      </c>
      <c r="AT372" s="182" t="s">
        <v>79</v>
      </c>
      <c r="AU372" s="182" t="s">
        <v>88</v>
      </c>
      <c r="AY372" s="181" t="s">
        <v>140</v>
      </c>
      <c r="BK372" s="183">
        <f>SUM(BK373:BK404)</f>
        <v>0</v>
      </c>
    </row>
    <row r="373" spans="1:65" s="2" customFormat="1" ht="44.25" customHeight="1">
      <c r="A373" s="34"/>
      <c r="B373" s="35"/>
      <c r="C373" s="186" t="s">
        <v>595</v>
      </c>
      <c r="D373" s="186" t="s">
        <v>142</v>
      </c>
      <c r="E373" s="187" t="s">
        <v>596</v>
      </c>
      <c r="F373" s="188" t="s">
        <v>597</v>
      </c>
      <c r="G373" s="189" t="s">
        <v>153</v>
      </c>
      <c r="H373" s="190">
        <v>14</v>
      </c>
      <c r="I373" s="191"/>
      <c r="J373" s="192">
        <f>ROUND(I373*H373,2)</f>
        <v>0</v>
      </c>
      <c r="K373" s="188" t="s">
        <v>146</v>
      </c>
      <c r="L373" s="39"/>
      <c r="M373" s="193" t="s">
        <v>1</v>
      </c>
      <c r="N373" s="194" t="s">
        <v>45</v>
      </c>
      <c r="O373" s="71"/>
      <c r="P373" s="195">
        <f>O373*H373</f>
        <v>0</v>
      </c>
      <c r="Q373" s="195">
        <v>0</v>
      </c>
      <c r="R373" s="195">
        <f>Q373*H373</f>
        <v>0</v>
      </c>
      <c r="S373" s="195">
        <v>0</v>
      </c>
      <c r="T373" s="19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7" t="s">
        <v>147</v>
      </c>
      <c r="AT373" s="197" t="s">
        <v>142</v>
      </c>
      <c r="AU373" s="197" t="s">
        <v>90</v>
      </c>
      <c r="AY373" s="17" t="s">
        <v>140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17" t="s">
        <v>88</v>
      </c>
      <c r="BK373" s="198">
        <f>ROUND(I373*H373,2)</f>
        <v>0</v>
      </c>
      <c r="BL373" s="17" t="s">
        <v>147</v>
      </c>
      <c r="BM373" s="197" t="s">
        <v>598</v>
      </c>
    </row>
    <row r="374" spans="1:65" s="2" customFormat="1" ht="11.25">
      <c r="A374" s="34"/>
      <c r="B374" s="35"/>
      <c r="C374" s="36"/>
      <c r="D374" s="199" t="s">
        <v>149</v>
      </c>
      <c r="E374" s="36"/>
      <c r="F374" s="200" t="s">
        <v>599</v>
      </c>
      <c r="G374" s="36"/>
      <c r="H374" s="36"/>
      <c r="I374" s="201"/>
      <c r="J374" s="36"/>
      <c r="K374" s="36"/>
      <c r="L374" s="39"/>
      <c r="M374" s="202"/>
      <c r="N374" s="203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149</v>
      </c>
      <c r="AU374" s="17" t="s">
        <v>90</v>
      </c>
    </row>
    <row r="375" spans="1:65" s="13" customFormat="1" ht="11.25">
      <c r="B375" s="204"/>
      <c r="C375" s="205"/>
      <c r="D375" s="206" t="s">
        <v>175</v>
      </c>
      <c r="E375" s="207" t="s">
        <v>1</v>
      </c>
      <c r="F375" s="208" t="s">
        <v>600</v>
      </c>
      <c r="G375" s="205"/>
      <c r="H375" s="209">
        <v>14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175</v>
      </c>
      <c r="AU375" s="215" t="s">
        <v>90</v>
      </c>
      <c r="AV375" s="13" t="s">
        <v>90</v>
      </c>
      <c r="AW375" s="13" t="s">
        <v>36</v>
      </c>
      <c r="AX375" s="13" t="s">
        <v>88</v>
      </c>
      <c r="AY375" s="215" t="s">
        <v>140</v>
      </c>
    </row>
    <row r="376" spans="1:65" s="2" customFormat="1" ht="24.2" customHeight="1">
      <c r="A376" s="34"/>
      <c r="B376" s="35"/>
      <c r="C376" s="228" t="s">
        <v>601</v>
      </c>
      <c r="D376" s="228" t="s">
        <v>377</v>
      </c>
      <c r="E376" s="229" t="s">
        <v>602</v>
      </c>
      <c r="F376" s="230" t="s">
        <v>603</v>
      </c>
      <c r="G376" s="231" t="s">
        <v>153</v>
      </c>
      <c r="H376" s="232">
        <v>14</v>
      </c>
      <c r="I376" s="233"/>
      <c r="J376" s="234">
        <f>ROUND(I376*H376,2)</f>
        <v>0</v>
      </c>
      <c r="K376" s="230" t="s">
        <v>146</v>
      </c>
      <c r="L376" s="235"/>
      <c r="M376" s="236" t="s">
        <v>1</v>
      </c>
      <c r="N376" s="237" t="s">
        <v>45</v>
      </c>
      <c r="O376" s="71"/>
      <c r="P376" s="195">
        <f>O376*H376</f>
        <v>0</v>
      </c>
      <c r="Q376" s="195">
        <v>5.0000000000000001E-4</v>
      </c>
      <c r="R376" s="195">
        <f>Q376*H376</f>
        <v>7.0000000000000001E-3</v>
      </c>
      <c r="S376" s="195">
        <v>0</v>
      </c>
      <c r="T376" s="196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7" t="s">
        <v>185</v>
      </c>
      <c r="AT376" s="197" t="s">
        <v>377</v>
      </c>
      <c r="AU376" s="197" t="s">
        <v>90</v>
      </c>
      <c r="AY376" s="17" t="s">
        <v>140</v>
      </c>
      <c r="BE376" s="198">
        <f>IF(N376="základní",J376,0)</f>
        <v>0</v>
      </c>
      <c r="BF376" s="198">
        <f>IF(N376="snížená",J376,0)</f>
        <v>0</v>
      </c>
      <c r="BG376" s="198">
        <f>IF(N376="zákl. přenesená",J376,0)</f>
        <v>0</v>
      </c>
      <c r="BH376" s="198">
        <f>IF(N376="sníž. přenesená",J376,0)</f>
        <v>0</v>
      </c>
      <c r="BI376" s="198">
        <f>IF(N376="nulová",J376,0)</f>
        <v>0</v>
      </c>
      <c r="BJ376" s="17" t="s">
        <v>88</v>
      </c>
      <c r="BK376" s="198">
        <f>ROUND(I376*H376,2)</f>
        <v>0</v>
      </c>
      <c r="BL376" s="17" t="s">
        <v>147</v>
      </c>
      <c r="BM376" s="197" t="s">
        <v>604</v>
      </c>
    </row>
    <row r="377" spans="1:65" s="2" customFormat="1" ht="37.9" customHeight="1">
      <c r="A377" s="34"/>
      <c r="B377" s="35"/>
      <c r="C377" s="186" t="s">
        <v>605</v>
      </c>
      <c r="D377" s="186" t="s">
        <v>142</v>
      </c>
      <c r="E377" s="187" t="s">
        <v>606</v>
      </c>
      <c r="F377" s="188" t="s">
        <v>607</v>
      </c>
      <c r="G377" s="189" t="s">
        <v>153</v>
      </c>
      <c r="H377" s="190">
        <v>2</v>
      </c>
      <c r="I377" s="191"/>
      <c r="J377" s="192">
        <f>ROUND(I377*H377,2)</f>
        <v>0</v>
      </c>
      <c r="K377" s="188" t="s">
        <v>146</v>
      </c>
      <c r="L377" s="39"/>
      <c r="M377" s="193" t="s">
        <v>1</v>
      </c>
      <c r="N377" s="194" t="s">
        <v>45</v>
      </c>
      <c r="O377" s="71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7" t="s">
        <v>147</v>
      </c>
      <c r="AT377" s="197" t="s">
        <v>142</v>
      </c>
      <c r="AU377" s="197" t="s">
        <v>90</v>
      </c>
      <c r="AY377" s="17" t="s">
        <v>140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17" t="s">
        <v>88</v>
      </c>
      <c r="BK377" s="198">
        <f>ROUND(I377*H377,2)</f>
        <v>0</v>
      </c>
      <c r="BL377" s="17" t="s">
        <v>147</v>
      </c>
      <c r="BM377" s="197" t="s">
        <v>608</v>
      </c>
    </row>
    <row r="378" spans="1:65" s="2" customFormat="1" ht="11.25">
      <c r="A378" s="34"/>
      <c r="B378" s="35"/>
      <c r="C378" s="36"/>
      <c r="D378" s="199" t="s">
        <v>149</v>
      </c>
      <c r="E378" s="36"/>
      <c r="F378" s="200" t="s">
        <v>609</v>
      </c>
      <c r="G378" s="36"/>
      <c r="H378" s="36"/>
      <c r="I378" s="201"/>
      <c r="J378" s="36"/>
      <c r="K378" s="36"/>
      <c r="L378" s="39"/>
      <c r="M378" s="202"/>
      <c r="N378" s="203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149</v>
      </c>
      <c r="AU378" s="17" t="s">
        <v>90</v>
      </c>
    </row>
    <row r="379" spans="1:65" s="13" customFormat="1" ht="11.25">
      <c r="B379" s="204"/>
      <c r="C379" s="205"/>
      <c r="D379" s="206" t="s">
        <v>175</v>
      </c>
      <c r="E379" s="207" t="s">
        <v>1</v>
      </c>
      <c r="F379" s="208" t="s">
        <v>610</v>
      </c>
      <c r="G379" s="205"/>
      <c r="H379" s="209">
        <v>2</v>
      </c>
      <c r="I379" s="210"/>
      <c r="J379" s="205"/>
      <c r="K379" s="205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175</v>
      </c>
      <c r="AU379" s="215" t="s">
        <v>90</v>
      </c>
      <c r="AV379" s="13" t="s">
        <v>90</v>
      </c>
      <c r="AW379" s="13" t="s">
        <v>36</v>
      </c>
      <c r="AX379" s="13" t="s">
        <v>88</v>
      </c>
      <c r="AY379" s="215" t="s">
        <v>140</v>
      </c>
    </row>
    <row r="380" spans="1:65" s="2" customFormat="1" ht="24.2" customHeight="1">
      <c r="A380" s="34"/>
      <c r="B380" s="35"/>
      <c r="C380" s="228" t="s">
        <v>611</v>
      </c>
      <c r="D380" s="228" t="s">
        <v>377</v>
      </c>
      <c r="E380" s="229" t="s">
        <v>612</v>
      </c>
      <c r="F380" s="230" t="s">
        <v>613</v>
      </c>
      <c r="G380" s="231" t="s">
        <v>153</v>
      </c>
      <c r="H380" s="232">
        <v>2</v>
      </c>
      <c r="I380" s="233"/>
      <c r="J380" s="234">
        <f>ROUND(I380*H380,2)</f>
        <v>0</v>
      </c>
      <c r="K380" s="230" t="s">
        <v>146</v>
      </c>
      <c r="L380" s="235"/>
      <c r="M380" s="236" t="s">
        <v>1</v>
      </c>
      <c r="N380" s="237" t="s">
        <v>45</v>
      </c>
      <c r="O380" s="71"/>
      <c r="P380" s="195">
        <f>O380*H380</f>
        <v>0</v>
      </c>
      <c r="Q380" s="195">
        <v>1.2999999999999999E-3</v>
      </c>
      <c r="R380" s="195">
        <f>Q380*H380</f>
        <v>2.5999999999999999E-3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185</v>
      </c>
      <c r="AT380" s="197" t="s">
        <v>377</v>
      </c>
      <c r="AU380" s="197" t="s">
        <v>90</v>
      </c>
      <c r="AY380" s="17" t="s">
        <v>140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7" t="s">
        <v>88</v>
      </c>
      <c r="BK380" s="198">
        <f>ROUND(I380*H380,2)</f>
        <v>0</v>
      </c>
      <c r="BL380" s="17" t="s">
        <v>147</v>
      </c>
      <c r="BM380" s="197" t="s">
        <v>614</v>
      </c>
    </row>
    <row r="381" spans="1:65" s="2" customFormat="1" ht="37.9" customHeight="1">
      <c r="A381" s="34"/>
      <c r="B381" s="35"/>
      <c r="C381" s="186" t="s">
        <v>615</v>
      </c>
      <c r="D381" s="186" t="s">
        <v>142</v>
      </c>
      <c r="E381" s="187" t="s">
        <v>616</v>
      </c>
      <c r="F381" s="188" t="s">
        <v>617</v>
      </c>
      <c r="G381" s="189" t="s">
        <v>153</v>
      </c>
      <c r="H381" s="190">
        <v>77</v>
      </c>
      <c r="I381" s="191"/>
      <c r="J381" s="192">
        <f>ROUND(I381*H381,2)</f>
        <v>0</v>
      </c>
      <c r="K381" s="188" t="s">
        <v>146</v>
      </c>
      <c r="L381" s="39"/>
      <c r="M381" s="193" t="s">
        <v>1</v>
      </c>
      <c r="N381" s="194" t="s">
        <v>45</v>
      </c>
      <c r="O381" s="71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7" t="s">
        <v>147</v>
      </c>
      <c r="AT381" s="197" t="s">
        <v>142</v>
      </c>
      <c r="AU381" s="197" t="s">
        <v>90</v>
      </c>
      <c r="AY381" s="17" t="s">
        <v>140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17" t="s">
        <v>88</v>
      </c>
      <c r="BK381" s="198">
        <f>ROUND(I381*H381,2)</f>
        <v>0</v>
      </c>
      <c r="BL381" s="17" t="s">
        <v>147</v>
      </c>
      <c r="BM381" s="197" t="s">
        <v>618</v>
      </c>
    </row>
    <row r="382" spans="1:65" s="2" customFormat="1" ht="11.25">
      <c r="A382" s="34"/>
      <c r="B382" s="35"/>
      <c r="C382" s="36"/>
      <c r="D382" s="199" t="s">
        <v>149</v>
      </c>
      <c r="E382" s="36"/>
      <c r="F382" s="200" t="s">
        <v>619</v>
      </c>
      <c r="G382" s="36"/>
      <c r="H382" s="36"/>
      <c r="I382" s="201"/>
      <c r="J382" s="36"/>
      <c r="K382" s="36"/>
      <c r="L382" s="39"/>
      <c r="M382" s="202"/>
      <c r="N382" s="203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149</v>
      </c>
      <c r="AU382" s="17" t="s">
        <v>90</v>
      </c>
    </row>
    <row r="383" spans="1:65" s="13" customFormat="1" ht="11.25">
      <c r="B383" s="204"/>
      <c r="C383" s="205"/>
      <c r="D383" s="206" t="s">
        <v>175</v>
      </c>
      <c r="E383" s="207" t="s">
        <v>1</v>
      </c>
      <c r="F383" s="208" t="s">
        <v>620</v>
      </c>
      <c r="G383" s="205"/>
      <c r="H383" s="209">
        <v>77</v>
      </c>
      <c r="I383" s="210"/>
      <c r="J383" s="205"/>
      <c r="K383" s="205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175</v>
      </c>
      <c r="AU383" s="215" t="s">
        <v>90</v>
      </c>
      <c r="AV383" s="13" t="s">
        <v>90</v>
      </c>
      <c r="AW383" s="13" t="s">
        <v>36</v>
      </c>
      <c r="AX383" s="13" t="s">
        <v>88</v>
      </c>
      <c r="AY383" s="215" t="s">
        <v>140</v>
      </c>
    </row>
    <row r="384" spans="1:65" s="2" customFormat="1" ht="24.2" customHeight="1">
      <c r="A384" s="34"/>
      <c r="B384" s="35"/>
      <c r="C384" s="228" t="s">
        <v>621</v>
      </c>
      <c r="D384" s="228" t="s">
        <v>377</v>
      </c>
      <c r="E384" s="229" t="s">
        <v>622</v>
      </c>
      <c r="F384" s="230" t="s">
        <v>623</v>
      </c>
      <c r="G384" s="231" t="s">
        <v>153</v>
      </c>
      <c r="H384" s="232">
        <v>77</v>
      </c>
      <c r="I384" s="233"/>
      <c r="J384" s="234">
        <f>ROUND(I384*H384,2)</f>
        <v>0</v>
      </c>
      <c r="K384" s="230" t="s">
        <v>146</v>
      </c>
      <c r="L384" s="235"/>
      <c r="M384" s="236" t="s">
        <v>1</v>
      </c>
      <c r="N384" s="237" t="s">
        <v>45</v>
      </c>
      <c r="O384" s="71"/>
      <c r="P384" s="195">
        <f>O384*H384</f>
        <v>0</v>
      </c>
      <c r="Q384" s="195">
        <v>4.0000000000000002E-4</v>
      </c>
      <c r="R384" s="195">
        <f>Q384*H384</f>
        <v>3.0800000000000001E-2</v>
      </c>
      <c r="S384" s="195">
        <v>0</v>
      </c>
      <c r="T384" s="19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7" t="s">
        <v>185</v>
      </c>
      <c r="AT384" s="197" t="s">
        <v>377</v>
      </c>
      <c r="AU384" s="197" t="s">
        <v>90</v>
      </c>
      <c r="AY384" s="17" t="s">
        <v>140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17" t="s">
        <v>88</v>
      </c>
      <c r="BK384" s="198">
        <f>ROUND(I384*H384,2)</f>
        <v>0</v>
      </c>
      <c r="BL384" s="17" t="s">
        <v>147</v>
      </c>
      <c r="BM384" s="197" t="s">
        <v>624</v>
      </c>
    </row>
    <row r="385" spans="1:65" s="2" customFormat="1" ht="37.9" customHeight="1">
      <c r="A385" s="34"/>
      <c r="B385" s="35"/>
      <c r="C385" s="186" t="s">
        <v>625</v>
      </c>
      <c r="D385" s="186" t="s">
        <v>142</v>
      </c>
      <c r="E385" s="187" t="s">
        <v>626</v>
      </c>
      <c r="F385" s="188" t="s">
        <v>627</v>
      </c>
      <c r="G385" s="189" t="s">
        <v>153</v>
      </c>
      <c r="H385" s="190">
        <v>1</v>
      </c>
      <c r="I385" s="191"/>
      <c r="J385" s="192">
        <f>ROUND(I385*H385,2)</f>
        <v>0</v>
      </c>
      <c r="K385" s="188" t="s">
        <v>146</v>
      </c>
      <c r="L385" s="39"/>
      <c r="M385" s="193" t="s">
        <v>1</v>
      </c>
      <c r="N385" s="194" t="s">
        <v>45</v>
      </c>
      <c r="O385" s="71"/>
      <c r="P385" s="195">
        <f>O385*H385</f>
        <v>0</v>
      </c>
      <c r="Q385" s="195">
        <v>1.0000000000000001E-5</v>
      </c>
      <c r="R385" s="195">
        <f>Q385*H385</f>
        <v>1.0000000000000001E-5</v>
      </c>
      <c r="S385" s="195">
        <v>0</v>
      </c>
      <c r="T385" s="19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7" t="s">
        <v>147</v>
      </c>
      <c r="AT385" s="197" t="s">
        <v>142</v>
      </c>
      <c r="AU385" s="197" t="s">
        <v>90</v>
      </c>
      <c r="AY385" s="17" t="s">
        <v>140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17" t="s">
        <v>88</v>
      </c>
      <c r="BK385" s="198">
        <f>ROUND(I385*H385,2)</f>
        <v>0</v>
      </c>
      <c r="BL385" s="17" t="s">
        <v>147</v>
      </c>
      <c r="BM385" s="197" t="s">
        <v>628</v>
      </c>
    </row>
    <row r="386" spans="1:65" s="2" customFormat="1" ht="11.25">
      <c r="A386" s="34"/>
      <c r="B386" s="35"/>
      <c r="C386" s="36"/>
      <c r="D386" s="199" t="s">
        <v>149</v>
      </c>
      <c r="E386" s="36"/>
      <c r="F386" s="200" t="s">
        <v>629</v>
      </c>
      <c r="G386" s="36"/>
      <c r="H386" s="36"/>
      <c r="I386" s="201"/>
      <c r="J386" s="36"/>
      <c r="K386" s="36"/>
      <c r="L386" s="39"/>
      <c r="M386" s="202"/>
      <c r="N386" s="203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149</v>
      </c>
      <c r="AU386" s="17" t="s">
        <v>90</v>
      </c>
    </row>
    <row r="387" spans="1:65" s="13" customFormat="1" ht="11.25">
      <c r="B387" s="204"/>
      <c r="C387" s="205"/>
      <c r="D387" s="206" t="s">
        <v>175</v>
      </c>
      <c r="E387" s="207" t="s">
        <v>1</v>
      </c>
      <c r="F387" s="208" t="s">
        <v>630</v>
      </c>
      <c r="G387" s="205"/>
      <c r="H387" s="209">
        <v>1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175</v>
      </c>
      <c r="AU387" s="215" t="s">
        <v>90</v>
      </c>
      <c r="AV387" s="13" t="s">
        <v>90</v>
      </c>
      <c r="AW387" s="13" t="s">
        <v>36</v>
      </c>
      <c r="AX387" s="13" t="s">
        <v>88</v>
      </c>
      <c r="AY387" s="215" t="s">
        <v>140</v>
      </c>
    </row>
    <row r="388" spans="1:65" s="2" customFormat="1" ht="24.2" customHeight="1">
      <c r="A388" s="34"/>
      <c r="B388" s="35"/>
      <c r="C388" s="228" t="s">
        <v>631</v>
      </c>
      <c r="D388" s="228" t="s">
        <v>377</v>
      </c>
      <c r="E388" s="229" t="s">
        <v>632</v>
      </c>
      <c r="F388" s="230" t="s">
        <v>633</v>
      </c>
      <c r="G388" s="231" t="s">
        <v>153</v>
      </c>
      <c r="H388" s="232">
        <v>1</v>
      </c>
      <c r="I388" s="233"/>
      <c r="J388" s="234">
        <f>ROUND(I388*H388,2)</f>
        <v>0</v>
      </c>
      <c r="K388" s="230" t="s">
        <v>146</v>
      </c>
      <c r="L388" s="235"/>
      <c r="M388" s="236" t="s">
        <v>1</v>
      </c>
      <c r="N388" s="237" t="s">
        <v>45</v>
      </c>
      <c r="O388" s="71"/>
      <c r="P388" s="195">
        <f>O388*H388</f>
        <v>0</v>
      </c>
      <c r="Q388" s="195">
        <v>8.5000000000000006E-3</v>
      </c>
      <c r="R388" s="195">
        <f>Q388*H388</f>
        <v>8.5000000000000006E-3</v>
      </c>
      <c r="S388" s="195">
        <v>0</v>
      </c>
      <c r="T388" s="19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7" t="s">
        <v>185</v>
      </c>
      <c r="AT388" s="197" t="s">
        <v>377</v>
      </c>
      <c r="AU388" s="197" t="s">
        <v>90</v>
      </c>
      <c r="AY388" s="17" t="s">
        <v>140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7" t="s">
        <v>88</v>
      </c>
      <c r="BK388" s="198">
        <f>ROUND(I388*H388,2)</f>
        <v>0</v>
      </c>
      <c r="BL388" s="17" t="s">
        <v>147</v>
      </c>
      <c r="BM388" s="197" t="s">
        <v>634</v>
      </c>
    </row>
    <row r="389" spans="1:65" s="2" customFormat="1" ht="33" customHeight="1">
      <c r="A389" s="34"/>
      <c r="B389" s="35"/>
      <c r="C389" s="186" t="s">
        <v>635</v>
      </c>
      <c r="D389" s="186" t="s">
        <v>142</v>
      </c>
      <c r="E389" s="187" t="s">
        <v>636</v>
      </c>
      <c r="F389" s="188" t="s">
        <v>637</v>
      </c>
      <c r="G389" s="189" t="s">
        <v>244</v>
      </c>
      <c r="H389" s="190">
        <v>18</v>
      </c>
      <c r="I389" s="191"/>
      <c r="J389" s="192">
        <f>ROUND(I389*H389,2)</f>
        <v>0</v>
      </c>
      <c r="K389" s="188" t="s">
        <v>146</v>
      </c>
      <c r="L389" s="39"/>
      <c r="M389" s="193" t="s">
        <v>1</v>
      </c>
      <c r="N389" s="194" t="s">
        <v>45</v>
      </c>
      <c r="O389" s="71"/>
      <c r="P389" s="195">
        <f>O389*H389</f>
        <v>0</v>
      </c>
      <c r="Q389" s="195">
        <v>0</v>
      </c>
      <c r="R389" s="195">
        <f>Q389*H389</f>
        <v>0</v>
      </c>
      <c r="S389" s="195">
        <v>1.92</v>
      </c>
      <c r="T389" s="196">
        <f>S389*H389</f>
        <v>34.56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7" t="s">
        <v>147</v>
      </c>
      <c r="AT389" s="197" t="s">
        <v>142</v>
      </c>
      <c r="AU389" s="197" t="s">
        <v>90</v>
      </c>
      <c r="AY389" s="17" t="s">
        <v>140</v>
      </c>
      <c r="BE389" s="198">
        <f>IF(N389="základní",J389,0)</f>
        <v>0</v>
      </c>
      <c r="BF389" s="198">
        <f>IF(N389="snížená",J389,0)</f>
        <v>0</v>
      </c>
      <c r="BG389" s="198">
        <f>IF(N389="zákl. přenesená",J389,0)</f>
        <v>0</v>
      </c>
      <c r="BH389" s="198">
        <f>IF(N389="sníž. přenesená",J389,0)</f>
        <v>0</v>
      </c>
      <c r="BI389" s="198">
        <f>IF(N389="nulová",J389,0)</f>
        <v>0</v>
      </c>
      <c r="BJ389" s="17" t="s">
        <v>88</v>
      </c>
      <c r="BK389" s="198">
        <f>ROUND(I389*H389,2)</f>
        <v>0</v>
      </c>
      <c r="BL389" s="17" t="s">
        <v>147</v>
      </c>
      <c r="BM389" s="197" t="s">
        <v>638</v>
      </c>
    </row>
    <row r="390" spans="1:65" s="2" customFormat="1" ht="11.25">
      <c r="A390" s="34"/>
      <c r="B390" s="35"/>
      <c r="C390" s="36"/>
      <c r="D390" s="199" t="s">
        <v>149</v>
      </c>
      <c r="E390" s="36"/>
      <c r="F390" s="200" t="s">
        <v>639</v>
      </c>
      <c r="G390" s="36"/>
      <c r="H390" s="36"/>
      <c r="I390" s="201"/>
      <c r="J390" s="36"/>
      <c r="K390" s="36"/>
      <c r="L390" s="39"/>
      <c r="M390" s="202"/>
      <c r="N390" s="203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149</v>
      </c>
      <c r="AU390" s="17" t="s">
        <v>90</v>
      </c>
    </row>
    <row r="391" spans="1:65" s="2" customFormat="1" ht="58.5">
      <c r="A391" s="34"/>
      <c r="B391" s="35"/>
      <c r="C391" s="36"/>
      <c r="D391" s="206" t="s">
        <v>229</v>
      </c>
      <c r="E391" s="36"/>
      <c r="F391" s="227" t="s">
        <v>640</v>
      </c>
      <c r="G391" s="36"/>
      <c r="H391" s="36"/>
      <c r="I391" s="201"/>
      <c r="J391" s="36"/>
      <c r="K391" s="36"/>
      <c r="L391" s="39"/>
      <c r="M391" s="202"/>
      <c r="N391" s="203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229</v>
      </c>
      <c r="AU391" s="17" t="s">
        <v>90</v>
      </c>
    </row>
    <row r="392" spans="1:65" s="13" customFormat="1" ht="11.25">
      <c r="B392" s="204"/>
      <c r="C392" s="205"/>
      <c r="D392" s="206" t="s">
        <v>175</v>
      </c>
      <c r="E392" s="207" t="s">
        <v>1</v>
      </c>
      <c r="F392" s="208" t="s">
        <v>641</v>
      </c>
      <c r="G392" s="205"/>
      <c r="H392" s="209">
        <v>18</v>
      </c>
      <c r="I392" s="210"/>
      <c r="J392" s="205"/>
      <c r="K392" s="205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175</v>
      </c>
      <c r="AU392" s="215" t="s">
        <v>90</v>
      </c>
      <c r="AV392" s="13" t="s">
        <v>90</v>
      </c>
      <c r="AW392" s="13" t="s">
        <v>36</v>
      </c>
      <c r="AX392" s="13" t="s">
        <v>88</v>
      </c>
      <c r="AY392" s="215" t="s">
        <v>140</v>
      </c>
    </row>
    <row r="393" spans="1:65" s="2" customFormat="1" ht="37.9" customHeight="1">
      <c r="A393" s="34"/>
      <c r="B393" s="35"/>
      <c r="C393" s="186" t="s">
        <v>642</v>
      </c>
      <c r="D393" s="186" t="s">
        <v>142</v>
      </c>
      <c r="E393" s="187" t="s">
        <v>643</v>
      </c>
      <c r="F393" s="188" t="s">
        <v>644</v>
      </c>
      <c r="G393" s="189" t="s">
        <v>153</v>
      </c>
      <c r="H393" s="190">
        <v>17</v>
      </c>
      <c r="I393" s="191"/>
      <c r="J393" s="192">
        <f>ROUND(I393*H393,2)</f>
        <v>0</v>
      </c>
      <c r="K393" s="188" t="s">
        <v>146</v>
      </c>
      <c r="L393" s="39"/>
      <c r="M393" s="193" t="s">
        <v>1</v>
      </c>
      <c r="N393" s="194" t="s">
        <v>45</v>
      </c>
      <c r="O393" s="71"/>
      <c r="P393" s="195">
        <f>O393*H393</f>
        <v>0</v>
      </c>
      <c r="Q393" s="195">
        <v>0.62248000000000003</v>
      </c>
      <c r="R393" s="195">
        <f>Q393*H393</f>
        <v>10.58216</v>
      </c>
      <c r="S393" s="195">
        <v>0.62</v>
      </c>
      <c r="T393" s="196">
        <f>S393*H393</f>
        <v>10.54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7" t="s">
        <v>147</v>
      </c>
      <c r="AT393" s="197" t="s">
        <v>142</v>
      </c>
      <c r="AU393" s="197" t="s">
        <v>90</v>
      </c>
      <c r="AY393" s="17" t="s">
        <v>140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17" t="s">
        <v>88</v>
      </c>
      <c r="BK393" s="198">
        <f>ROUND(I393*H393,2)</f>
        <v>0</v>
      </c>
      <c r="BL393" s="17" t="s">
        <v>147</v>
      </c>
      <c r="BM393" s="197" t="s">
        <v>645</v>
      </c>
    </row>
    <row r="394" spans="1:65" s="2" customFormat="1" ht="11.25">
      <c r="A394" s="34"/>
      <c r="B394" s="35"/>
      <c r="C394" s="36"/>
      <c r="D394" s="199" t="s">
        <v>149</v>
      </c>
      <c r="E394" s="36"/>
      <c r="F394" s="200" t="s">
        <v>646</v>
      </c>
      <c r="G394" s="36"/>
      <c r="H394" s="36"/>
      <c r="I394" s="201"/>
      <c r="J394" s="36"/>
      <c r="K394" s="36"/>
      <c r="L394" s="39"/>
      <c r="M394" s="202"/>
      <c r="N394" s="203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149</v>
      </c>
      <c r="AU394" s="17" t="s">
        <v>90</v>
      </c>
    </row>
    <row r="395" spans="1:65" s="2" customFormat="1" ht="33" customHeight="1">
      <c r="A395" s="34"/>
      <c r="B395" s="35"/>
      <c r="C395" s="228" t="s">
        <v>647</v>
      </c>
      <c r="D395" s="228" t="s">
        <v>377</v>
      </c>
      <c r="E395" s="229" t="s">
        <v>648</v>
      </c>
      <c r="F395" s="230" t="s">
        <v>649</v>
      </c>
      <c r="G395" s="231" t="s">
        <v>153</v>
      </c>
      <c r="H395" s="232">
        <v>17</v>
      </c>
      <c r="I395" s="233"/>
      <c r="J395" s="234">
        <f>ROUND(I395*H395,2)</f>
        <v>0</v>
      </c>
      <c r="K395" s="230" t="s">
        <v>146</v>
      </c>
      <c r="L395" s="235"/>
      <c r="M395" s="236" t="s">
        <v>1</v>
      </c>
      <c r="N395" s="237" t="s">
        <v>45</v>
      </c>
      <c r="O395" s="71"/>
      <c r="P395" s="195">
        <f>O395*H395</f>
        <v>0</v>
      </c>
      <c r="Q395" s="195">
        <v>6.9000000000000006E-2</v>
      </c>
      <c r="R395" s="195">
        <f>Q395*H395</f>
        <v>1.173</v>
      </c>
      <c r="S395" s="195">
        <v>0</v>
      </c>
      <c r="T395" s="196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7" t="s">
        <v>185</v>
      </c>
      <c r="AT395" s="197" t="s">
        <v>377</v>
      </c>
      <c r="AU395" s="197" t="s">
        <v>90</v>
      </c>
      <c r="AY395" s="17" t="s">
        <v>140</v>
      </c>
      <c r="BE395" s="198">
        <f>IF(N395="základní",J395,0)</f>
        <v>0</v>
      </c>
      <c r="BF395" s="198">
        <f>IF(N395="snížená",J395,0)</f>
        <v>0</v>
      </c>
      <c r="BG395" s="198">
        <f>IF(N395="zákl. přenesená",J395,0)</f>
        <v>0</v>
      </c>
      <c r="BH395" s="198">
        <f>IF(N395="sníž. přenesená",J395,0)</f>
        <v>0</v>
      </c>
      <c r="BI395" s="198">
        <f>IF(N395="nulová",J395,0)</f>
        <v>0</v>
      </c>
      <c r="BJ395" s="17" t="s">
        <v>88</v>
      </c>
      <c r="BK395" s="198">
        <f>ROUND(I395*H395,2)</f>
        <v>0</v>
      </c>
      <c r="BL395" s="17" t="s">
        <v>147</v>
      </c>
      <c r="BM395" s="197" t="s">
        <v>650</v>
      </c>
    </row>
    <row r="396" spans="1:65" s="2" customFormat="1" ht="24.2" customHeight="1">
      <c r="A396" s="34"/>
      <c r="B396" s="35"/>
      <c r="C396" s="186" t="s">
        <v>651</v>
      </c>
      <c r="D396" s="186" t="s">
        <v>142</v>
      </c>
      <c r="E396" s="187" t="s">
        <v>652</v>
      </c>
      <c r="F396" s="188" t="s">
        <v>653</v>
      </c>
      <c r="G396" s="189" t="s">
        <v>153</v>
      </c>
      <c r="H396" s="190">
        <v>12</v>
      </c>
      <c r="I396" s="191"/>
      <c r="J396" s="192">
        <f>ROUND(I396*H396,2)</f>
        <v>0</v>
      </c>
      <c r="K396" s="188" t="s">
        <v>146</v>
      </c>
      <c r="L396" s="39"/>
      <c r="M396" s="193" t="s">
        <v>1</v>
      </c>
      <c r="N396" s="194" t="s">
        <v>45</v>
      </c>
      <c r="O396" s="71"/>
      <c r="P396" s="195">
        <f>O396*H396</f>
        <v>0</v>
      </c>
      <c r="Q396" s="195">
        <v>0.10037</v>
      </c>
      <c r="R396" s="195">
        <f>Q396*H396</f>
        <v>1.20444</v>
      </c>
      <c r="S396" s="195">
        <v>0.1</v>
      </c>
      <c r="T396" s="196">
        <f>S396*H396</f>
        <v>1.2000000000000002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7" t="s">
        <v>147</v>
      </c>
      <c r="AT396" s="197" t="s">
        <v>142</v>
      </c>
      <c r="AU396" s="197" t="s">
        <v>90</v>
      </c>
      <c r="AY396" s="17" t="s">
        <v>140</v>
      </c>
      <c r="BE396" s="198">
        <f>IF(N396="základní",J396,0)</f>
        <v>0</v>
      </c>
      <c r="BF396" s="198">
        <f>IF(N396="snížená",J396,0)</f>
        <v>0</v>
      </c>
      <c r="BG396" s="198">
        <f>IF(N396="zákl. přenesená",J396,0)</f>
        <v>0</v>
      </c>
      <c r="BH396" s="198">
        <f>IF(N396="sníž. přenesená",J396,0)</f>
        <v>0</v>
      </c>
      <c r="BI396" s="198">
        <f>IF(N396="nulová",J396,0)</f>
        <v>0</v>
      </c>
      <c r="BJ396" s="17" t="s">
        <v>88</v>
      </c>
      <c r="BK396" s="198">
        <f>ROUND(I396*H396,2)</f>
        <v>0</v>
      </c>
      <c r="BL396" s="17" t="s">
        <v>147</v>
      </c>
      <c r="BM396" s="197" t="s">
        <v>654</v>
      </c>
    </row>
    <row r="397" spans="1:65" s="2" customFormat="1" ht="11.25">
      <c r="A397" s="34"/>
      <c r="B397" s="35"/>
      <c r="C397" s="36"/>
      <c r="D397" s="199" t="s">
        <v>149</v>
      </c>
      <c r="E397" s="36"/>
      <c r="F397" s="200" t="s">
        <v>655</v>
      </c>
      <c r="G397" s="36"/>
      <c r="H397" s="36"/>
      <c r="I397" s="201"/>
      <c r="J397" s="36"/>
      <c r="K397" s="36"/>
      <c r="L397" s="39"/>
      <c r="M397" s="202"/>
      <c r="N397" s="203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149</v>
      </c>
      <c r="AU397" s="17" t="s">
        <v>90</v>
      </c>
    </row>
    <row r="398" spans="1:65" s="2" customFormat="1" ht="24.2" customHeight="1">
      <c r="A398" s="34"/>
      <c r="B398" s="35"/>
      <c r="C398" s="228" t="s">
        <v>656</v>
      </c>
      <c r="D398" s="228" t="s">
        <v>377</v>
      </c>
      <c r="E398" s="229" t="s">
        <v>657</v>
      </c>
      <c r="F398" s="230" t="s">
        <v>658</v>
      </c>
      <c r="G398" s="231" t="s">
        <v>153</v>
      </c>
      <c r="H398" s="232">
        <v>12</v>
      </c>
      <c r="I398" s="233"/>
      <c r="J398" s="234">
        <f>ROUND(I398*H398,2)</f>
        <v>0</v>
      </c>
      <c r="K398" s="230" t="s">
        <v>146</v>
      </c>
      <c r="L398" s="235"/>
      <c r="M398" s="236" t="s">
        <v>1</v>
      </c>
      <c r="N398" s="237" t="s">
        <v>45</v>
      </c>
      <c r="O398" s="71"/>
      <c r="P398" s="195">
        <f>O398*H398</f>
        <v>0</v>
      </c>
      <c r="Q398" s="195">
        <v>1.11E-2</v>
      </c>
      <c r="R398" s="195">
        <f>Q398*H398</f>
        <v>0.13320000000000001</v>
      </c>
      <c r="S398" s="195">
        <v>0</v>
      </c>
      <c r="T398" s="19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7" t="s">
        <v>185</v>
      </c>
      <c r="AT398" s="197" t="s">
        <v>377</v>
      </c>
      <c r="AU398" s="197" t="s">
        <v>90</v>
      </c>
      <c r="AY398" s="17" t="s">
        <v>140</v>
      </c>
      <c r="BE398" s="198">
        <f>IF(N398="základní",J398,0)</f>
        <v>0</v>
      </c>
      <c r="BF398" s="198">
        <f>IF(N398="snížená",J398,0)</f>
        <v>0</v>
      </c>
      <c r="BG398" s="198">
        <f>IF(N398="zákl. přenesená",J398,0)</f>
        <v>0</v>
      </c>
      <c r="BH398" s="198">
        <f>IF(N398="sníž. přenesená",J398,0)</f>
        <v>0</v>
      </c>
      <c r="BI398" s="198">
        <f>IF(N398="nulová",J398,0)</f>
        <v>0</v>
      </c>
      <c r="BJ398" s="17" t="s">
        <v>88</v>
      </c>
      <c r="BK398" s="198">
        <f>ROUND(I398*H398,2)</f>
        <v>0</v>
      </c>
      <c r="BL398" s="17" t="s">
        <v>147</v>
      </c>
      <c r="BM398" s="197" t="s">
        <v>659</v>
      </c>
    </row>
    <row r="399" spans="1:65" s="2" customFormat="1" ht="24.2" customHeight="1">
      <c r="A399" s="34"/>
      <c r="B399" s="35"/>
      <c r="C399" s="186" t="s">
        <v>660</v>
      </c>
      <c r="D399" s="186" t="s">
        <v>142</v>
      </c>
      <c r="E399" s="187" t="s">
        <v>661</v>
      </c>
      <c r="F399" s="188" t="s">
        <v>662</v>
      </c>
      <c r="G399" s="189" t="s">
        <v>153</v>
      </c>
      <c r="H399" s="190">
        <v>4</v>
      </c>
      <c r="I399" s="191"/>
      <c r="J399" s="192">
        <f>ROUND(I399*H399,2)</f>
        <v>0</v>
      </c>
      <c r="K399" s="188" t="s">
        <v>146</v>
      </c>
      <c r="L399" s="39"/>
      <c r="M399" s="193" t="s">
        <v>1</v>
      </c>
      <c r="N399" s="194" t="s">
        <v>45</v>
      </c>
      <c r="O399" s="71"/>
      <c r="P399" s="195">
        <f>O399*H399</f>
        <v>0</v>
      </c>
      <c r="Q399" s="195">
        <v>0.15055499999999999</v>
      </c>
      <c r="R399" s="195">
        <f>Q399*H399</f>
        <v>0.60221999999999998</v>
      </c>
      <c r="S399" s="195">
        <v>0.15</v>
      </c>
      <c r="T399" s="196">
        <f>S399*H399</f>
        <v>0.6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7" t="s">
        <v>147</v>
      </c>
      <c r="AT399" s="197" t="s">
        <v>142</v>
      </c>
      <c r="AU399" s="197" t="s">
        <v>90</v>
      </c>
      <c r="AY399" s="17" t="s">
        <v>140</v>
      </c>
      <c r="BE399" s="198">
        <f>IF(N399="základní",J399,0)</f>
        <v>0</v>
      </c>
      <c r="BF399" s="198">
        <f>IF(N399="snížená",J399,0)</f>
        <v>0</v>
      </c>
      <c r="BG399" s="198">
        <f>IF(N399="zákl. přenesená",J399,0)</f>
        <v>0</v>
      </c>
      <c r="BH399" s="198">
        <f>IF(N399="sníž. přenesená",J399,0)</f>
        <v>0</v>
      </c>
      <c r="BI399" s="198">
        <f>IF(N399="nulová",J399,0)</f>
        <v>0</v>
      </c>
      <c r="BJ399" s="17" t="s">
        <v>88</v>
      </c>
      <c r="BK399" s="198">
        <f>ROUND(I399*H399,2)</f>
        <v>0</v>
      </c>
      <c r="BL399" s="17" t="s">
        <v>147</v>
      </c>
      <c r="BM399" s="197" t="s">
        <v>663</v>
      </c>
    </row>
    <row r="400" spans="1:65" s="2" customFormat="1" ht="11.25">
      <c r="A400" s="34"/>
      <c r="B400" s="35"/>
      <c r="C400" s="36"/>
      <c r="D400" s="199" t="s">
        <v>149</v>
      </c>
      <c r="E400" s="36"/>
      <c r="F400" s="200" t="s">
        <v>664</v>
      </c>
      <c r="G400" s="36"/>
      <c r="H400" s="36"/>
      <c r="I400" s="201"/>
      <c r="J400" s="36"/>
      <c r="K400" s="36"/>
      <c r="L400" s="39"/>
      <c r="M400" s="202"/>
      <c r="N400" s="203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149</v>
      </c>
      <c r="AU400" s="17" t="s">
        <v>90</v>
      </c>
    </row>
    <row r="401" spans="1:65" s="2" customFormat="1" ht="24.2" customHeight="1">
      <c r="A401" s="34"/>
      <c r="B401" s="35"/>
      <c r="C401" s="228" t="s">
        <v>665</v>
      </c>
      <c r="D401" s="228" t="s">
        <v>377</v>
      </c>
      <c r="E401" s="229" t="s">
        <v>666</v>
      </c>
      <c r="F401" s="230" t="s">
        <v>667</v>
      </c>
      <c r="G401" s="231" t="s">
        <v>153</v>
      </c>
      <c r="H401" s="232">
        <v>4</v>
      </c>
      <c r="I401" s="233"/>
      <c r="J401" s="234">
        <f>ROUND(I401*H401,2)</f>
        <v>0</v>
      </c>
      <c r="K401" s="230" t="s">
        <v>146</v>
      </c>
      <c r="L401" s="235"/>
      <c r="M401" s="236" t="s">
        <v>1</v>
      </c>
      <c r="N401" s="237" t="s">
        <v>45</v>
      </c>
      <c r="O401" s="71"/>
      <c r="P401" s="195">
        <f>O401*H401</f>
        <v>0</v>
      </c>
      <c r="Q401" s="195">
        <v>2.3800000000000002E-2</v>
      </c>
      <c r="R401" s="195">
        <f>Q401*H401</f>
        <v>9.5200000000000007E-2</v>
      </c>
      <c r="S401" s="195">
        <v>0</v>
      </c>
      <c r="T401" s="19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7" t="s">
        <v>185</v>
      </c>
      <c r="AT401" s="197" t="s">
        <v>377</v>
      </c>
      <c r="AU401" s="197" t="s">
        <v>90</v>
      </c>
      <c r="AY401" s="17" t="s">
        <v>140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17" t="s">
        <v>88</v>
      </c>
      <c r="BK401" s="198">
        <f>ROUND(I401*H401,2)</f>
        <v>0</v>
      </c>
      <c r="BL401" s="17" t="s">
        <v>147</v>
      </c>
      <c r="BM401" s="197" t="s">
        <v>668</v>
      </c>
    </row>
    <row r="402" spans="1:65" s="2" customFormat="1" ht="24.2" customHeight="1">
      <c r="A402" s="34"/>
      <c r="B402" s="35"/>
      <c r="C402" s="186" t="s">
        <v>669</v>
      </c>
      <c r="D402" s="186" t="s">
        <v>142</v>
      </c>
      <c r="E402" s="187" t="s">
        <v>670</v>
      </c>
      <c r="F402" s="188" t="s">
        <v>671</v>
      </c>
      <c r="G402" s="189" t="s">
        <v>153</v>
      </c>
      <c r="H402" s="190">
        <v>12</v>
      </c>
      <c r="I402" s="191"/>
      <c r="J402" s="192">
        <f>ROUND(I402*H402,2)</f>
        <v>0</v>
      </c>
      <c r="K402" s="188" t="s">
        <v>146</v>
      </c>
      <c r="L402" s="39"/>
      <c r="M402" s="193" t="s">
        <v>1</v>
      </c>
      <c r="N402" s="194" t="s">
        <v>45</v>
      </c>
      <c r="O402" s="71"/>
      <c r="P402" s="195">
        <f>O402*H402</f>
        <v>0</v>
      </c>
      <c r="Q402" s="195">
        <v>0</v>
      </c>
      <c r="R402" s="195">
        <f>Q402*H402</f>
        <v>0</v>
      </c>
      <c r="S402" s="195">
        <v>0.1</v>
      </c>
      <c r="T402" s="196">
        <f>S402*H402</f>
        <v>1.2000000000000002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7" t="s">
        <v>147</v>
      </c>
      <c r="AT402" s="197" t="s">
        <v>142</v>
      </c>
      <c r="AU402" s="197" t="s">
        <v>90</v>
      </c>
      <c r="AY402" s="17" t="s">
        <v>140</v>
      </c>
      <c r="BE402" s="198">
        <f>IF(N402="základní",J402,0)</f>
        <v>0</v>
      </c>
      <c r="BF402" s="198">
        <f>IF(N402="snížená",J402,0)</f>
        <v>0</v>
      </c>
      <c r="BG402" s="198">
        <f>IF(N402="zákl. přenesená",J402,0)</f>
        <v>0</v>
      </c>
      <c r="BH402" s="198">
        <f>IF(N402="sníž. přenesená",J402,0)</f>
        <v>0</v>
      </c>
      <c r="BI402" s="198">
        <f>IF(N402="nulová",J402,0)</f>
        <v>0</v>
      </c>
      <c r="BJ402" s="17" t="s">
        <v>88</v>
      </c>
      <c r="BK402" s="198">
        <f>ROUND(I402*H402,2)</f>
        <v>0</v>
      </c>
      <c r="BL402" s="17" t="s">
        <v>147</v>
      </c>
      <c r="BM402" s="197" t="s">
        <v>672</v>
      </c>
    </row>
    <row r="403" spans="1:65" s="2" customFormat="1" ht="11.25">
      <c r="A403" s="34"/>
      <c r="B403" s="35"/>
      <c r="C403" s="36"/>
      <c r="D403" s="199" t="s">
        <v>149</v>
      </c>
      <c r="E403" s="36"/>
      <c r="F403" s="200" t="s">
        <v>673</v>
      </c>
      <c r="G403" s="36"/>
      <c r="H403" s="36"/>
      <c r="I403" s="201"/>
      <c r="J403" s="36"/>
      <c r="K403" s="36"/>
      <c r="L403" s="39"/>
      <c r="M403" s="202"/>
      <c r="N403" s="203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149</v>
      </c>
      <c r="AU403" s="17" t="s">
        <v>90</v>
      </c>
    </row>
    <row r="404" spans="1:65" s="13" customFormat="1" ht="11.25">
      <c r="B404" s="204"/>
      <c r="C404" s="205"/>
      <c r="D404" s="206" t="s">
        <v>175</v>
      </c>
      <c r="E404" s="207" t="s">
        <v>1</v>
      </c>
      <c r="F404" s="208" t="s">
        <v>674</v>
      </c>
      <c r="G404" s="205"/>
      <c r="H404" s="209">
        <v>12</v>
      </c>
      <c r="I404" s="210"/>
      <c r="J404" s="205"/>
      <c r="K404" s="205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175</v>
      </c>
      <c r="AU404" s="215" t="s">
        <v>90</v>
      </c>
      <c r="AV404" s="13" t="s">
        <v>90</v>
      </c>
      <c r="AW404" s="13" t="s">
        <v>36</v>
      </c>
      <c r="AX404" s="13" t="s">
        <v>88</v>
      </c>
      <c r="AY404" s="215" t="s">
        <v>140</v>
      </c>
    </row>
    <row r="405" spans="1:65" s="12" customFormat="1" ht="22.9" customHeight="1">
      <c r="B405" s="170"/>
      <c r="C405" s="171"/>
      <c r="D405" s="172" t="s">
        <v>79</v>
      </c>
      <c r="E405" s="184" t="s">
        <v>191</v>
      </c>
      <c r="F405" s="184" t="s">
        <v>675</v>
      </c>
      <c r="G405" s="171"/>
      <c r="H405" s="171"/>
      <c r="I405" s="174"/>
      <c r="J405" s="185">
        <f>BK405</f>
        <v>0</v>
      </c>
      <c r="K405" s="171"/>
      <c r="L405" s="176"/>
      <c r="M405" s="177"/>
      <c r="N405" s="178"/>
      <c r="O405" s="178"/>
      <c r="P405" s="179">
        <f>P406+SUM(P407:P488)</f>
        <v>0</v>
      </c>
      <c r="Q405" s="178"/>
      <c r="R405" s="179">
        <f>R406+SUM(R407:R488)</f>
        <v>535.78784843800008</v>
      </c>
      <c r="S405" s="178"/>
      <c r="T405" s="180">
        <f>T406+SUM(T407:T488)</f>
        <v>25.473999999999997</v>
      </c>
      <c r="AR405" s="181" t="s">
        <v>88</v>
      </c>
      <c r="AT405" s="182" t="s">
        <v>79</v>
      </c>
      <c r="AU405" s="182" t="s">
        <v>88</v>
      </c>
      <c r="AY405" s="181" t="s">
        <v>140</v>
      </c>
      <c r="BK405" s="183">
        <f>BK406+SUM(BK407:BK488)</f>
        <v>0</v>
      </c>
    </row>
    <row r="406" spans="1:65" s="2" customFormat="1" ht="24.2" customHeight="1">
      <c r="A406" s="34"/>
      <c r="B406" s="35"/>
      <c r="C406" s="186" t="s">
        <v>676</v>
      </c>
      <c r="D406" s="186" t="s">
        <v>142</v>
      </c>
      <c r="E406" s="187" t="s">
        <v>677</v>
      </c>
      <c r="F406" s="188" t="s">
        <v>678</v>
      </c>
      <c r="G406" s="189" t="s">
        <v>153</v>
      </c>
      <c r="H406" s="190">
        <v>22</v>
      </c>
      <c r="I406" s="191"/>
      <c r="J406" s="192">
        <f>ROUND(I406*H406,2)</f>
        <v>0</v>
      </c>
      <c r="K406" s="188" t="s">
        <v>146</v>
      </c>
      <c r="L406" s="39"/>
      <c r="M406" s="193" t="s">
        <v>1</v>
      </c>
      <c r="N406" s="194" t="s">
        <v>45</v>
      </c>
      <c r="O406" s="71"/>
      <c r="P406" s="195">
        <f>O406*H406</f>
        <v>0</v>
      </c>
      <c r="Q406" s="195">
        <v>6.9999999999999999E-4</v>
      </c>
      <c r="R406" s="195">
        <f>Q406*H406</f>
        <v>1.54E-2</v>
      </c>
      <c r="S406" s="195">
        <v>0</v>
      </c>
      <c r="T406" s="19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7" t="s">
        <v>147</v>
      </c>
      <c r="AT406" s="197" t="s">
        <v>142</v>
      </c>
      <c r="AU406" s="197" t="s">
        <v>90</v>
      </c>
      <c r="AY406" s="17" t="s">
        <v>140</v>
      </c>
      <c r="BE406" s="198">
        <f>IF(N406="základní",J406,0)</f>
        <v>0</v>
      </c>
      <c r="BF406" s="198">
        <f>IF(N406="snížená",J406,0)</f>
        <v>0</v>
      </c>
      <c r="BG406" s="198">
        <f>IF(N406="zákl. přenesená",J406,0)</f>
        <v>0</v>
      </c>
      <c r="BH406" s="198">
        <f>IF(N406="sníž. přenesená",J406,0)</f>
        <v>0</v>
      </c>
      <c r="BI406" s="198">
        <f>IF(N406="nulová",J406,0)</f>
        <v>0</v>
      </c>
      <c r="BJ406" s="17" t="s">
        <v>88</v>
      </c>
      <c r="BK406" s="198">
        <f>ROUND(I406*H406,2)</f>
        <v>0</v>
      </c>
      <c r="BL406" s="17" t="s">
        <v>147</v>
      </c>
      <c r="BM406" s="197" t="s">
        <v>679</v>
      </c>
    </row>
    <row r="407" spans="1:65" s="2" customFormat="1" ht="11.25">
      <c r="A407" s="34"/>
      <c r="B407" s="35"/>
      <c r="C407" s="36"/>
      <c r="D407" s="199" t="s">
        <v>149</v>
      </c>
      <c r="E407" s="36"/>
      <c r="F407" s="200" t="s">
        <v>680</v>
      </c>
      <c r="G407" s="36"/>
      <c r="H407" s="36"/>
      <c r="I407" s="201"/>
      <c r="J407" s="36"/>
      <c r="K407" s="36"/>
      <c r="L407" s="39"/>
      <c r="M407" s="202"/>
      <c r="N407" s="203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149</v>
      </c>
      <c r="AU407" s="17" t="s">
        <v>90</v>
      </c>
    </row>
    <row r="408" spans="1:65" s="2" customFormat="1" ht="146.25">
      <c r="A408" s="34"/>
      <c r="B408" s="35"/>
      <c r="C408" s="36"/>
      <c r="D408" s="206" t="s">
        <v>229</v>
      </c>
      <c r="E408" s="36"/>
      <c r="F408" s="227" t="s">
        <v>681</v>
      </c>
      <c r="G408" s="36"/>
      <c r="H408" s="36"/>
      <c r="I408" s="201"/>
      <c r="J408" s="36"/>
      <c r="K408" s="36"/>
      <c r="L408" s="39"/>
      <c r="M408" s="202"/>
      <c r="N408" s="203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229</v>
      </c>
      <c r="AU408" s="17" t="s">
        <v>90</v>
      </c>
    </row>
    <row r="409" spans="1:65" s="2" customFormat="1" ht="24.2" customHeight="1">
      <c r="A409" s="34"/>
      <c r="B409" s="35"/>
      <c r="C409" s="228" t="s">
        <v>682</v>
      </c>
      <c r="D409" s="228" t="s">
        <v>377</v>
      </c>
      <c r="E409" s="229" t="s">
        <v>683</v>
      </c>
      <c r="F409" s="230" t="s">
        <v>684</v>
      </c>
      <c r="G409" s="231" t="s">
        <v>153</v>
      </c>
      <c r="H409" s="232">
        <v>5</v>
      </c>
      <c r="I409" s="233"/>
      <c r="J409" s="234">
        <f t="shared" ref="J409:J414" si="0">ROUND(I409*H409,2)</f>
        <v>0</v>
      </c>
      <c r="K409" s="230" t="s">
        <v>146</v>
      </c>
      <c r="L409" s="235"/>
      <c r="M409" s="236" t="s">
        <v>1</v>
      </c>
      <c r="N409" s="237" t="s">
        <v>45</v>
      </c>
      <c r="O409" s="71"/>
      <c r="P409" s="195">
        <f t="shared" ref="P409:P414" si="1">O409*H409</f>
        <v>0</v>
      </c>
      <c r="Q409" s="195">
        <v>1.2999999999999999E-3</v>
      </c>
      <c r="R409" s="195">
        <f t="shared" ref="R409:R414" si="2">Q409*H409</f>
        <v>6.4999999999999997E-3</v>
      </c>
      <c r="S409" s="195">
        <v>0</v>
      </c>
      <c r="T409" s="196">
        <f t="shared" ref="T409:T414" si="3"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7" t="s">
        <v>185</v>
      </c>
      <c r="AT409" s="197" t="s">
        <v>377</v>
      </c>
      <c r="AU409" s="197" t="s">
        <v>90</v>
      </c>
      <c r="AY409" s="17" t="s">
        <v>140</v>
      </c>
      <c r="BE409" s="198">
        <f t="shared" ref="BE409:BE414" si="4">IF(N409="základní",J409,0)</f>
        <v>0</v>
      </c>
      <c r="BF409" s="198">
        <f t="shared" ref="BF409:BF414" si="5">IF(N409="snížená",J409,0)</f>
        <v>0</v>
      </c>
      <c r="BG409" s="198">
        <f t="shared" ref="BG409:BG414" si="6">IF(N409="zákl. přenesená",J409,0)</f>
        <v>0</v>
      </c>
      <c r="BH409" s="198">
        <f t="shared" ref="BH409:BH414" si="7">IF(N409="sníž. přenesená",J409,0)</f>
        <v>0</v>
      </c>
      <c r="BI409" s="198">
        <f t="shared" ref="BI409:BI414" si="8">IF(N409="nulová",J409,0)</f>
        <v>0</v>
      </c>
      <c r="BJ409" s="17" t="s">
        <v>88</v>
      </c>
      <c r="BK409" s="198">
        <f t="shared" ref="BK409:BK414" si="9">ROUND(I409*H409,2)</f>
        <v>0</v>
      </c>
      <c r="BL409" s="17" t="s">
        <v>147</v>
      </c>
      <c r="BM409" s="197" t="s">
        <v>685</v>
      </c>
    </row>
    <row r="410" spans="1:65" s="2" customFormat="1" ht="16.5" customHeight="1">
      <c r="A410" s="34"/>
      <c r="B410" s="35"/>
      <c r="C410" s="228" t="s">
        <v>686</v>
      </c>
      <c r="D410" s="228" t="s">
        <v>377</v>
      </c>
      <c r="E410" s="229" t="s">
        <v>687</v>
      </c>
      <c r="F410" s="230" t="s">
        <v>688</v>
      </c>
      <c r="G410" s="231" t="s">
        <v>153</v>
      </c>
      <c r="H410" s="232">
        <v>1</v>
      </c>
      <c r="I410" s="233"/>
      <c r="J410" s="234">
        <f t="shared" si="0"/>
        <v>0</v>
      </c>
      <c r="K410" s="230" t="s">
        <v>146</v>
      </c>
      <c r="L410" s="235"/>
      <c r="M410" s="236" t="s">
        <v>1</v>
      </c>
      <c r="N410" s="237" t="s">
        <v>45</v>
      </c>
      <c r="O410" s="71"/>
      <c r="P410" s="195">
        <f t="shared" si="1"/>
        <v>0</v>
      </c>
      <c r="Q410" s="195">
        <v>4.0000000000000001E-3</v>
      </c>
      <c r="R410" s="195">
        <f t="shared" si="2"/>
        <v>4.0000000000000001E-3</v>
      </c>
      <c r="S410" s="195">
        <v>0</v>
      </c>
      <c r="T410" s="196">
        <f t="shared" si="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7" t="s">
        <v>185</v>
      </c>
      <c r="AT410" s="197" t="s">
        <v>377</v>
      </c>
      <c r="AU410" s="197" t="s">
        <v>90</v>
      </c>
      <c r="AY410" s="17" t="s">
        <v>140</v>
      </c>
      <c r="BE410" s="198">
        <f t="shared" si="4"/>
        <v>0</v>
      </c>
      <c r="BF410" s="198">
        <f t="shared" si="5"/>
        <v>0</v>
      </c>
      <c r="BG410" s="198">
        <f t="shared" si="6"/>
        <v>0</v>
      </c>
      <c r="BH410" s="198">
        <f t="shared" si="7"/>
        <v>0</v>
      </c>
      <c r="BI410" s="198">
        <f t="shared" si="8"/>
        <v>0</v>
      </c>
      <c r="BJ410" s="17" t="s">
        <v>88</v>
      </c>
      <c r="BK410" s="198">
        <f t="shared" si="9"/>
        <v>0</v>
      </c>
      <c r="BL410" s="17" t="s">
        <v>147</v>
      </c>
      <c r="BM410" s="197" t="s">
        <v>689</v>
      </c>
    </row>
    <row r="411" spans="1:65" s="2" customFormat="1" ht="24.2" customHeight="1">
      <c r="A411" s="34"/>
      <c r="B411" s="35"/>
      <c r="C411" s="228" t="s">
        <v>690</v>
      </c>
      <c r="D411" s="228" t="s">
        <v>377</v>
      </c>
      <c r="E411" s="229" t="s">
        <v>691</v>
      </c>
      <c r="F411" s="230" t="s">
        <v>692</v>
      </c>
      <c r="G411" s="231" t="s">
        <v>153</v>
      </c>
      <c r="H411" s="232">
        <v>2</v>
      </c>
      <c r="I411" s="233"/>
      <c r="J411" s="234">
        <f t="shared" si="0"/>
        <v>0</v>
      </c>
      <c r="K411" s="230" t="s">
        <v>146</v>
      </c>
      <c r="L411" s="235"/>
      <c r="M411" s="236" t="s">
        <v>1</v>
      </c>
      <c r="N411" s="237" t="s">
        <v>45</v>
      </c>
      <c r="O411" s="71"/>
      <c r="P411" s="195">
        <f t="shared" si="1"/>
        <v>0</v>
      </c>
      <c r="Q411" s="195">
        <v>2.5999999999999999E-3</v>
      </c>
      <c r="R411" s="195">
        <f t="shared" si="2"/>
        <v>5.1999999999999998E-3</v>
      </c>
      <c r="S411" s="195">
        <v>0</v>
      </c>
      <c r="T411" s="196">
        <f t="shared" si="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7" t="s">
        <v>185</v>
      </c>
      <c r="AT411" s="197" t="s">
        <v>377</v>
      </c>
      <c r="AU411" s="197" t="s">
        <v>90</v>
      </c>
      <c r="AY411" s="17" t="s">
        <v>140</v>
      </c>
      <c r="BE411" s="198">
        <f t="shared" si="4"/>
        <v>0</v>
      </c>
      <c r="BF411" s="198">
        <f t="shared" si="5"/>
        <v>0</v>
      </c>
      <c r="BG411" s="198">
        <f t="shared" si="6"/>
        <v>0</v>
      </c>
      <c r="BH411" s="198">
        <f t="shared" si="7"/>
        <v>0</v>
      </c>
      <c r="BI411" s="198">
        <f t="shared" si="8"/>
        <v>0</v>
      </c>
      <c r="BJ411" s="17" t="s">
        <v>88</v>
      </c>
      <c r="BK411" s="198">
        <f t="shared" si="9"/>
        <v>0</v>
      </c>
      <c r="BL411" s="17" t="s">
        <v>147</v>
      </c>
      <c r="BM411" s="197" t="s">
        <v>693</v>
      </c>
    </row>
    <row r="412" spans="1:65" s="2" customFormat="1" ht="24.2" customHeight="1">
      <c r="A412" s="34"/>
      <c r="B412" s="35"/>
      <c r="C412" s="228" t="s">
        <v>694</v>
      </c>
      <c r="D412" s="228" t="s">
        <v>377</v>
      </c>
      <c r="E412" s="229" t="s">
        <v>695</v>
      </c>
      <c r="F412" s="230" t="s">
        <v>696</v>
      </c>
      <c r="G412" s="231" t="s">
        <v>153</v>
      </c>
      <c r="H412" s="232">
        <v>5</v>
      </c>
      <c r="I412" s="233"/>
      <c r="J412" s="234">
        <f t="shared" si="0"/>
        <v>0</v>
      </c>
      <c r="K412" s="230" t="s">
        <v>146</v>
      </c>
      <c r="L412" s="235"/>
      <c r="M412" s="236" t="s">
        <v>1</v>
      </c>
      <c r="N412" s="237" t="s">
        <v>45</v>
      </c>
      <c r="O412" s="71"/>
      <c r="P412" s="195">
        <f t="shared" si="1"/>
        <v>0</v>
      </c>
      <c r="Q412" s="195">
        <v>3.5000000000000001E-3</v>
      </c>
      <c r="R412" s="195">
        <f t="shared" si="2"/>
        <v>1.7500000000000002E-2</v>
      </c>
      <c r="S412" s="195">
        <v>0</v>
      </c>
      <c r="T412" s="196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7" t="s">
        <v>185</v>
      </c>
      <c r="AT412" s="197" t="s">
        <v>377</v>
      </c>
      <c r="AU412" s="197" t="s">
        <v>90</v>
      </c>
      <c r="AY412" s="17" t="s">
        <v>140</v>
      </c>
      <c r="BE412" s="198">
        <f t="shared" si="4"/>
        <v>0</v>
      </c>
      <c r="BF412" s="198">
        <f t="shared" si="5"/>
        <v>0</v>
      </c>
      <c r="BG412" s="198">
        <f t="shared" si="6"/>
        <v>0</v>
      </c>
      <c r="BH412" s="198">
        <f t="shared" si="7"/>
        <v>0</v>
      </c>
      <c r="BI412" s="198">
        <f t="shared" si="8"/>
        <v>0</v>
      </c>
      <c r="BJ412" s="17" t="s">
        <v>88</v>
      </c>
      <c r="BK412" s="198">
        <f t="shared" si="9"/>
        <v>0</v>
      </c>
      <c r="BL412" s="17" t="s">
        <v>147</v>
      </c>
      <c r="BM412" s="197" t="s">
        <v>697</v>
      </c>
    </row>
    <row r="413" spans="1:65" s="2" customFormat="1" ht="21.75" customHeight="1">
      <c r="A413" s="34"/>
      <c r="B413" s="35"/>
      <c r="C413" s="228" t="s">
        <v>698</v>
      </c>
      <c r="D413" s="228" t="s">
        <v>377</v>
      </c>
      <c r="E413" s="229" t="s">
        <v>699</v>
      </c>
      <c r="F413" s="230" t="s">
        <v>700</v>
      </c>
      <c r="G413" s="231" t="s">
        <v>153</v>
      </c>
      <c r="H413" s="232">
        <v>5</v>
      </c>
      <c r="I413" s="233"/>
      <c r="J413" s="234">
        <f t="shared" si="0"/>
        <v>0</v>
      </c>
      <c r="K413" s="230" t="s">
        <v>146</v>
      </c>
      <c r="L413" s="235"/>
      <c r="M413" s="236" t="s">
        <v>1</v>
      </c>
      <c r="N413" s="237" t="s">
        <v>45</v>
      </c>
      <c r="O413" s="71"/>
      <c r="P413" s="195">
        <f t="shared" si="1"/>
        <v>0</v>
      </c>
      <c r="Q413" s="195">
        <v>8.9999999999999998E-4</v>
      </c>
      <c r="R413" s="195">
        <f t="shared" si="2"/>
        <v>4.4999999999999997E-3</v>
      </c>
      <c r="S413" s="195">
        <v>0</v>
      </c>
      <c r="T413" s="196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7" t="s">
        <v>185</v>
      </c>
      <c r="AT413" s="197" t="s">
        <v>377</v>
      </c>
      <c r="AU413" s="197" t="s">
        <v>90</v>
      </c>
      <c r="AY413" s="17" t="s">
        <v>140</v>
      </c>
      <c r="BE413" s="198">
        <f t="shared" si="4"/>
        <v>0</v>
      </c>
      <c r="BF413" s="198">
        <f t="shared" si="5"/>
        <v>0</v>
      </c>
      <c r="BG413" s="198">
        <f t="shared" si="6"/>
        <v>0</v>
      </c>
      <c r="BH413" s="198">
        <f t="shared" si="7"/>
        <v>0</v>
      </c>
      <c r="BI413" s="198">
        <f t="shared" si="8"/>
        <v>0</v>
      </c>
      <c r="BJ413" s="17" t="s">
        <v>88</v>
      </c>
      <c r="BK413" s="198">
        <f t="shared" si="9"/>
        <v>0</v>
      </c>
      <c r="BL413" s="17" t="s">
        <v>147</v>
      </c>
      <c r="BM413" s="197" t="s">
        <v>701</v>
      </c>
    </row>
    <row r="414" spans="1:65" s="2" customFormat="1" ht="24.2" customHeight="1">
      <c r="A414" s="34"/>
      <c r="B414" s="35"/>
      <c r="C414" s="186" t="s">
        <v>702</v>
      </c>
      <c r="D414" s="186" t="s">
        <v>142</v>
      </c>
      <c r="E414" s="187" t="s">
        <v>703</v>
      </c>
      <c r="F414" s="188" t="s">
        <v>704</v>
      </c>
      <c r="G414" s="189" t="s">
        <v>153</v>
      </c>
      <c r="H414" s="190">
        <v>11</v>
      </c>
      <c r="I414" s="191"/>
      <c r="J414" s="192">
        <f t="shared" si="0"/>
        <v>0</v>
      </c>
      <c r="K414" s="188" t="s">
        <v>146</v>
      </c>
      <c r="L414" s="39"/>
      <c r="M414" s="193" t="s">
        <v>1</v>
      </c>
      <c r="N414" s="194" t="s">
        <v>45</v>
      </c>
      <c r="O414" s="71"/>
      <c r="P414" s="195">
        <f t="shared" si="1"/>
        <v>0</v>
      </c>
      <c r="Q414" s="195">
        <v>0.109405</v>
      </c>
      <c r="R414" s="195">
        <f t="shared" si="2"/>
        <v>1.2034549999999999</v>
      </c>
      <c r="S414" s="195">
        <v>0</v>
      </c>
      <c r="T414" s="196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7" t="s">
        <v>147</v>
      </c>
      <c r="AT414" s="197" t="s">
        <v>142</v>
      </c>
      <c r="AU414" s="197" t="s">
        <v>90</v>
      </c>
      <c r="AY414" s="17" t="s">
        <v>140</v>
      </c>
      <c r="BE414" s="198">
        <f t="shared" si="4"/>
        <v>0</v>
      </c>
      <c r="BF414" s="198">
        <f t="shared" si="5"/>
        <v>0</v>
      </c>
      <c r="BG414" s="198">
        <f t="shared" si="6"/>
        <v>0</v>
      </c>
      <c r="BH414" s="198">
        <f t="shared" si="7"/>
        <v>0</v>
      </c>
      <c r="BI414" s="198">
        <f t="shared" si="8"/>
        <v>0</v>
      </c>
      <c r="BJ414" s="17" t="s">
        <v>88</v>
      </c>
      <c r="BK414" s="198">
        <f t="shared" si="9"/>
        <v>0</v>
      </c>
      <c r="BL414" s="17" t="s">
        <v>147</v>
      </c>
      <c r="BM414" s="197" t="s">
        <v>705</v>
      </c>
    </row>
    <row r="415" spans="1:65" s="2" customFormat="1" ht="11.25">
      <c r="A415" s="34"/>
      <c r="B415" s="35"/>
      <c r="C415" s="36"/>
      <c r="D415" s="199" t="s">
        <v>149</v>
      </c>
      <c r="E415" s="36"/>
      <c r="F415" s="200" t="s">
        <v>706</v>
      </c>
      <c r="G415" s="36"/>
      <c r="H415" s="36"/>
      <c r="I415" s="201"/>
      <c r="J415" s="36"/>
      <c r="K415" s="36"/>
      <c r="L415" s="39"/>
      <c r="M415" s="202"/>
      <c r="N415" s="203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149</v>
      </c>
      <c r="AU415" s="17" t="s">
        <v>90</v>
      </c>
    </row>
    <row r="416" spans="1:65" s="2" customFormat="1" ht="87.75">
      <c r="A416" s="34"/>
      <c r="B416" s="35"/>
      <c r="C416" s="36"/>
      <c r="D416" s="206" t="s">
        <v>229</v>
      </c>
      <c r="E416" s="36"/>
      <c r="F416" s="227" t="s">
        <v>707</v>
      </c>
      <c r="G416" s="36"/>
      <c r="H416" s="36"/>
      <c r="I416" s="201"/>
      <c r="J416" s="36"/>
      <c r="K416" s="36"/>
      <c r="L416" s="39"/>
      <c r="M416" s="202"/>
      <c r="N416" s="203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229</v>
      </c>
      <c r="AU416" s="17" t="s">
        <v>90</v>
      </c>
    </row>
    <row r="417" spans="1:65" s="2" customFormat="1" ht="21.75" customHeight="1">
      <c r="A417" s="34"/>
      <c r="B417" s="35"/>
      <c r="C417" s="228" t="s">
        <v>708</v>
      </c>
      <c r="D417" s="228" t="s">
        <v>377</v>
      </c>
      <c r="E417" s="229" t="s">
        <v>709</v>
      </c>
      <c r="F417" s="230" t="s">
        <v>710</v>
      </c>
      <c r="G417" s="231" t="s">
        <v>153</v>
      </c>
      <c r="H417" s="232">
        <v>10</v>
      </c>
      <c r="I417" s="233"/>
      <c r="J417" s="234">
        <f>ROUND(I417*H417,2)</f>
        <v>0</v>
      </c>
      <c r="K417" s="230" t="s">
        <v>146</v>
      </c>
      <c r="L417" s="235"/>
      <c r="M417" s="236" t="s">
        <v>1</v>
      </c>
      <c r="N417" s="237" t="s">
        <v>45</v>
      </c>
      <c r="O417" s="71"/>
      <c r="P417" s="195">
        <f>O417*H417</f>
        <v>0</v>
      </c>
      <c r="Q417" s="195">
        <v>6.4999999999999997E-3</v>
      </c>
      <c r="R417" s="195">
        <f>Q417*H417</f>
        <v>6.5000000000000002E-2</v>
      </c>
      <c r="S417" s="195">
        <v>0</v>
      </c>
      <c r="T417" s="196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7" t="s">
        <v>185</v>
      </c>
      <c r="AT417" s="197" t="s">
        <v>377</v>
      </c>
      <c r="AU417" s="197" t="s">
        <v>90</v>
      </c>
      <c r="AY417" s="17" t="s">
        <v>140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17" t="s">
        <v>88</v>
      </c>
      <c r="BK417" s="198">
        <f>ROUND(I417*H417,2)</f>
        <v>0</v>
      </c>
      <c r="BL417" s="17" t="s">
        <v>147</v>
      </c>
      <c r="BM417" s="197" t="s">
        <v>711</v>
      </c>
    </row>
    <row r="418" spans="1:65" s="2" customFormat="1" ht="16.5" customHeight="1">
      <c r="A418" s="34"/>
      <c r="B418" s="35"/>
      <c r="C418" s="228" t="s">
        <v>712</v>
      </c>
      <c r="D418" s="228" t="s">
        <v>377</v>
      </c>
      <c r="E418" s="229" t="s">
        <v>713</v>
      </c>
      <c r="F418" s="230" t="s">
        <v>714</v>
      </c>
      <c r="G418" s="231" t="s">
        <v>153</v>
      </c>
      <c r="H418" s="232">
        <v>10</v>
      </c>
      <c r="I418" s="233"/>
      <c r="J418" s="234">
        <f>ROUND(I418*H418,2)</f>
        <v>0</v>
      </c>
      <c r="K418" s="230" t="s">
        <v>146</v>
      </c>
      <c r="L418" s="235"/>
      <c r="M418" s="236" t="s">
        <v>1</v>
      </c>
      <c r="N418" s="237" t="s">
        <v>45</v>
      </c>
      <c r="O418" s="71"/>
      <c r="P418" s="195">
        <f>O418*H418</f>
        <v>0</v>
      </c>
      <c r="Q418" s="195">
        <v>1.4999999999999999E-4</v>
      </c>
      <c r="R418" s="195">
        <f>Q418*H418</f>
        <v>1.4999999999999998E-3</v>
      </c>
      <c r="S418" s="195">
        <v>0</v>
      </c>
      <c r="T418" s="19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7" t="s">
        <v>185</v>
      </c>
      <c r="AT418" s="197" t="s">
        <v>377</v>
      </c>
      <c r="AU418" s="197" t="s">
        <v>90</v>
      </c>
      <c r="AY418" s="17" t="s">
        <v>140</v>
      </c>
      <c r="BE418" s="198">
        <f>IF(N418="základní",J418,0)</f>
        <v>0</v>
      </c>
      <c r="BF418" s="198">
        <f>IF(N418="snížená",J418,0)</f>
        <v>0</v>
      </c>
      <c r="BG418" s="198">
        <f>IF(N418="zákl. přenesená",J418,0)</f>
        <v>0</v>
      </c>
      <c r="BH418" s="198">
        <f>IF(N418="sníž. přenesená",J418,0)</f>
        <v>0</v>
      </c>
      <c r="BI418" s="198">
        <f>IF(N418="nulová",J418,0)</f>
        <v>0</v>
      </c>
      <c r="BJ418" s="17" t="s">
        <v>88</v>
      </c>
      <c r="BK418" s="198">
        <f>ROUND(I418*H418,2)</f>
        <v>0</v>
      </c>
      <c r="BL418" s="17" t="s">
        <v>147</v>
      </c>
      <c r="BM418" s="197" t="s">
        <v>715</v>
      </c>
    </row>
    <row r="419" spans="1:65" s="2" customFormat="1" ht="24.2" customHeight="1">
      <c r="A419" s="34"/>
      <c r="B419" s="35"/>
      <c r="C419" s="186" t="s">
        <v>716</v>
      </c>
      <c r="D419" s="186" t="s">
        <v>142</v>
      </c>
      <c r="E419" s="187" t="s">
        <v>717</v>
      </c>
      <c r="F419" s="188" t="s">
        <v>718</v>
      </c>
      <c r="G419" s="189" t="s">
        <v>226</v>
      </c>
      <c r="H419" s="190">
        <v>18</v>
      </c>
      <c r="I419" s="191"/>
      <c r="J419" s="192">
        <f>ROUND(I419*H419,2)</f>
        <v>0</v>
      </c>
      <c r="K419" s="188" t="s">
        <v>146</v>
      </c>
      <c r="L419" s="39"/>
      <c r="M419" s="193" t="s">
        <v>1</v>
      </c>
      <c r="N419" s="194" t="s">
        <v>45</v>
      </c>
      <c r="O419" s="71"/>
      <c r="P419" s="195">
        <f>O419*H419</f>
        <v>0</v>
      </c>
      <c r="Q419" s="195">
        <v>1E-4</v>
      </c>
      <c r="R419" s="195">
        <f>Q419*H419</f>
        <v>1.8000000000000002E-3</v>
      </c>
      <c r="S419" s="195">
        <v>0</v>
      </c>
      <c r="T419" s="196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7" t="s">
        <v>147</v>
      </c>
      <c r="AT419" s="197" t="s">
        <v>142</v>
      </c>
      <c r="AU419" s="197" t="s">
        <v>90</v>
      </c>
      <c r="AY419" s="17" t="s">
        <v>140</v>
      </c>
      <c r="BE419" s="198">
        <f>IF(N419="základní",J419,0)</f>
        <v>0</v>
      </c>
      <c r="BF419" s="198">
        <f>IF(N419="snížená",J419,0)</f>
        <v>0</v>
      </c>
      <c r="BG419" s="198">
        <f>IF(N419="zákl. přenesená",J419,0)</f>
        <v>0</v>
      </c>
      <c r="BH419" s="198">
        <f>IF(N419="sníž. přenesená",J419,0)</f>
        <v>0</v>
      </c>
      <c r="BI419" s="198">
        <f>IF(N419="nulová",J419,0)</f>
        <v>0</v>
      </c>
      <c r="BJ419" s="17" t="s">
        <v>88</v>
      </c>
      <c r="BK419" s="198">
        <f>ROUND(I419*H419,2)</f>
        <v>0</v>
      </c>
      <c r="BL419" s="17" t="s">
        <v>147</v>
      </c>
      <c r="BM419" s="197" t="s">
        <v>719</v>
      </c>
    </row>
    <row r="420" spans="1:65" s="2" customFormat="1" ht="11.25">
      <c r="A420" s="34"/>
      <c r="B420" s="35"/>
      <c r="C420" s="36"/>
      <c r="D420" s="199" t="s">
        <v>149</v>
      </c>
      <c r="E420" s="36"/>
      <c r="F420" s="200" t="s">
        <v>720</v>
      </c>
      <c r="G420" s="36"/>
      <c r="H420" s="36"/>
      <c r="I420" s="201"/>
      <c r="J420" s="36"/>
      <c r="K420" s="36"/>
      <c r="L420" s="39"/>
      <c r="M420" s="202"/>
      <c r="N420" s="203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149</v>
      </c>
      <c r="AU420" s="17" t="s">
        <v>90</v>
      </c>
    </row>
    <row r="421" spans="1:65" s="2" customFormat="1" ht="24.2" customHeight="1">
      <c r="A421" s="34"/>
      <c r="B421" s="35"/>
      <c r="C421" s="186" t="s">
        <v>721</v>
      </c>
      <c r="D421" s="186" t="s">
        <v>142</v>
      </c>
      <c r="E421" s="187" t="s">
        <v>722</v>
      </c>
      <c r="F421" s="188" t="s">
        <v>723</v>
      </c>
      <c r="G421" s="189" t="s">
        <v>226</v>
      </c>
      <c r="H421" s="190">
        <v>11</v>
      </c>
      <c r="I421" s="191"/>
      <c r="J421" s="192">
        <f>ROUND(I421*H421,2)</f>
        <v>0</v>
      </c>
      <c r="K421" s="188" t="s">
        <v>146</v>
      </c>
      <c r="L421" s="39"/>
      <c r="M421" s="193" t="s">
        <v>1</v>
      </c>
      <c r="N421" s="194" t="s">
        <v>45</v>
      </c>
      <c r="O421" s="71"/>
      <c r="P421" s="195">
        <f>O421*H421</f>
        <v>0</v>
      </c>
      <c r="Q421" s="195">
        <v>2.0000000000000001E-4</v>
      </c>
      <c r="R421" s="195">
        <f>Q421*H421</f>
        <v>2.2000000000000001E-3</v>
      </c>
      <c r="S421" s="195">
        <v>0</v>
      </c>
      <c r="T421" s="196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7" t="s">
        <v>147</v>
      </c>
      <c r="AT421" s="197" t="s">
        <v>142</v>
      </c>
      <c r="AU421" s="197" t="s">
        <v>90</v>
      </c>
      <c r="AY421" s="17" t="s">
        <v>140</v>
      </c>
      <c r="BE421" s="198">
        <f>IF(N421="základní",J421,0)</f>
        <v>0</v>
      </c>
      <c r="BF421" s="198">
        <f>IF(N421="snížená",J421,0)</f>
        <v>0</v>
      </c>
      <c r="BG421" s="198">
        <f>IF(N421="zákl. přenesená",J421,0)</f>
        <v>0</v>
      </c>
      <c r="BH421" s="198">
        <f>IF(N421="sníž. přenesená",J421,0)</f>
        <v>0</v>
      </c>
      <c r="BI421" s="198">
        <f>IF(N421="nulová",J421,0)</f>
        <v>0</v>
      </c>
      <c r="BJ421" s="17" t="s">
        <v>88</v>
      </c>
      <c r="BK421" s="198">
        <f>ROUND(I421*H421,2)</f>
        <v>0</v>
      </c>
      <c r="BL421" s="17" t="s">
        <v>147</v>
      </c>
      <c r="BM421" s="197" t="s">
        <v>724</v>
      </c>
    </row>
    <row r="422" spans="1:65" s="2" customFormat="1" ht="11.25">
      <c r="A422" s="34"/>
      <c r="B422" s="35"/>
      <c r="C422" s="36"/>
      <c r="D422" s="199" t="s">
        <v>149</v>
      </c>
      <c r="E422" s="36"/>
      <c r="F422" s="200" t="s">
        <v>725</v>
      </c>
      <c r="G422" s="36"/>
      <c r="H422" s="36"/>
      <c r="I422" s="201"/>
      <c r="J422" s="36"/>
      <c r="K422" s="36"/>
      <c r="L422" s="39"/>
      <c r="M422" s="202"/>
      <c r="N422" s="203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149</v>
      </c>
      <c r="AU422" s="17" t="s">
        <v>90</v>
      </c>
    </row>
    <row r="423" spans="1:65" s="2" customFormat="1" ht="33" customHeight="1">
      <c r="A423" s="34"/>
      <c r="B423" s="35"/>
      <c r="C423" s="186" t="s">
        <v>726</v>
      </c>
      <c r="D423" s="186" t="s">
        <v>142</v>
      </c>
      <c r="E423" s="187" t="s">
        <v>727</v>
      </c>
      <c r="F423" s="188" t="s">
        <v>728</v>
      </c>
      <c r="G423" s="189" t="s">
        <v>226</v>
      </c>
      <c r="H423" s="190">
        <v>67</v>
      </c>
      <c r="I423" s="191"/>
      <c r="J423" s="192">
        <f>ROUND(I423*H423,2)</f>
        <v>0</v>
      </c>
      <c r="K423" s="188" t="s">
        <v>146</v>
      </c>
      <c r="L423" s="39"/>
      <c r="M423" s="193" t="s">
        <v>1</v>
      </c>
      <c r="N423" s="194" t="s">
        <v>45</v>
      </c>
      <c r="O423" s="71"/>
      <c r="P423" s="195">
        <f>O423*H423</f>
        <v>0</v>
      </c>
      <c r="Q423" s="195">
        <v>1E-4</v>
      </c>
      <c r="R423" s="195">
        <f>Q423*H423</f>
        <v>6.7000000000000002E-3</v>
      </c>
      <c r="S423" s="195">
        <v>0</v>
      </c>
      <c r="T423" s="196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7" t="s">
        <v>147</v>
      </c>
      <c r="AT423" s="197" t="s">
        <v>142</v>
      </c>
      <c r="AU423" s="197" t="s">
        <v>90</v>
      </c>
      <c r="AY423" s="17" t="s">
        <v>140</v>
      </c>
      <c r="BE423" s="198">
        <f>IF(N423="základní",J423,0)</f>
        <v>0</v>
      </c>
      <c r="BF423" s="198">
        <f>IF(N423="snížená",J423,0)</f>
        <v>0</v>
      </c>
      <c r="BG423" s="198">
        <f>IF(N423="zákl. přenesená",J423,0)</f>
        <v>0</v>
      </c>
      <c r="BH423" s="198">
        <f>IF(N423="sníž. přenesená",J423,0)</f>
        <v>0</v>
      </c>
      <c r="BI423" s="198">
        <f>IF(N423="nulová",J423,0)</f>
        <v>0</v>
      </c>
      <c r="BJ423" s="17" t="s">
        <v>88</v>
      </c>
      <c r="BK423" s="198">
        <f>ROUND(I423*H423,2)</f>
        <v>0</v>
      </c>
      <c r="BL423" s="17" t="s">
        <v>147</v>
      </c>
      <c r="BM423" s="197" t="s">
        <v>729</v>
      </c>
    </row>
    <row r="424" spans="1:65" s="2" customFormat="1" ht="11.25">
      <c r="A424" s="34"/>
      <c r="B424" s="35"/>
      <c r="C424" s="36"/>
      <c r="D424" s="199" t="s">
        <v>149</v>
      </c>
      <c r="E424" s="36"/>
      <c r="F424" s="200" t="s">
        <v>730</v>
      </c>
      <c r="G424" s="36"/>
      <c r="H424" s="36"/>
      <c r="I424" s="201"/>
      <c r="J424" s="36"/>
      <c r="K424" s="36"/>
      <c r="L424" s="39"/>
      <c r="M424" s="202"/>
      <c r="N424" s="203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149</v>
      </c>
      <c r="AU424" s="17" t="s">
        <v>90</v>
      </c>
    </row>
    <row r="425" spans="1:65" s="2" customFormat="1" ht="33" customHeight="1">
      <c r="A425" s="34"/>
      <c r="B425" s="35"/>
      <c r="C425" s="186" t="s">
        <v>731</v>
      </c>
      <c r="D425" s="186" t="s">
        <v>142</v>
      </c>
      <c r="E425" s="187" t="s">
        <v>732</v>
      </c>
      <c r="F425" s="188" t="s">
        <v>733</v>
      </c>
      <c r="G425" s="189" t="s">
        <v>145</v>
      </c>
      <c r="H425" s="190">
        <v>18</v>
      </c>
      <c r="I425" s="191"/>
      <c r="J425" s="192">
        <f>ROUND(I425*H425,2)</f>
        <v>0</v>
      </c>
      <c r="K425" s="188" t="s">
        <v>146</v>
      </c>
      <c r="L425" s="39"/>
      <c r="M425" s="193" t="s">
        <v>1</v>
      </c>
      <c r="N425" s="194" t="s">
        <v>45</v>
      </c>
      <c r="O425" s="71"/>
      <c r="P425" s="195">
        <f>O425*H425</f>
        <v>0</v>
      </c>
      <c r="Q425" s="195">
        <v>1.1999999999999999E-3</v>
      </c>
      <c r="R425" s="195">
        <f>Q425*H425</f>
        <v>2.1599999999999998E-2</v>
      </c>
      <c r="S425" s="195">
        <v>0</v>
      </c>
      <c r="T425" s="196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7" t="s">
        <v>147</v>
      </c>
      <c r="AT425" s="197" t="s">
        <v>142</v>
      </c>
      <c r="AU425" s="197" t="s">
        <v>90</v>
      </c>
      <c r="AY425" s="17" t="s">
        <v>140</v>
      </c>
      <c r="BE425" s="198">
        <f>IF(N425="základní",J425,0)</f>
        <v>0</v>
      </c>
      <c r="BF425" s="198">
        <f>IF(N425="snížená",J425,0)</f>
        <v>0</v>
      </c>
      <c r="BG425" s="198">
        <f>IF(N425="zákl. přenesená",J425,0)</f>
        <v>0</v>
      </c>
      <c r="BH425" s="198">
        <f>IF(N425="sníž. přenesená",J425,0)</f>
        <v>0</v>
      </c>
      <c r="BI425" s="198">
        <f>IF(N425="nulová",J425,0)</f>
        <v>0</v>
      </c>
      <c r="BJ425" s="17" t="s">
        <v>88</v>
      </c>
      <c r="BK425" s="198">
        <f>ROUND(I425*H425,2)</f>
        <v>0</v>
      </c>
      <c r="BL425" s="17" t="s">
        <v>147</v>
      </c>
      <c r="BM425" s="197" t="s">
        <v>734</v>
      </c>
    </row>
    <row r="426" spans="1:65" s="2" customFormat="1" ht="11.25">
      <c r="A426" s="34"/>
      <c r="B426" s="35"/>
      <c r="C426" s="36"/>
      <c r="D426" s="199" t="s">
        <v>149</v>
      </c>
      <c r="E426" s="36"/>
      <c r="F426" s="200" t="s">
        <v>735</v>
      </c>
      <c r="G426" s="36"/>
      <c r="H426" s="36"/>
      <c r="I426" s="201"/>
      <c r="J426" s="36"/>
      <c r="K426" s="36"/>
      <c r="L426" s="39"/>
      <c r="M426" s="202"/>
      <c r="N426" s="203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149</v>
      </c>
      <c r="AU426" s="17" t="s">
        <v>90</v>
      </c>
    </row>
    <row r="427" spans="1:65" s="2" customFormat="1" ht="24.2" customHeight="1">
      <c r="A427" s="34"/>
      <c r="B427" s="35"/>
      <c r="C427" s="186" t="s">
        <v>736</v>
      </c>
      <c r="D427" s="186" t="s">
        <v>142</v>
      </c>
      <c r="E427" s="187" t="s">
        <v>737</v>
      </c>
      <c r="F427" s="188" t="s">
        <v>738</v>
      </c>
      <c r="G427" s="189" t="s">
        <v>226</v>
      </c>
      <c r="H427" s="190">
        <v>18</v>
      </c>
      <c r="I427" s="191"/>
      <c r="J427" s="192">
        <f>ROUND(I427*H427,2)</f>
        <v>0</v>
      </c>
      <c r="K427" s="188" t="s">
        <v>146</v>
      </c>
      <c r="L427" s="39"/>
      <c r="M427" s="193" t="s">
        <v>1</v>
      </c>
      <c r="N427" s="194" t="s">
        <v>45</v>
      </c>
      <c r="O427" s="71"/>
      <c r="P427" s="195">
        <f>O427*H427</f>
        <v>0</v>
      </c>
      <c r="Q427" s="195">
        <v>2.0000000000000001E-4</v>
      </c>
      <c r="R427" s="195">
        <f>Q427*H427</f>
        <v>3.6000000000000003E-3</v>
      </c>
      <c r="S427" s="195">
        <v>0</v>
      </c>
      <c r="T427" s="196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7" t="s">
        <v>147</v>
      </c>
      <c r="AT427" s="197" t="s">
        <v>142</v>
      </c>
      <c r="AU427" s="197" t="s">
        <v>90</v>
      </c>
      <c r="AY427" s="17" t="s">
        <v>140</v>
      </c>
      <c r="BE427" s="198">
        <f>IF(N427="základní",J427,0)</f>
        <v>0</v>
      </c>
      <c r="BF427" s="198">
        <f>IF(N427="snížená",J427,0)</f>
        <v>0</v>
      </c>
      <c r="BG427" s="198">
        <f>IF(N427="zákl. přenesená",J427,0)</f>
        <v>0</v>
      </c>
      <c r="BH427" s="198">
        <f>IF(N427="sníž. přenesená",J427,0)</f>
        <v>0</v>
      </c>
      <c r="BI427" s="198">
        <f>IF(N427="nulová",J427,0)</f>
        <v>0</v>
      </c>
      <c r="BJ427" s="17" t="s">
        <v>88</v>
      </c>
      <c r="BK427" s="198">
        <f>ROUND(I427*H427,2)</f>
        <v>0</v>
      </c>
      <c r="BL427" s="17" t="s">
        <v>147</v>
      </c>
      <c r="BM427" s="197" t="s">
        <v>739</v>
      </c>
    </row>
    <row r="428" spans="1:65" s="2" customFormat="1" ht="11.25">
      <c r="A428" s="34"/>
      <c r="B428" s="35"/>
      <c r="C428" s="36"/>
      <c r="D428" s="199" t="s">
        <v>149</v>
      </c>
      <c r="E428" s="36"/>
      <c r="F428" s="200" t="s">
        <v>740</v>
      </c>
      <c r="G428" s="36"/>
      <c r="H428" s="36"/>
      <c r="I428" s="201"/>
      <c r="J428" s="36"/>
      <c r="K428" s="36"/>
      <c r="L428" s="39"/>
      <c r="M428" s="202"/>
      <c r="N428" s="203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149</v>
      </c>
      <c r="AU428" s="17" t="s">
        <v>90</v>
      </c>
    </row>
    <row r="429" spans="1:65" s="2" customFormat="1" ht="24.2" customHeight="1">
      <c r="A429" s="34"/>
      <c r="B429" s="35"/>
      <c r="C429" s="186" t="s">
        <v>741</v>
      </c>
      <c r="D429" s="186" t="s">
        <v>142</v>
      </c>
      <c r="E429" s="187" t="s">
        <v>742</v>
      </c>
      <c r="F429" s="188" t="s">
        <v>743</v>
      </c>
      <c r="G429" s="189" t="s">
        <v>226</v>
      </c>
      <c r="H429" s="190">
        <v>11</v>
      </c>
      <c r="I429" s="191"/>
      <c r="J429" s="192">
        <f>ROUND(I429*H429,2)</f>
        <v>0</v>
      </c>
      <c r="K429" s="188" t="s">
        <v>146</v>
      </c>
      <c r="L429" s="39"/>
      <c r="M429" s="193" t="s">
        <v>1</v>
      </c>
      <c r="N429" s="194" t="s">
        <v>45</v>
      </c>
      <c r="O429" s="71"/>
      <c r="P429" s="195">
        <f>O429*H429</f>
        <v>0</v>
      </c>
      <c r="Q429" s="195">
        <v>4.0000000000000002E-4</v>
      </c>
      <c r="R429" s="195">
        <f>Q429*H429</f>
        <v>4.4000000000000003E-3</v>
      </c>
      <c r="S429" s="195">
        <v>0</v>
      </c>
      <c r="T429" s="196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7" t="s">
        <v>147</v>
      </c>
      <c r="AT429" s="197" t="s">
        <v>142</v>
      </c>
      <c r="AU429" s="197" t="s">
        <v>90</v>
      </c>
      <c r="AY429" s="17" t="s">
        <v>140</v>
      </c>
      <c r="BE429" s="198">
        <f>IF(N429="základní",J429,0)</f>
        <v>0</v>
      </c>
      <c r="BF429" s="198">
        <f>IF(N429="snížená",J429,0)</f>
        <v>0</v>
      </c>
      <c r="BG429" s="198">
        <f>IF(N429="zákl. přenesená",J429,0)</f>
        <v>0</v>
      </c>
      <c r="BH429" s="198">
        <f>IF(N429="sníž. přenesená",J429,0)</f>
        <v>0</v>
      </c>
      <c r="BI429" s="198">
        <f>IF(N429="nulová",J429,0)</f>
        <v>0</v>
      </c>
      <c r="BJ429" s="17" t="s">
        <v>88</v>
      </c>
      <c r="BK429" s="198">
        <f>ROUND(I429*H429,2)</f>
        <v>0</v>
      </c>
      <c r="BL429" s="17" t="s">
        <v>147</v>
      </c>
      <c r="BM429" s="197" t="s">
        <v>744</v>
      </c>
    </row>
    <row r="430" spans="1:65" s="2" customFormat="1" ht="11.25">
      <c r="A430" s="34"/>
      <c r="B430" s="35"/>
      <c r="C430" s="36"/>
      <c r="D430" s="199" t="s">
        <v>149</v>
      </c>
      <c r="E430" s="36"/>
      <c r="F430" s="200" t="s">
        <v>745</v>
      </c>
      <c r="G430" s="36"/>
      <c r="H430" s="36"/>
      <c r="I430" s="201"/>
      <c r="J430" s="36"/>
      <c r="K430" s="36"/>
      <c r="L430" s="39"/>
      <c r="M430" s="202"/>
      <c r="N430" s="203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149</v>
      </c>
      <c r="AU430" s="17" t="s">
        <v>90</v>
      </c>
    </row>
    <row r="431" spans="1:65" s="2" customFormat="1" ht="107.25">
      <c r="A431" s="34"/>
      <c r="B431" s="35"/>
      <c r="C431" s="36"/>
      <c r="D431" s="206" t="s">
        <v>229</v>
      </c>
      <c r="E431" s="36"/>
      <c r="F431" s="227" t="s">
        <v>746</v>
      </c>
      <c r="G431" s="36"/>
      <c r="H431" s="36"/>
      <c r="I431" s="201"/>
      <c r="J431" s="36"/>
      <c r="K431" s="36"/>
      <c r="L431" s="39"/>
      <c r="M431" s="202"/>
      <c r="N431" s="203"/>
      <c r="O431" s="71"/>
      <c r="P431" s="71"/>
      <c r="Q431" s="71"/>
      <c r="R431" s="71"/>
      <c r="S431" s="71"/>
      <c r="T431" s="72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229</v>
      </c>
      <c r="AU431" s="17" t="s">
        <v>90</v>
      </c>
    </row>
    <row r="432" spans="1:65" s="2" customFormat="1" ht="33" customHeight="1">
      <c r="A432" s="34"/>
      <c r="B432" s="35"/>
      <c r="C432" s="186" t="s">
        <v>747</v>
      </c>
      <c r="D432" s="186" t="s">
        <v>142</v>
      </c>
      <c r="E432" s="187" t="s">
        <v>748</v>
      </c>
      <c r="F432" s="188" t="s">
        <v>749</v>
      </c>
      <c r="G432" s="189" t="s">
        <v>226</v>
      </c>
      <c r="H432" s="190">
        <v>67</v>
      </c>
      <c r="I432" s="191"/>
      <c r="J432" s="192">
        <f>ROUND(I432*H432,2)</f>
        <v>0</v>
      </c>
      <c r="K432" s="188" t="s">
        <v>146</v>
      </c>
      <c r="L432" s="39"/>
      <c r="M432" s="193" t="s">
        <v>1</v>
      </c>
      <c r="N432" s="194" t="s">
        <v>45</v>
      </c>
      <c r="O432" s="71"/>
      <c r="P432" s="195">
        <f>O432*H432</f>
        <v>0</v>
      </c>
      <c r="Q432" s="195">
        <v>1.34E-4</v>
      </c>
      <c r="R432" s="195">
        <f>Q432*H432</f>
        <v>8.9779999999999999E-3</v>
      </c>
      <c r="S432" s="195">
        <v>0</v>
      </c>
      <c r="T432" s="196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7" t="s">
        <v>147</v>
      </c>
      <c r="AT432" s="197" t="s">
        <v>142</v>
      </c>
      <c r="AU432" s="197" t="s">
        <v>90</v>
      </c>
      <c r="AY432" s="17" t="s">
        <v>140</v>
      </c>
      <c r="BE432" s="198">
        <f>IF(N432="základní",J432,0)</f>
        <v>0</v>
      </c>
      <c r="BF432" s="198">
        <f>IF(N432="snížená",J432,0)</f>
        <v>0</v>
      </c>
      <c r="BG432" s="198">
        <f>IF(N432="zákl. přenesená",J432,0)</f>
        <v>0</v>
      </c>
      <c r="BH432" s="198">
        <f>IF(N432="sníž. přenesená",J432,0)</f>
        <v>0</v>
      </c>
      <c r="BI432" s="198">
        <f>IF(N432="nulová",J432,0)</f>
        <v>0</v>
      </c>
      <c r="BJ432" s="17" t="s">
        <v>88</v>
      </c>
      <c r="BK432" s="198">
        <f>ROUND(I432*H432,2)</f>
        <v>0</v>
      </c>
      <c r="BL432" s="17" t="s">
        <v>147</v>
      </c>
      <c r="BM432" s="197" t="s">
        <v>750</v>
      </c>
    </row>
    <row r="433" spans="1:65" s="2" customFormat="1" ht="11.25">
      <c r="A433" s="34"/>
      <c r="B433" s="35"/>
      <c r="C433" s="36"/>
      <c r="D433" s="199" t="s">
        <v>149</v>
      </c>
      <c r="E433" s="36"/>
      <c r="F433" s="200" t="s">
        <v>751</v>
      </c>
      <c r="G433" s="36"/>
      <c r="H433" s="36"/>
      <c r="I433" s="201"/>
      <c r="J433" s="36"/>
      <c r="K433" s="36"/>
      <c r="L433" s="39"/>
      <c r="M433" s="202"/>
      <c r="N433" s="203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149</v>
      </c>
      <c r="AU433" s="17" t="s">
        <v>90</v>
      </c>
    </row>
    <row r="434" spans="1:65" s="2" customFormat="1" ht="107.25">
      <c r="A434" s="34"/>
      <c r="B434" s="35"/>
      <c r="C434" s="36"/>
      <c r="D434" s="206" t="s">
        <v>229</v>
      </c>
      <c r="E434" s="36"/>
      <c r="F434" s="227" t="s">
        <v>746</v>
      </c>
      <c r="G434" s="36"/>
      <c r="H434" s="36"/>
      <c r="I434" s="201"/>
      <c r="J434" s="36"/>
      <c r="K434" s="36"/>
      <c r="L434" s="39"/>
      <c r="M434" s="202"/>
      <c r="N434" s="203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229</v>
      </c>
      <c r="AU434" s="17" t="s">
        <v>90</v>
      </c>
    </row>
    <row r="435" spans="1:65" s="2" customFormat="1" ht="37.9" customHeight="1">
      <c r="A435" s="34"/>
      <c r="B435" s="35"/>
      <c r="C435" s="186" t="s">
        <v>752</v>
      </c>
      <c r="D435" s="186" t="s">
        <v>142</v>
      </c>
      <c r="E435" s="187" t="s">
        <v>753</v>
      </c>
      <c r="F435" s="188" t="s">
        <v>754</v>
      </c>
      <c r="G435" s="189" t="s">
        <v>145</v>
      </c>
      <c r="H435" s="190">
        <v>38</v>
      </c>
      <c r="I435" s="191"/>
      <c r="J435" s="192">
        <f>ROUND(I435*H435,2)</f>
        <v>0</v>
      </c>
      <c r="K435" s="188" t="s">
        <v>146</v>
      </c>
      <c r="L435" s="39"/>
      <c r="M435" s="193" t="s">
        <v>1</v>
      </c>
      <c r="N435" s="194" t="s">
        <v>45</v>
      </c>
      <c r="O435" s="71"/>
      <c r="P435" s="195">
        <f>O435*H435</f>
        <v>0</v>
      </c>
      <c r="Q435" s="195">
        <v>1.6000000000000001E-3</v>
      </c>
      <c r="R435" s="195">
        <f>Q435*H435</f>
        <v>6.08E-2</v>
      </c>
      <c r="S435" s="195">
        <v>0</v>
      </c>
      <c r="T435" s="196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7" t="s">
        <v>147</v>
      </c>
      <c r="AT435" s="197" t="s">
        <v>142</v>
      </c>
      <c r="AU435" s="197" t="s">
        <v>90</v>
      </c>
      <c r="AY435" s="17" t="s">
        <v>140</v>
      </c>
      <c r="BE435" s="198">
        <f>IF(N435="základní",J435,0)</f>
        <v>0</v>
      </c>
      <c r="BF435" s="198">
        <f>IF(N435="snížená",J435,0)</f>
        <v>0</v>
      </c>
      <c r="BG435" s="198">
        <f>IF(N435="zákl. přenesená",J435,0)</f>
        <v>0</v>
      </c>
      <c r="BH435" s="198">
        <f>IF(N435="sníž. přenesená",J435,0)</f>
        <v>0</v>
      </c>
      <c r="BI435" s="198">
        <f>IF(N435="nulová",J435,0)</f>
        <v>0</v>
      </c>
      <c r="BJ435" s="17" t="s">
        <v>88</v>
      </c>
      <c r="BK435" s="198">
        <f>ROUND(I435*H435,2)</f>
        <v>0</v>
      </c>
      <c r="BL435" s="17" t="s">
        <v>147</v>
      </c>
      <c r="BM435" s="197" t="s">
        <v>755</v>
      </c>
    </row>
    <row r="436" spans="1:65" s="2" customFormat="1" ht="11.25">
      <c r="A436" s="34"/>
      <c r="B436" s="35"/>
      <c r="C436" s="36"/>
      <c r="D436" s="199" t="s">
        <v>149</v>
      </c>
      <c r="E436" s="36"/>
      <c r="F436" s="200" t="s">
        <v>756</v>
      </c>
      <c r="G436" s="36"/>
      <c r="H436" s="36"/>
      <c r="I436" s="201"/>
      <c r="J436" s="36"/>
      <c r="K436" s="36"/>
      <c r="L436" s="39"/>
      <c r="M436" s="202"/>
      <c r="N436" s="203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149</v>
      </c>
      <c r="AU436" s="17" t="s">
        <v>90</v>
      </c>
    </row>
    <row r="437" spans="1:65" s="2" customFormat="1" ht="107.25">
      <c r="A437" s="34"/>
      <c r="B437" s="35"/>
      <c r="C437" s="36"/>
      <c r="D437" s="206" t="s">
        <v>229</v>
      </c>
      <c r="E437" s="36"/>
      <c r="F437" s="227" t="s">
        <v>746</v>
      </c>
      <c r="G437" s="36"/>
      <c r="H437" s="36"/>
      <c r="I437" s="201"/>
      <c r="J437" s="36"/>
      <c r="K437" s="36"/>
      <c r="L437" s="39"/>
      <c r="M437" s="202"/>
      <c r="N437" s="203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229</v>
      </c>
      <c r="AU437" s="17" t="s">
        <v>90</v>
      </c>
    </row>
    <row r="438" spans="1:65" s="2" customFormat="1" ht="37.9" customHeight="1">
      <c r="A438" s="34"/>
      <c r="B438" s="35"/>
      <c r="C438" s="186" t="s">
        <v>757</v>
      </c>
      <c r="D438" s="186" t="s">
        <v>142</v>
      </c>
      <c r="E438" s="187" t="s">
        <v>758</v>
      </c>
      <c r="F438" s="188" t="s">
        <v>759</v>
      </c>
      <c r="G438" s="189" t="s">
        <v>226</v>
      </c>
      <c r="H438" s="190">
        <v>96</v>
      </c>
      <c r="I438" s="191"/>
      <c r="J438" s="192">
        <f>ROUND(I438*H438,2)</f>
        <v>0</v>
      </c>
      <c r="K438" s="188" t="s">
        <v>146</v>
      </c>
      <c r="L438" s="39"/>
      <c r="M438" s="193" t="s">
        <v>1</v>
      </c>
      <c r="N438" s="194" t="s">
        <v>45</v>
      </c>
      <c r="O438" s="71"/>
      <c r="P438" s="195">
        <f>O438*H438</f>
        <v>0</v>
      </c>
      <c r="Q438" s="195">
        <v>4.8799999999999999E-6</v>
      </c>
      <c r="R438" s="195">
        <f>Q438*H438</f>
        <v>4.6847999999999996E-4</v>
      </c>
      <c r="S438" s="195">
        <v>0</v>
      </c>
      <c r="T438" s="196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7" t="s">
        <v>147</v>
      </c>
      <c r="AT438" s="197" t="s">
        <v>142</v>
      </c>
      <c r="AU438" s="197" t="s">
        <v>90</v>
      </c>
      <c r="AY438" s="17" t="s">
        <v>140</v>
      </c>
      <c r="BE438" s="198">
        <f>IF(N438="základní",J438,0)</f>
        <v>0</v>
      </c>
      <c r="BF438" s="198">
        <f>IF(N438="snížená",J438,0)</f>
        <v>0</v>
      </c>
      <c r="BG438" s="198">
        <f>IF(N438="zákl. přenesená",J438,0)</f>
        <v>0</v>
      </c>
      <c r="BH438" s="198">
        <f>IF(N438="sníž. přenesená",J438,0)</f>
        <v>0</v>
      </c>
      <c r="BI438" s="198">
        <f>IF(N438="nulová",J438,0)</f>
        <v>0</v>
      </c>
      <c r="BJ438" s="17" t="s">
        <v>88</v>
      </c>
      <c r="BK438" s="198">
        <f>ROUND(I438*H438,2)</f>
        <v>0</v>
      </c>
      <c r="BL438" s="17" t="s">
        <v>147</v>
      </c>
      <c r="BM438" s="197" t="s">
        <v>760</v>
      </c>
    </row>
    <row r="439" spans="1:65" s="2" customFormat="1" ht="11.25">
      <c r="A439" s="34"/>
      <c r="B439" s="35"/>
      <c r="C439" s="36"/>
      <c r="D439" s="199" t="s">
        <v>149</v>
      </c>
      <c r="E439" s="36"/>
      <c r="F439" s="200" t="s">
        <v>761</v>
      </c>
      <c r="G439" s="36"/>
      <c r="H439" s="36"/>
      <c r="I439" s="201"/>
      <c r="J439" s="36"/>
      <c r="K439" s="36"/>
      <c r="L439" s="39"/>
      <c r="M439" s="202"/>
      <c r="N439" s="203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149</v>
      </c>
      <c r="AU439" s="17" t="s">
        <v>90</v>
      </c>
    </row>
    <row r="440" spans="1:65" s="2" customFormat="1" ht="39">
      <c r="A440" s="34"/>
      <c r="B440" s="35"/>
      <c r="C440" s="36"/>
      <c r="D440" s="206" t="s">
        <v>229</v>
      </c>
      <c r="E440" s="36"/>
      <c r="F440" s="227" t="s">
        <v>762</v>
      </c>
      <c r="G440" s="36"/>
      <c r="H440" s="36"/>
      <c r="I440" s="201"/>
      <c r="J440" s="36"/>
      <c r="K440" s="36"/>
      <c r="L440" s="39"/>
      <c r="M440" s="202"/>
      <c r="N440" s="203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229</v>
      </c>
      <c r="AU440" s="17" t="s">
        <v>90</v>
      </c>
    </row>
    <row r="441" spans="1:65" s="13" customFormat="1" ht="11.25">
      <c r="B441" s="204"/>
      <c r="C441" s="205"/>
      <c r="D441" s="206" t="s">
        <v>175</v>
      </c>
      <c r="E441" s="207" t="s">
        <v>1</v>
      </c>
      <c r="F441" s="208" t="s">
        <v>763</v>
      </c>
      <c r="G441" s="205"/>
      <c r="H441" s="209">
        <v>96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175</v>
      </c>
      <c r="AU441" s="215" t="s">
        <v>90</v>
      </c>
      <c r="AV441" s="13" t="s">
        <v>90</v>
      </c>
      <c r="AW441" s="13" t="s">
        <v>36</v>
      </c>
      <c r="AX441" s="13" t="s">
        <v>88</v>
      </c>
      <c r="AY441" s="215" t="s">
        <v>140</v>
      </c>
    </row>
    <row r="442" spans="1:65" s="2" customFormat="1" ht="37.9" customHeight="1">
      <c r="A442" s="34"/>
      <c r="B442" s="35"/>
      <c r="C442" s="186" t="s">
        <v>764</v>
      </c>
      <c r="D442" s="186" t="s">
        <v>142</v>
      </c>
      <c r="E442" s="187" t="s">
        <v>765</v>
      </c>
      <c r="F442" s="188" t="s">
        <v>766</v>
      </c>
      <c r="G442" s="189" t="s">
        <v>145</v>
      </c>
      <c r="H442" s="190">
        <v>38</v>
      </c>
      <c r="I442" s="191"/>
      <c r="J442" s="192">
        <f>ROUND(I442*H442,2)</f>
        <v>0</v>
      </c>
      <c r="K442" s="188" t="s">
        <v>146</v>
      </c>
      <c r="L442" s="39"/>
      <c r="M442" s="193" t="s">
        <v>1</v>
      </c>
      <c r="N442" s="194" t="s">
        <v>45</v>
      </c>
      <c r="O442" s="71"/>
      <c r="P442" s="195">
        <f>O442*H442</f>
        <v>0</v>
      </c>
      <c r="Q442" s="195">
        <v>1.22E-5</v>
      </c>
      <c r="R442" s="195">
        <f>Q442*H442</f>
        <v>4.6359999999999999E-4</v>
      </c>
      <c r="S442" s="195">
        <v>0</v>
      </c>
      <c r="T442" s="196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7" t="s">
        <v>147</v>
      </c>
      <c r="AT442" s="197" t="s">
        <v>142</v>
      </c>
      <c r="AU442" s="197" t="s">
        <v>90</v>
      </c>
      <c r="AY442" s="17" t="s">
        <v>140</v>
      </c>
      <c r="BE442" s="198">
        <f>IF(N442="základní",J442,0)</f>
        <v>0</v>
      </c>
      <c r="BF442" s="198">
        <f>IF(N442="snížená",J442,0)</f>
        <v>0</v>
      </c>
      <c r="BG442" s="198">
        <f>IF(N442="zákl. přenesená",J442,0)</f>
        <v>0</v>
      </c>
      <c r="BH442" s="198">
        <f>IF(N442="sníž. přenesená",J442,0)</f>
        <v>0</v>
      </c>
      <c r="BI442" s="198">
        <f>IF(N442="nulová",J442,0)</f>
        <v>0</v>
      </c>
      <c r="BJ442" s="17" t="s">
        <v>88</v>
      </c>
      <c r="BK442" s="198">
        <f>ROUND(I442*H442,2)</f>
        <v>0</v>
      </c>
      <c r="BL442" s="17" t="s">
        <v>147</v>
      </c>
      <c r="BM442" s="197" t="s">
        <v>767</v>
      </c>
    </row>
    <row r="443" spans="1:65" s="2" customFormat="1" ht="11.25">
      <c r="A443" s="34"/>
      <c r="B443" s="35"/>
      <c r="C443" s="36"/>
      <c r="D443" s="199" t="s">
        <v>149</v>
      </c>
      <c r="E443" s="36"/>
      <c r="F443" s="200" t="s">
        <v>768</v>
      </c>
      <c r="G443" s="36"/>
      <c r="H443" s="36"/>
      <c r="I443" s="201"/>
      <c r="J443" s="36"/>
      <c r="K443" s="36"/>
      <c r="L443" s="39"/>
      <c r="M443" s="202"/>
      <c r="N443" s="203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149</v>
      </c>
      <c r="AU443" s="17" t="s">
        <v>90</v>
      </c>
    </row>
    <row r="444" spans="1:65" s="2" customFormat="1" ht="39">
      <c r="A444" s="34"/>
      <c r="B444" s="35"/>
      <c r="C444" s="36"/>
      <c r="D444" s="206" t="s">
        <v>229</v>
      </c>
      <c r="E444" s="36"/>
      <c r="F444" s="227" t="s">
        <v>762</v>
      </c>
      <c r="G444" s="36"/>
      <c r="H444" s="36"/>
      <c r="I444" s="201"/>
      <c r="J444" s="36"/>
      <c r="K444" s="36"/>
      <c r="L444" s="39"/>
      <c r="M444" s="202"/>
      <c r="N444" s="203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229</v>
      </c>
      <c r="AU444" s="17" t="s">
        <v>90</v>
      </c>
    </row>
    <row r="445" spans="1:65" s="2" customFormat="1" ht="49.15" customHeight="1">
      <c r="A445" s="34"/>
      <c r="B445" s="35"/>
      <c r="C445" s="186" t="s">
        <v>769</v>
      </c>
      <c r="D445" s="186" t="s">
        <v>142</v>
      </c>
      <c r="E445" s="187" t="s">
        <v>770</v>
      </c>
      <c r="F445" s="188" t="s">
        <v>771</v>
      </c>
      <c r="G445" s="189" t="s">
        <v>226</v>
      </c>
      <c r="H445" s="190">
        <v>1072</v>
      </c>
      <c r="I445" s="191"/>
      <c r="J445" s="192">
        <f>ROUND(I445*H445,2)</f>
        <v>0</v>
      </c>
      <c r="K445" s="188" t="s">
        <v>146</v>
      </c>
      <c r="L445" s="39"/>
      <c r="M445" s="193" t="s">
        <v>1</v>
      </c>
      <c r="N445" s="194" t="s">
        <v>45</v>
      </c>
      <c r="O445" s="71"/>
      <c r="P445" s="195">
        <f>O445*H445</f>
        <v>0</v>
      </c>
      <c r="Q445" s="195">
        <v>0.15539952000000001</v>
      </c>
      <c r="R445" s="195">
        <f>Q445*H445</f>
        <v>166.58828544000002</v>
      </c>
      <c r="S445" s="195">
        <v>0</v>
      </c>
      <c r="T445" s="196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7" t="s">
        <v>147</v>
      </c>
      <c r="AT445" s="197" t="s">
        <v>142</v>
      </c>
      <c r="AU445" s="197" t="s">
        <v>90</v>
      </c>
      <c r="AY445" s="17" t="s">
        <v>140</v>
      </c>
      <c r="BE445" s="198">
        <f>IF(N445="základní",J445,0)</f>
        <v>0</v>
      </c>
      <c r="BF445" s="198">
        <f>IF(N445="snížená",J445,0)</f>
        <v>0</v>
      </c>
      <c r="BG445" s="198">
        <f>IF(N445="zákl. přenesená",J445,0)</f>
        <v>0</v>
      </c>
      <c r="BH445" s="198">
        <f>IF(N445="sníž. přenesená",J445,0)</f>
        <v>0</v>
      </c>
      <c r="BI445" s="198">
        <f>IF(N445="nulová",J445,0)</f>
        <v>0</v>
      </c>
      <c r="BJ445" s="17" t="s">
        <v>88</v>
      </c>
      <c r="BK445" s="198">
        <f>ROUND(I445*H445,2)</f>
        <v>0</v>
      </c>
      <c r="BL445" s="17" t="s">
        <v>147</v>
      </c>
      <c r="BM445" s="197" t="s">
        <v>772</v>
      </c>
    </row>
    <row r="446" spans="1:65" s="2" customFormat="1" ht="11.25">
      <c r="A446" s="34"/>
      <c r="B446" s="35"/>
      <c r="C446" s="36"/>
      <c r="D446" s="199" t="s">
        <v>149</v>
      </c>
      <c r="E446" s="36"/>
      <c r="F446" s="200" t="s">
        <v>773</v>
      </c>
      <c r="G446" s="36"/>
      <c r="H446" s="36"/>
      <c r="I446" s="201"/>
      <c r="J446" s="36"/>
      <c r="K446" s="36"/>
      <c r="L446" s="39"/>
      <c r="M446" s="202"/>
      <c r="N446" s="203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149</v>
      </c>
      <c r="AU446" s="17" t="s">
        <v>90</v>
      </c>
    </row>
    <row r="447" spans="1:65" s="2" customFormat="1" ht="97.5">
      <c r="A447" s="34"/>
      <c r="B447" s="35"/>
      <c r="C447" s="36"/>
      <c r="D447" s="206" t="s">
        <v>229</v>
      </c>
      <c r="E447" s="36"/>
      <c r="F447" s="227" t="s">
        <v>774</v>
      </c>
      <c r="G447" s="36"/>
      <c r="H447" s="36"/>
      <c r="I447" s="201"/>
      <c r="J447" s="36"/>
      <c r="K447" s="36"/>
      <c r="L447" s="39"/>
      <c r="M447" s="202"/>
      <c r="N447" s="203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229</v>
      </c>
      <c r="AU447" s="17" t="s">
        <v>90</v>
      </c>
    </row>
    <row r="448" spans="1:65" s="2" customFormat="1" ht="16.5" customHeight="1">
      <c r="A448" s="34"/>
      <c r="B448" s="35"/>
      <c r="C448" s="228" t="s">
        <v>775</v>
      </c>
      <c r="D448" s="228" t="s">
        <v>377</v>
      </c>
      <c r="E448" s="229" t="s">
        <v>776</v>
      </c>
      <c r="F448" s="230" t="s">
        <v>777</v>
      </c>
      <c r="G448" s="231" t="s">
        <v>226</v>
      </c>
      <c r="H448" s="232">
        <v>813.96</v>
      </c>
      <c r="I448" s="233"/>
      <c r="J448" s="234">
        <f>ROUND(I448*H448,2)</f>
        <v>0</v>
      </c>
      <c r="K448" s="230" t="s">
        <v>146</v>
      </c>
      <c r="L448" s="235"/>
      <c r="M448" s="236" t="s">
        <v>1</v>
      </c>
      <c r="N448" s="237" t="s">
        <v>45</v>
      </c>
      <c r="O448" s="71"/>
      <c r="P448" s="195">
        <f>O448*H448</f>
        <v>0</v>
      </c>
      <c r="Q448" s="195">
        <v>0.08</v>
      </c>
      <c r="R448" s="195">
        <f>Q448*H448</f>
        <v>65.116799999999998</v>
      </c>
      <c r="S448" s="195">
        <v>0</v>
      </c>
      <c r="T448" s="196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7" t="s">
        <v>185</v>
      </c>
      <c r="AT448" s="197" t="s">
        <v>377</v>
      </c>
      <c r="AU448" s="197" t="s">
        <v>90</v>
      </c>
      <c r="AY448" s="17" t="s">
        <v>140</v>
      </c>
      <c r="BE448" s="198">
        <f>IF(N448="základní",J448,0)</f>
        <v>0</v>
      </c>
      <c r="BF448" s="198">
        <f>IF(N448="snížená",J448,0)</f>
        <v>0</v>
      </c>
      <c r="BG448" s="198">
        <f>IF(N448="zákl. přenesená",J448,0)</f>
        <v>0</v>
      </c>
      <c r="BH448" s="198">
        <f>IF(N448="sníž. přenesená",J448,0)</f>
        <v>0</v>
      </c>
      <c r="BI448" s="198">
        <f>IF(N448="nulová",J448,0)</f>
        <v>0</v>
      </c>
      <c r="BJ448" s="17" t="s">
        <v>88</v>
      </c>
      <c r="BK448" s="198">
        <f>ROUND(I448*H448,2)</f>
        <v>0</v>
      </c>
      <c r="BL448" s="17" t="s">
        <v>147</v>
      </c>
      <c r="BM448" s="197" t="s">
        <v>778</v>
      </c>
    </row>
    <row r="449" spans="1:65" s="13" customFormat="1" ht="11.25">
      <c r="B449" s="204"/>
      <c r="C449" s="205"/>
      <c r="D449" s="206" t="s">
        <v>175</v>
      </c>
      <c r="E449" s="205"/>
      <c r="F449" s="208" t="s">
        <v>779</v>
      </c>
      <c r="G449" s="205"/>
      <c r="H449" s="209">
        <v>813.96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175</v>
      </c>
      <c r="AU449" s="215" t="s">
        <v>90</v>
      </c>
      <c r="AV449" s="13" t="s">
        <v>90</v>
      </c>
      <c r="AW449" s="13" t="s">
        <v>4</v>
      </c>
      <c r="AX449" s="13" t="s">
        <v>88</v>
      </c>
      <c r="AY449" s="215" t="s">
        <v>140</v>
      </c>
    </row>
    <row r="450" spans="1:65" s="2" customFormat="1" ht="16.5" customHeight="1">
      <c r="A450" s="34"/>
      <c r="B450" s="35"/>
      <c r="C450" s="228" t="s">
        <v>780</v>
      </c>
      <c r="D450" s="228" t="s">
        <v>377</v>
      </c>
      <c r="E450" s="229" t="s">
        <v>781</v>
      </c>
      <c r="F450" s="230" t="s">
        <v>782</v>
      </c>
      <c r="G450" s="231" t="s">
        <v>226</v>
      </c>
      <c r="H450" s="232">
        <v>110.16</v>
      </c>
      <c r="I450" s="233"/>
      <c r="J450" s="234">
        <f>ROUND(I450*H450,2)</f>
        <v>0</v>
      </c>
      <c r="K450" s="230" t="s">
        <v>146</v>
      </c>
      <c r="L450" s="235"/>
      <c r="M450" s="236" t="s">
        <v>1</v>
      </c>
      <c r="N450" s="237" t="s">
        <v>45</v>
      </c>
      <c r="O450" s="71"/>
      <c r="P450" s="195">
        <f>O450*H450</f>
        <v>0</v>
      </c>
      <c r="Q450" s="195">
        <v>0.04</v>
      </c>
      <c r="R450" s="195">
        <f>Q450*H450</f>
        <v>4.4063999999999997</v>
      </c>
      <c r="S450" s="195">
        <v>0</v>
      </c>
      <c r="T450" s="19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7" t="s">
        <v>185</v>
      </c>
      <c r="AT450" s="197" t="s">
        <v>377</v>
      </c>
      <c r="AU450" s="197" t="s">
        <v>90</v>
      </c>
      <c r="AY450" s="17" t="s">
        <v>140</v>
      </c>
      <c r="BE450" s="198">
        <f>IF(N450="základní",J450,0)</f>
        <v>0</v>
      </c>
      <c r="BF450" s="198">
        <f>IF(N450="snížená",J450,0)</f>
        <v>0</v>
      </c>
      <c r="BG450" s="198">
        <f>IF(N450="zákl. přenesená",J450,0)</f>
        <v>0</v>
      </c>
      <c r="BH450" s="198">
        <f>IF(N450="sníž. přenesená",J450,0)</f>
        <v>0</v>
      </c>
      <c r="BI450" s="198">
        <f>IF(N450="nulová",J450,0)</f>
        <v>0</v>
      </c>
      <c r="BJ450" s="17" t="s">
        <v>88</v>
      </c>
      <c r="BK450" s="198">
        <f>ROUND(I450*H450,2)</f>
        <v>0</v>
      </c>
      <c r="BL450" s="17" t="s">
        <v>147</v>
      </c>
      <c r="BM450" s="197" t="s">
        <v>783</v>
      </c>
    </row>
    <row r="451" spans="1:65" s="13" customFormat="1" ht="11.25">
      <c r="B451" s="204"/>
      <c r="C451" s="205"/>
      <c r="D451" s="206" t="s">
        <v>175</v>
      </c>
      <c r="E451" s="205"/>
      <c r="F451" s="208" t="s">
        <v>784</v>
      </c>
      <c r="G451" s="205"/>
      <c r="H451" s="209">
        <v>110.16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175</v>
      </c>
      <c r="AU451" s="215" t="s">
        <v>90</v>
      </c>
      <c r="AV451" s="13" t="s">
        <v>90</v>
      </c>
      <c r="AW451" s="13" t="s">
        <v>4</v>
      </c>
      <c r="AX451" s="13" t="s">
        <v>88</v>
      </c>
      <c r="AY451" s="215" t="s">
        <v>140</v>
      </c>
    </row>
    <row r="452" spans="1:65" s="2" customFormat="1" ht="24.2" customHeight="1">
      <c r="A452" s="34"/>
      <c r="B452" s="35"/>
      <c r="C452" s="228" t="s">
        <v>785</v>
      </c>
      <c r="D452" s="228" t="s">
        <v>377</v>
      </c>
      <c r="E452" s="229" t="s">
        <v>786</v>
      </c>
      <c r="F452" s="230" t="s">
        <v>787</v>
      </c>
      <c r="G452" s="231" t="s">
        <v>226</v>
      </c>
      <c r="H452" s="232">
        <v>97.92</v>
      </c>
      <c r="I452" s="233"/>
      <c r="J452" s="234">
        <f>ROUND(I452*H452,2)</f>
        <v>0</v>
      </c>
      <c r="K452" s="230" t="s">
        <v>146</v>
      </c>
      <c r="L452" s="235"/>
      <c r="M452" s="236" t="s">
        <v>1</v>
      </c>
      <c r="N452" s="237" t="s">
        <v>45</v>
      </c>
      <c r="O452" s="71"/>
      <c r="P452" s="195">
        <f>O452*H452</f>
        <v>0</v>
      </c>
      <c r="Q452" s="195">
        <v>4.8300000000000003E-2</v>
      </c>
      <c r="R452" s="195">
        <f>Q452*H452</f>
        <v>4.7295360000000004</v>
      </c>
      <c r="S452" s="195">
        <v>0</v>
      </c>
      <c r="T452" s="196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7" t="s">
        <v>185</v>
      </c>
      <c r="AT452" s="197" t="s">
        <v>377</v>
      </c>
      <c r="AU452" s="197" t="s">
        <v>90</v>
      </c>
      <c r="AY452" s="17" t="s">
        <v>140</v>
      </c>
      <c r="BE452" s="198">
        <f>IF(N452="základní",J452,0)</f>
        <v>0</v>
      </c>
      <c r="BF452" s="198">
        <f>IF(N452="snížená",J452,0)</f>
        <v>0</v>
      </c>
      <c r="BG452" s="198">
        <f>IF(N452="zákl. přenesená",J452,0)</f>
        <v>0</v>
      </c>
      <c r="BH452" s="198">
        <f>IF(N452="sníž. přenesená",J452,0)</f>
        <v>0</v>
      </c>
      <c r="BI452" s="198">
        <f>IF(N452="nulová",J452,0)</f>
        <v>0</v>
      </c>
      <c r="BJ452" s="17" t="s">
        <v>88</v>
      </c>
      <c r="BK452" s="198">
        <f>ROUND(I452*H452,2)</f>
        <v>0</v>
      </c>
      <c r="BL452" s="17" t="s">
        <v>147</v>
      </c>
      <c r="BM452" s="197" t="s">
        <v>788</v>
      </c>
    </row>
    <row r="453" spans="1:65" s="13" customFormat="1" ht="11.25">
      <c r="B453" s="204"/>
      <c r="C453" s="205"/>
      <c r="D453" s="206" t="s">
        <v>175</v>
      </c>
      <c r="E453" s="205"/>
      <c r="F453" s="208" t="s">
        <v>789</v>
      </c>
      <c r="G453" s="205"/>
      <c r="H453" s="209">
        <v>97.92</v>
      </c>
      <c r="I453" s="210"/>
      <c r="J453" s="205"/>
      <c r="K453" s="205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175</v>
      </c>
      <c r="AU453" s="215" t="s">
        <v>90</v>
      </c>
      <c r="AV453" s="13" t="s">
        <v>90</v>
      </c>
      <c r="AW453" s="13" t="s">
        <v>4</v>
      </c>
      <c r="AX453" s="13" t="s">
        <v>88</v>
      </c>
      <c r="AY453" s="215" t="s">
        <v>140</v>
      </c>
    </row>
    <row r="454" spans="1:65" s="2" customFormat="1" ht="24.2" customHeight="1">
      <c r="A454" s="34"/>
      <c r="B454" s="35"/>
      <c r="C454" s="228" t="s">
        <v>790</v>
      </c>
      <c r="D454" s="228" t="s">
        <v>377</v>
      </c>
      <c r="E454" s="229" t="s">
        <v>791</v>
      </c>
      <c r="F454" s="230" t="s">
        <v>792</v>
      </c>
      <c r="G454" s="231" t="s">
        <v>226</v>
      </c>
      <c r="H454" s="232">
        <v>50</v>
      </c>
      <c r="I454" s="233"/>
      <c r="J454" s="234">
        <f>ROUND(I454*H454,2)</f>
        <v>0</v>
      </c>
      <c r="K454" s="230" t="s">
        <v>146</v>
      </c>
      <c r="L454" s="235"/>
      <c r="M454" s="236" t="s">
        <v>1</v>
      </c>
      <c r="N454" s="237" t="s">
        <v>45</v>
      </c>
      <c r="O454" s="71"/>
      <c r="P454" s="195">
        <f>O454*H454</f>
        <v>0</v>
      </c>
      <c r="Q454" s="195">
        <v>6.5670000000000006E-2</v>
      </c>
      <c r="R454" s="195">
        <f>Q454*H454</f>
        <v>3.2835000000000001</v>
      </c>
      <c r="S454" s="195">
        <v>0</v>
      </c>
      <c r="T454" s="196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7" t="s">
        <v>185</v>
      </c>
      <c r="AT454" s="197" t="s">
        <v>377</v>
      </c>
      <c r="AU454" s="197" t="s">
        <v>90</v>
      </c>
      <c r="AY454" s="17" t="s">
        <v>140</v>
      </c>
      <c r="BE454" s="198">
        <f>IF(N454="základní",J454,0)</f>
        <v>0</v>
      </c>
      <c r="BF454" s="198">
        <f>IF(N454="snížená",J454,0)</f>
        <v>0</v>
      </c>
      <c r="BG454" s="198">
        <f>IF(N454="zákl. přenesená",J454,0)</f>
        <v>0</v>
      </c>
      <c r="BH454" s="198">
        <f>IF(N454="sníž. přenesená",J454,0)</f>
        <v>0</v>
      </c>
      <c r="BI454" s="198">
        <f>IF(N454="nulová",J454,0)</f>
        <v>0</v>
      </c>
      <c r="BJ454" s="17" t="s">
        <v>88</v>
      </c>
      <c r="BK454" s="198">
        <f>ROUND(I454*H454,2)</f>
        <v>0</v>
      </c>
      <c r="BL454" s="17" t="s">
        <v>147</v>
      </c>
      <c r="BM454" s="197" t="s">
        <v>793</v>
      </c>
    </row>
    <row r="455" spans="1:65" s="2" customFormat="1" ht="21.75" customHeight="1">
      <c r="A455" s="34"/>
      <c r="B455" s="35"/>
      <c r="C455" s="228" t="s">
        <v>794</v>
      </c>
      <c r="D455" s="228" t="s">
        <v>377</v>
      </c>
      <c r="E455" s="229" t="s">
        <v>795</v>
      </c>
      <c r="F455" s="230" t="s">
        <v>796</v>
      </c>
      <c r="G455" s="231" t="s">
        <v>226</v>
      </c>
      <c r="H455" s="232">
        <v>18</v>
      </c>
      <c r="I455" s="233"/>
      <c r="J455" s="234">
        <f>ROUND(I455*H455,2)</f>
        <v>0</v>
      </c>
      <c r="K455" s="230" t="s">
        <v>146</v>
      </c>
      <c r="L455" s="235"/>
      <c r="M455" s="236" t="s">
        <v>1</v>
      </c>
      <c r="N455" s="237" t="s">
        <v>45</v>
      </c>
      <c r="O455" s="71"/>
      <c r="P455" s="195">
        <f>O455*H455</f>
        <v>0</v>
      </c>
      <c r="Q455" s="195">
        <v>6.0999999999999999E-2</v>
      </c>
      <c r="R455" s="195">
        <f>Q455*H455</f>
        <v>1.0979999999999999</v>
      </c>
      <c r="S455" s="195">
        <v>0</v>
      </c>
      <c r="T455" s="196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7" t="s">
        <v>185</v>
      </c>
      <c r="AT455" s="197" t="s">
        <v>377</v>
      </c>
      <c r="AU455" s="197" t="s">
        <v>90</v>
      </c>
      <c r="AY455" s="17" t="s">
        <v>140</v>
      </c>
      <c r="BE455" s="198">
        <f>IF(N455="základní",J455,0)</f>
        <v>0</v>
      </c>
      <c r="BF455" s="198">
        <f>IF(N455="snížená",J455,0)</f>
        <v>0</v>
      </c>
      <c r="BG455" s="198">
        <f>IF(N455="zákl. přenesená",J455,0)</f>
        <v>0</v>
      </c>
      <c r="BH455" s="198">
        <f>IF(N455="sníž. přenesená",J455,0)</f>
        <v>0</v>
      </c>
      <c r="BI455" s="198">
        <f>IF(N455="nulová",J455,0)</f>
        <v>0</v>
      </c>
      <c r="BJ455" s="17" t="s">
        <v>88</v>
      </c>
      <c r="BK455" s="198">
        <f>ROUND(I455*H455,2)</f>
        <v>0</v>
      </c>
      <c r="BL455" s="17" t="s">
        <v>147</v>
      </c>
      <c r="BM455" s="197" t="s">
        <v>797</v>
      </c>
    </row>
    <row r="456" spans="1:65" s="2" customFormat="1" ht="29.25">
      <c r="A456" s="34"/>
      <c r="B456" s="35"/>
      <c r="C456" s="36"/>
      <c r="D456" s="206" t="s">
        <v>459</v>
      </c>
      <c r="E456" s="36"/>
      <c r="F456" s="227" t="s">
        <v>798</v>
      </c>
      <c r="G456" s="36"/>
      <c r="H456" s="36"/>
      <c r="I456" s="201"/>
      <c r="J456" s="36"/>
      <c r="K456" s="36"/>
      <c r="L456" s="39"/>
      <c r="M456" s="202"/>
      <c r="N456" s="203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459</v>
      </c>
      <c r="AU456" s="17" t="s">
        <v>90</v>
      </c>
    </row>
    <row r="457" spans="1:65" s="2" customFormat="1" ht="21.75" customHeight="1">
      <c r="A457" s="34"/>
      <c r="B457" s="35"/>
      <c r="C457" s="228" t="s">
        <v>799</v>
      </c>
      <c r="D457" s="228" t="s">
        <v>377</v>
      </c>
      <c r="E457" s="229" t="s">
        <v>800</v>
      </c>
      <c r="F457" s="230" t="s">
        <v>801</v>
      </c>
      <c r="G457" s="231" t="s">
        <v>226</v>
      </c>
      <c r="H457" s="232">
        <v>2</v>
      </c>
      <c r="I457" s="233"/>
      <c r="J457" s="234">
        <f>ROUND(I457*H457,2)</f>
        <v>0</v>
      </c>
      <c r="K457" s="230" t="s">
        <v>146</v>
      </c>
      <c r="L457" s="235"/>
      <c r="M457" s="236" t="s">
        <v>1</v>
      </c>
      <c r="N457" s="237" t="s">
        <v>45</v>
      </c>
      <c r="O457" s="71"/>
      <c r="P457" s="195">
        <f>O457*H457</f>
        <v>0</v>
      </c>
      <c r="Q457" s="195">
        <v>9.1999999999999998E-2</v>
      </c>
      <c r="R457" s="195">
        <f>Q457*H457</f>
        <v>0.184</v>
      </c>
      <c r="S457" s="195">
        <v>0</v>
      </c>
      <c r="T457" s="196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7" t="s">
        <v>185</v>
      </c>
      <c r="AT457" s="197" t="s">
        <v>377</v>
      </c>
      <c r="AU457" s="197" t="s">
        <v>90</v>
      </c>
      <c r="AY457" s="17" t="s">
        <v>140</v>
      </c>
      <c r="BE457" s="198">
        <f>IF(N457="základní",J457,0)</f>
        <v>0</v>
      </c>
      <c r="BF457" s="198">
        <f>IF(N457="snížená",J457,0)</f>
        <v>0</v>
      </c>
      <c r="BG457" s="198">
        <f>IF(N457="zákl. přenesená",J457,0)</f>
        <v>0</v>
      </c>
      <c r="BH457" s="198">
        <f>IF(N457="sníž. přenesená",J457,0)</f>
        <v>0</v>
      </c>
      <c r="BI457" s="198">
        <f>IF(N457="nulová",J457,0)</f>
        <v>0</v>
      </c>
      <c r="BJ457" s="17" t="s">
        <v>88</v>
      </c>
      <c r="BK457" s="198">
        <f>ROUND(I457*H457,2)</f>
        <v>0</v>
      </c>
      <c r="BL457" s="17" t="s">
        <v>147</v>
      </c>
      <c r="BM457" s="197" t="s">
        <v>802</v>
      </c>
    </row>
    <row r="458" spans="1:65" s="2" customFormat="1" ht="49.15" customHeight="1">
      <c r="A458" s="34"/>
      <c r="B458" s="35"/>
      <c r="C458" s="186" t="s">
        <v>803</v>
      </c>
      <c r="D458" s="186" t="s">
        <v>142</v>
      </c>
      <c r="E458" s="187" t="s">
        <v>804</v>
      </c>
      <c r="F458" s="188" t="s">
        <v>805</v>
      </c>
      <c r="G458" s="189" t="s">
        <v>226</v>
      </c>
      <c r="H458" s="190">
        <v>1232.5</v>
      </c>
      <c r="I458" s="191"/>
      <c r="J458" s="192">
        <f>ROUND(I458*H458,2)</f>
        <v>0</v>
      </c>
      <c r="K458" s="188" t="s">
        <v>146</v>
      </c>
      <c r="L458" s="39"/>
      <c r="M458" s="193" t="s">
        <v>1</v>
      </c>
      <c r="N458" s="194" t="s">
        <v>45</v>
      </c>
      <c r="O458" s="71"/>
      <c r="P458" s="195">
        <f>O458*H458</f>
        <v>0</v>
      </c>
      <c r="Q458" s="195">
        <v>0.12949959999999999</v>
      </c>
      <c r="R458" s="195">
        <f>Q458*H458</f>
        <v>159.60825699999998</v>
      </c>
      <c r="S458" s="195">
        <v>0</v>
      </c>
      <c r="T458" s="196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7" t="s">
        <v>147</v>
      </c>
      <c r="AT458" s="197" t="s">
        <v>142</v>
      </c>
      <c r="AU458" s="197" t="s">
        <v>90</v>
      </c>
      <c r="AY458" s="17" t="s">
        <v>140</v>
      </c>
      <c r="BE458" s="198">
        <f>IF(N458="základní",J458,0)</f>
        <v>0</v>
      </c>
      <c r="BF458" s="198">
        <f>IF(N458="snížená",J458,0)</f>
        <v>0</v>
      </c>
      <c r="BG458" s="198">
        <f>IF(N458="zákl. přenesená",J458,0)</f>
        <v>0</v>
      </c>
      <c r="BH458" s="198">
        <f>IF(N458="sníž. přenesená",J458,0)</f>
        <v>0</v>
      </c>
      <c r="BI458" s="198">
        <f>IF(N458="nulová",J458,0)</f>
        <v>0</v>
      </c>
      <c r="BJ458" s="17" t="s">
        <v>88</v>
      </c>
      <c r="BK458" s="198">
        <f>ROUND(I458*H458,2)</f>
        <v>0</v>
      </c>
      <c r="BL458" s="17" t="s">
        <v>147</v>
      </c>
      <c r="BM458" s="197" t="s">
        <v>806</v>
      </c>
    </row>
    <row r="459" spans="1:65" s="2" customFormat="1" ht="11.25">
      <c r="A459" s="34"/>
      <c r="B459" s="35"/>
      <c r="C459" s="36"/>
      <c r="D459" s="199" t="s">
        <v>149</v>
      </c>
      <c r="E459" s="36"/>
      <c r="F459" s="200" t="s">
        <v>807</v>
      </c>
      <c r="G459" s="36"/>
      <c r="H459" s="36"/>
      <c r="I459" s="201"/>
      <c r="J459" s="36"/>
      <c r="K459" s="36"/>
      <c r="L459" s="39"/>
      <c r="M459" s="202"/>
      <c r="N459" s="203"/>
      <c r="O459" s="71"/>
      <c r="P459" s="71"/>
      <c r="Q459" s="71"/>
      <c r="R459" s="71"/>
      <c r="S459" s="71"/>
      <c r="T459" s="72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7" t="s">
        <v>149</v>
      </c>
      <c r="AU459" s="17" t="s">
        <v>90</v>
      </c>
    </row>
    <row r="460" spans="1:65" s="2" customFormat="1" ht="107.25">
      <c r="A460" s="34"/>
      <c r="B460" s="35"/>
      <c r="C460" s="36"/>
      <c r="D460" s="206" t="s">
        <v>229</v>
      </c>
      <c r="E460" s="36"/>
      <c r="F460" s="227" t="s">
        <v>808</v>
      </c>
      <c r="G460" s="36"/>
      <c r="H460" s="36"/>
      <c r="I460" s="201"/>
      <c r="J460" s="36"/>
      <c r="K460" s="36"/>
      <c r="L460" s="39"/>
      <c r="M460" s="202"/>
      <c r="N460" s="203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229</v>
      </c>
      <c r="AU460" s="17" t="s">
        <v>90</v>
      </c>
    </row>
    <row r="461" spans="1:65" s="2" customFormat="1" ht="16.5" customHeight="1">
      <c r="A461" s="34"/>
      <c r="B461" s="35"/>
      <c r="C461" s="228" t="s">
        <v>809</v>
      </c>
      <c r="D461" s="228" t="s">
        <v>377</v>
      </c>
      <c r="E461" s="229" t="s">
        <v>810</v>
      </c>
      <c r="F461" s="230" t="s">
        <v>811</v>
      </c>
      <c r="G461" s="231" t="s">
        <v>226</v>
      </c>
      <c r="H461" s="232">
        <v>1205.6400000000001</v>
      </c>
      <c r="I461" s="233"/>
      <c r="J461" s="234">
        <f>ROUND(I461*H461,2)</f>
        <v>0</v>
      </c>
      <c r="K461" s="230" t="s">
        <v>146</v>
      </c>
      <c r="L461" s="235"/>
      <c r="M461" s="236" t="s">
        <v>1</v>
      </c>
      <c r="N461" s="237" t="s">
        <v>45</v>
      </c>
      <c r="O461" s="71"/>
      <c r="P461" s="195">
        <f>O461*H461</f>
        <v>0</v>
      </c>
      <c r="Q461" s="195">
        <v>4.4999999999999998E-2</v>
      </c>
      <c r="R461" s="195">
        <f>Q461*H461</f>
        <v>54.253800000000005</v>
      </c>
      <c r="S461" s="195">
        <v>0</v>
      </c>
      <c r="T461" s="196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7" t="s">
        <v>185</v>
      </c>
      <c r="AT461" s="197" t="s">
        <v>377</v>
      </c>
      <c r="AU461" s="197" t="s">
        <v>90</v>
      </c>
      <c r="AY461" s="17" t="s">
        <v>140</v>
      </c>
      <c r="BE461" s="198">
        <f>IF(N461="základní",J461,0)</f>
        <v>0</v>
      </c>
      <c r="BF461" s="198">
        <f>IF(N461="snížená",J461,0)</f>
        <v>0</v>
      </c>
      <c r="BG461" s="198">
        <f>IF(N461="zákl. přenesená",J461,0)</f>
        <v>0</v>
      </c>
      <c r="BH461" s="198">
        <f>IF(N461="sníž. přenesená",J461,0)</f>
        <v>0</v>
      </c>
      <c r="BI461" s="198">
        <f>IF(N461="nulová",J461,0)</f>
        <v>0</v>
      </c>
      <c r="BJ461" s="17" t="s">
        <v>88</v>
      </c>
      <c r="BK461" s="198">
        <f>ROUND(I461*H461,2)</f>
        <v>0</v>
      </c>
      <c r="BL461" s="17" t="s">
        <v>147</v>
      </c>
      <c r="BM461" s="197" t="s">
        <v>812</v>
      </c>
    </row>
    <row r="462" spans="1:65" s="13" customFormat="1" ht="11.25">
      <c r="B462" s="204"/>
      <c r="C462" s="205"/>
      <c r="D462" s="206" t="s">
        <v>175</v>
      </c>
      <c r="E462" s="205"/>
      <c r="F462" s="208" t="s">
        <v>813</v>
      </c>
      <c r="G462" s="205"/>
      <c r="H462" s="209">
        <v>1205.6400000000001</v>
      </c>
      <c r="I462" s="210"/>
      <c r="J462" s="205"/>
      <c r="K462" s="205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175</v>
      </c>
      <c r="AU462" s="215" t="s">
        <v>90</v>
      </c>
      <c r="AV462" s="13" t="s">
        <v>90</v>
      </c>
      <c r="AW462" s="13" t="s">
        <v>4</v>
      </c>
      <c r="AX462" s="13" t="s">
        <v>88</v>
      </c>
      <c r="AY462" s="215" t="s">
        <v>140</v>
      </c>
    </row>
    <row r="463" spans="1:65" s="2" customFormat="1" ht="21.75" customHeight="1">
      <c r="A463" s="34"/>
      <c r="B463" s="35"/>
      <c r="C463" s="228" t="s">
        <v>814</v>
      </c>
      <c r="D463" s="228" t="s">
        <v>377</v>
      </c>
      <c r="E463" s="229" t="s">
        <v>815</v>
      </c>
      <c r="F463" s="230" t="s">
        <v>816</v>
      </c>
      <c r="G463" s="231" t="s">
        <v>226</v>
      </c>
      <c r="H463" s="232">
        <v>49.98</v>
      </c>
      <c r="I463" s="233"/>
      <c r="J463" s="234">
        <f>ROUND(I463*H463,2)</f>
        <v>0</v>
      </c>
      <c r="K463" s="230" t="s">
        <v>146</v>
      </c>
      <c r="L463" s="235"/>
      <c r="M463" s="236" t="s">
        <v>1</v>
      </c>
      <c r="N463" s="237" t="s">
        <v>45</v>
      </c>
      <c r="O463" s="71"/>
      <c r="P463" s="195">
        <f>O463*H463</f>
        <v>0</v>
      </c>
      <c r="Q463" s="195">
        <v>4.8000000000000001E-2</v>
      </c>
      <c r="R463" s="195">
        <f>Q463*H463</f>
        <v>2.3990399999999998</v>
      </c>
      <c r="S463" s="195">
        <v>0</v>
      </c>
      <c r="T463" s="196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7" t="s">
        <v>185</v>
      </c>
      <c r="AT463" s="197" t="s">
        <v>377</v>
      </c>
      <c r="AU463" s="197" t="s">
        <v>90</v>
      </c>
      <c r="AY463" s="17" t="s">
        <v>140</v>
      </c>
      <c r="BE463" s="198">
        <f>IF(N463="základní",J463,0)</f>
        <v>0</v>
      </c>
      <c r="BF463" s="198">
        <f>IF(N463="snížená",J463,0)</f>
        <v>0</v>
      </c>
      <c r="BG463" s="198">
        <f>IF(N463="zákl. přenesená",J463,0)</f>
        <v>0</v>
      </c>
      <c r="BH463" s="198">
        <f>IF(N463="sníž. přenesená",J463,0)</f>
        <v>0</v>
      </c>
      <c r="BI463" s="198">
        <f>IF(N463="nulová",J463,0)</f>
        <v>0</v>
      </c>
      <c r="BJ463" s="17" t="s">
        <v>88</v>
      </c>
      <c r="BK463" s="198">
        <f>ROUND(I463*H463,2)</f>
        <v>0</v>
      </c>
      <c r="BL463" s="17" t="s">
        <v>147</v>
      </c>
      <c r="BM463" s="197" t="s">
        <v>817</v>
      </c>
    </row>
    <row r="464" spans="1:65" s="13" customFormat="1" ht="11.25">
      <c r="B464" s="204"/>
      <c r="C464" s="205"/>
      <c r="D464" s="206" t="s">
        <v>175</v>
      </c>
      <c r="E464" s="205"/>
      <c r="F464" s="208" t="s">
        <v>818</v>
      </c>
      <c r="G464" s="205"/>
      <c r="H464" s="209">
        <v>49.98</v>
      </c>
      <c r="I464" s="210"/>
      <c r="J464" s="205"/>
      <c r="K464" s="205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175</v>
      </c>
      <c r="AU464" s="215" t="s">
        <v>90</v>
      </c>
      <c r="AV464" s="13" t="s">
        <v>90</v>
      </c>
      <c r="AW464" s="13" t="s">
        <v>4</v>
      </c>
      <c r="AX464" s="13" t="s">
        <v>88</v>
      </c>
      <c r="AY464" s="215" t="s">
        <v>140</v>
      </c>
    </row>
    <row r="465" spans="1:65" s="2" customFormat="1" ht="24.2" customHeight="1">
      <c r="A465" s="34"/>
      <c r="B465" s="35"/>
      <c r="C465" s="228" t="s">
        <v>819</v>
      </c>
      <c r="D465" s="228" t="s">
        <v>377</v>
      </c>
      <c r="E465" s="229" t="s">
        <v>820</v>
      </c>
      <c r="F465" s="230" t="s">
        <v>821</v>
      </c>
      <c r="G465" s="231" t="s">
        <v>226</v>
      </c>
      <c r="H465" s="232">
        <v>1.5</v>
      </c>
      <c r="I465" s="233"/>
      <c r="J465" s="234">
        <f>ROUND(I465*H465,2)</f>
        <v>0</v>
      </c>
      <c r="K465" s="230" t="s">
        <v>146</v>
      </c>
      <c r="L465" s="235"/>
      <c r="M465" s="236" t="s">
        <v>1</v>
      </c>
      <c r="N465" s="237" t="s">
        <v>45</v>
      </c>
      <c r="O465" s="71"/>
      <c r="P465" s="195">
        <f>O465*H465</f>
        <v>0</v>
      </c>
      <c r="Q465" s="195">
        <v>6.8000000000000005E-2</v>
      </c>
      <c r="R465" s="195">
        <f>Q465*H465</f>
        <v>0.10200000000000001</v>
      </c>
      <c r="S465" s="195">
        <v>0</v>
      </c>
      <c r="T465" s="19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7" t="s">
        <v>185</v>
      </c>
      <c r="AT465" s="197" t="s">
        <v>377</v>
      </c>
      <c r="AU465" s="197" t="s">
        <v>90</v>
      </c>
      <c r="AY465" s="17" t="s">
        <v>140</v>
      </c>
      <c r="BE465" s="198">
        <f>IF(N465="základní",J465,0)</f>
        <v>0</v>
      </c>
      <c r="BF465" s="198">
        <f>IF(N465="snížená",J465,0)</f>
        <v>0</v>
      </c>
      <c r="BG465" s="198">
        <f>IF(N465="zákl. přenesená",J465,0)</f>
        <v>0</v>
      </c>
      <c r="BH465" s="198">
        <f>IF(N465="sníž. přenesená",J465,0)</f>
        <v>0</v>
      </c>
      <c r="BI465" s="198">
        <f>IF(N465="nulová",J465,0)</f>
        <v>0</v>
      </c>
      <c r="BJ465" s="17" t="s">
        <v>88</v>
      </c>
      <c r="BK465" s="198">
        <f>ROUND(I465*H465,2)</f>
        <v>0</v>
      </c>
      <c r="BL465" s="17" t="s">
        <v>147</v>
      </c>
      <c r="BM465" s="197" t="s">
        <v>822</v>
      </c>
    </row>
    <row r="466" spans="1:65" s="2" customFormat="1" ht="62.65" customHeight="1">
      <c r="A466" s="34"/>
      <c r="B466" s="35"/>
      <c r="C466" s="186" t="s">
        <v>823</v>
      </c>
      <c r="D466" s="186" t="s">
        <v>142</v>
      </c>
      <c r="E466" s="187" t="s">
        <v>824</v>
      </c>
      <c r="F466" s="188" t="s">
        <v>825</v>
      </c>
      <c r="G466" s="189" t="s">
        <v>226</v>
      </c>
      <c r="H466" s="190">
        <v>101</v>
      </c>
      <c r="I466" s="191"/>
      <c r="J466" s="192">
        <f>ROUND(I466*H466,2)</f>
        <v>0</v>
      </c>
      <c r="K466" s="188" t="s">
        <v>146</v>
      </c>
      <c r="L466" s="39"/>
      <c r="M466" s="193" t="s">
        <v>1</v>
      </c>
      <c r="N466" s="194" t="s">
        <v>45</v>
      </c>
      <c r="O466" s="71"/>
      <c r="P466" s="195">
        <f>O466*H466</f>
        <v>0</v>
      </c>
      <c r="Q466" s="195">
        <v>6.0506299999999998E-4</v>
      </c>
      <c r="R466" s="195">
        <f>Q466*H466</f>
        <v>6.1111362999999995E-2</v>
      </c>
      <c r="S466" s="195">
        <v>0</v>
      </c>
      <c r="T466" s="196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7" t="s">
        <v>147</v>
      </c>
      <c r="AT466" s="197" t="s">
        <v>142</v>
      </c>
      <c r="AU466" s="197" t="s">
        <v>90</v>
      </c>
      <c r="AY466" s="17" t="s">
        <v>140</v>
      </c>
      <c r="BE466" s="198">
        <f>IF(N466="základní",J466,0)</f>
        <v>0</v>
      </c>
      <c r="BF466" s="198">
        <f>IF(N466="snížená",J466,0)</f>
        <v>0</v>
      </c>
      <c r="BG466" s="198">
        <f>IF(N466="zákl. přenesená",J466,0)</f>
        <v>0</v>
      </c>
      <c r="BH466" s="198">
        <f>IF(N466="sníž. přenesená",J466,0)</f>
        <v>0</v>
      </c>
      <c r="BI466" s="198">
        <f>IF(N466="nulová",J466,0)</f>
        <v>0</v>
      </c>
      <c r="BJ466" s="17" t="s">
        <v>88</v>
      </c>
      <c r="BK466" s="198">
        <f>ROUND(I466*H466,2)</f>
        <v>0</v>
      </c>
      <c r="BL466" s="17" t="s">
        <v>147</v>
      </c>
      <c r="BM466" s="197" t="s">
        <v>826</v>
      </c>
    </row>
    <row r="467" spans="1:65" s="2" customFormat="1" ht="11.25">
      <c r="A467" s="34"/>
      <c r="B467" s="35"/>
      <c r="C467" s="36"/>
      <c r="D467" s="199" t="s">
        <v>149</v>
      </c>
      <c r="E467" s="36"/>
      <c r="F467" s="200" t="s">
        <v>827</v>
      </c>
      <c r="G467" s="36"/>
      <c r="H467" s="36"/>
      <c r="I467" s="201"/>
      <c r="J467" s="36"/>
      <c r="K467" s="36"/>
      <c r="L467" s="39"/>
      <c r="M467" s="202"/>
      <c r="N467" s="203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149</v>
      </c>
      <c r="AU467" s="17" t="s">
        <v>90</v>
      </c>
    </row>
    <row r="468" spans="1:65" s="2" customFormat="1" ht="24.2" customHeight="1">
      <c r="A468" s="34"/>
      <c r="B468" s="35"/>
      <c r="C468" s="186" t="s">
        <v>828</v>
      </c>
      <c r="D468" s="186" t="s">
        <v>142</v>
      </c>
      <c r="E468" s="187" t="s">
        <v>829</v>
      </c>
      <c r="F468" s="188" t="s">
        <v>830</v>
      </c>
      <c r="G468" s="189" t="s">
        <v>226</v>
      </c>
      <c r="H468" s="190">
        <v>12</v>
      </c>
      <c r="I468" s="191"/>
      <c r="J468" s="192">
        <f>ROUND(I468*H468,2)</f>
        <v>0</v>
      </c>
      <c r="K468" s="188" t="s">
        <v>146</v>
      </c>
      <c r="L468" s="39"/>
      <c r="M468" s="193" t="s">
        <v>1</v>
      </c>
      <c r="N468" s="194" t="s">
        <v>45</v>
      </c>
      <c r="O468" s="71"/>
      <c r="P468" s="195">
        <f>O468*H468</f>
        <v>0</v>
      </c>
      <c r="Q468" s="195">
        <v>0</v>
      </c>
      <c r="R468" s="195">
        <f>Q468*H468</f>
        <v>0</v>
      </c>
      <c r="S468" s="195">
        <v>0</v>
      </c>
      <c r="T468" s="196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7" t="s">
        <v>147</v>
      </c>
      <c r="AT468" s="197" t="s">
        <v>142</v>
      </c>
      <c r="AU468" s="197" t="s">
        <v>90</v>
      </c>
      <c r="AY468" s="17" t="s">
        <v>140</v>
      </c>
      <c r="BE468" s="198">
        <f>IF(N468="základní",J468,0)</f>
        <v>0</v>
      </c>
      <c r="BF468" s="198">
        <f>IF(N468="snížená",J468,0)</f>
        <v>0</v>
      </c>
      <c r="BG468" s="198">
        <f>IF(N468="zákl. přenesená",J468,0)</f>
        <v>0</v>
      </c>
      <c r="BH468" s="198">
        <f>IF(N468="sníž. přenesená",J468,0)</f>
        <v>0</v>
      </c>
      <c r="BI468" s="198">
        <f>IF(N468="nulová",J468,0)</f>
        <v>0</v>
      </c>
      <c r="BJ468" s="17" t="s">
        <v>88</v>
      </c>
      <c r="BK468" s="198">
        <f>ROUND(I468*H468,2)</f>
        <v>0</v>
      </c>
      <c r="BL468" s="17" t="s">
        <v>147</v>
      </c>
      <c r="BM468" s="197" t="s">
        <v>831</v>
      </c>
    </row>
    <row r="469" spans="1:65" s="2" customFormat="1" ht="11.25">
      <c r="A469" s="34"/>
      <c r="B469" s="35"/>
      <c r="C469" s="36"/>
      <c r="D469" s="199" t="s">
        <v>149</v>
      </c>
      <c r="E469" s="36"/>
      <c r="F469" s="200" t="s">
        <v>832</v>
      </c>
      <c r="G469" s="36"/>
      <c r="H469" s="36"/>
      <c r="I469" s="201"/>
      <c r="J469" s="36"/>
      <c r="K469" s="36"/>
      <c r="L469" s="39"/>
      <c r="M469" s="202"/>
      <c r="N469" s="203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149</v>
      </c>
      <c r="AU469" s="17" t="s">
        <v>90</v>
      </c>
    </row>
    <row r="470" spans="1:65" s="2" customFormat="1" ht="19.5">
      <c r="A470" s="34"/>
      <c r="B470" s="35"/>
      <c r="C470" s="36"/>
      <c r="D470" s="206" t="s">
        <v>229</v>
      </c>
      <c r="E470" s="36"/>
      <c r="F470" s="227" t="s">
        <v>833</v>
      </c>
      <c r="G470" s="36"/>
      <c r="H470" s="36"/>
      <c r="I470" s="201"/>
      <c r="J470" s="36"/>
      <c r="K470" s="36"/>
      <c r="L470" s="39"/>
      <c r="M470" s="202"/>
      <c r="N470" s="203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229</v>
      </c>
      <c r="AU470" s="17" t="s">
        <v>90</v>
      </c>
    </row>
    <row r="471" spans="1:65" s="2" customFormat="1" ht="24.2" customHeight="1">
      <c r="A471" s="34"/>
      <c r="B471" s="35"/>
      <c r="C471" s="186" t="s">
        <v>834</v>
      </c>
      <c r="D471" s="186" t="s">
        <v>142</v>
      </c>
      <c r="E471" s="187" t="s">
        <v>835</v>
      </c>
      <c r="F471" s="188" t="s">
        <v>836</v>
      </c>
      <c r="G471" s="189" t="s">
        <v>226</v>
      </c>
      <c r="H471" s="190">
        <v>101</v>
      </c>
      <c r="I471" s="191"/>
      <c r="J471" s="192">
        <f>ROUND(I471*H471,2)</f>
        <v>0</v>
      </c>
      <c r="K471" s="188" t="s">
        <v>146</v>
      </c>
      <c r="L471" s="39"/>
      <c r="M471" s="193" t="s">
        <v>1</v>
      </c>
      <c r="N471" s="194" t="s">
        <v>45</v>
      </c>
      <c r="O471" s="71"/>
      <c r="P471" s="195">
        <f>O471*H471</f>
        <v>0</v>
      </c>
      <c r="Q471" s="195">
        <v>1.995E-6</v>
      </c>
      <c r="R471" s="195">
        <f>Q471*H471</f>
        <v>2.0149499999999999E-4</v>
      </c>
      <c r="S471" s="195">
        <v>0</v>
      </c>
      <c r="T471" s="19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7" t="s">
        <v>147</v>
      </c>
      <c r="AT471" s="197" t="s">
        <v>142</v>
      </c>
      <c r="AU471" s="197" t="s">
        <v>90</v>
      </c>
      <c r="AY471" s="17" t="s">
        <v>140</v>
      </c>
      <c r="BE471" s="198">
        <f>IF(N471="základní",J471,0)</f>
        <v>0</v>
      </c>
      <c r="BF471" s="198">
        <f>IF(N471="snížená",J471,0)</f>
        <v>0</v>
      </c>
      <c r="BG471" s="198">
        <f>IF(N471="zákl. přenesená",J471,0)</f>
        <v>0</v>
      </c>
      <c r="BH471" s="198">
        <f>IF(N471="sníž. přenesená",J471,0)</f>
        <v>0</v>
      </c>
      <c r="BI471" s="198">
        <f>IF(N471="nulová",J471,0)</f>
        <v>0</v>
      </c>
      <c r="BJ471" s="17" t="s">
        <v>88</v>
      </c>
      <c r="BK471" s="198">
        <f>ROUND(I471*H471,2)</f>
        <v>0</v>
      </c>
      <c r="BL471" s="17" t="s">
        <v>147</v>
      </c>
      <c r="BM471" s="197" t="s">
        <v>837</v>
      </c>
    </row>
    <row r="472" spans="1:65" s="2" customFormat="1" ht="11.25">
      <c r="A472" s="34"/>
      <c r="B472" s="35"/>
      <c r="C472" s="36"/>
      <c r="D472" s="199" t="s">
        <v>149</v>
      </c>
      <c r="E472" s="36"/>
      <c r="F472" s="200" t="s">
        <v>838</v>
      </c>
      <c r="G472" s="36"/>
      <c r="H472" s="36"/>
      <c r="I472" s="201"/>
      <c r="J472" s="36"/>
      <c r="K472" s="36"/>
      <c r="L472" s="39"/>
      <c r="M472" s="202"/>
      <c r="N472" s="203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149</v>
      </c>
      <c r="AU472" s="17" t="s">
        <v>90</v>
      </c>
    </row>
    <row r="473" spans="1:65" s="2" customFormat="1" ht="19.5">
      <c r="A473" s="34"/>
      <c r="B473" s="35"/>
      <c r="C473" s="36"/>
      <c r="D473" s="206" t="s">
        <v>229</v>
      </c>
      <c r="E473" s="36"/>
      <c r="F473" s="227" t="s">
        <v>833</v>
      </c>
      <c r="G473" s="36"/>
      <c r="H473" s="36"/>
      <c r="I473" s="201"/>
      <c r="J473" s="36"/>
      <c r="K473" s="36"/>
      <c r="L473" s="39"/>
      <c r="M473" s="202"/>
      <c r="N473" s="203"/>
      <c r="O473" s="71"/>
      <c r="P473" s="71"/>
      <c r="Q473" s="71"/>
      <c r="R473" s="71"/>
      <c r="S473" s="71"/>
      <c r="T473" s="72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229</v>
      </c>
      <c r="AU473" s="17" t="s">
        <v>90</v>
      </c>
    </row>
    <row r="474" spans="1:65" s="2" customFormat="1" ht="16.5" customHeight="1">
      <c r="A474" s="34"/>
      <c r="B474" s="35"/>
      <c r="C474" s="186" t="s">
        <v>839</v>
      </c>
      <c r="D474" s="186" t="s">
        <v>142</v>
      </c>
      <c r="E474" s="187" t="s">
        <v>840</v>
      </c>
      <c r="F474" s="188" t="s">
        <v>841</v>
      </c>
      <c r="G474" s="189" t="s">
        <v>244</v>
      </c>
      <c r="H474" s="190">
        <v>11.4</v>
      </c>
      <c r="I474" s="191"/>
      <c r="J474" s="192">
        <f>ROUND(I474*H474,2)</f>
        <v>0</v>
      </c>
      <c r="K474" s="188" t="s">
        <v>1</v>
      </c>
      <c r="L474" s="39"/>
      <c r="M474" s="193" t="s">
        <v>1</v>
      </c>
      <c r="N474" s="194" t="s">
        <v>45</v>
      </c>
      <c r="O474" s="71"/>
      <c r="P474" s="195">
        <f>O474*H474</f>
        <v>0</v>
      </c>
      <c r="Q474" s="195">
        <v>0</v>
      </c>
      <c r="R474" s="195">
        <f>Q474*H474</f>
        <v>0</v>
      </c>
      <c r="S474" s="195">
        <v>2</v>
      </c>
      <c r="T474" s="196">
        <f>S474*H474</f>
        <v>22.8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7" t="s">
        <v>147</v>
      </c>
      <c r="AT474" s="197" t="s">
        <v>142</v>
      </c>
      <c r="AU474" s="197" t="s">
        <v>90</v>
      </c>
      <c r="AY474" s="17" t="s">
        <v>140</v>
      </c>
      <c r="BE474" s="198">
        <f>IF(N474="základní",J474,0)</f>
        <v>0</v>
      </c>
      <c r="BF474" s="198">
        <f>IF(N474="snížená",J474,0)</f>
        <v>0</v>
      </c>
      <c r="BG474" s="198">
        <f>IF(N474="zákl. přenesená",J474,0)</f>
        <v>0</v>
      </c>
      <c r="BH474" s="198">
        <f>IF(N474="sníž. přenesená",J474,0)</f>
        <v>0</v>
      </c>
      <c r="BI474" s="198">
        <f>IF(N474="nulová",J474,0)</f>
        <v>0</v>
      </c>
      <c r="BJ474" s="17" t="s">
        <v>88</v>
      </c>
      <c r="BK474" s="198">
        <f>ROUND(I474*H474,2)</f>
        <v>0</v>
      </c>
      <c r="BL474" s="17" t="s">
        <v>147</v>
      </c>
      <c r="BM474" s="197" t="s">
        <v>842</v>
      </c>
    </row>
    <row r="475" spans="1:65" s="13" customFormat="1" ht="11.25">
      <c r="B475" s="204"/>
      <c r="C475" s="205"/>
      <c r="D475" s="206" t="s">
        <v>175</v>
      </c>
      <c r="E475" s="207" t="s">
        <v>1</v>
      </c>
      <c r="F475" s="208" t="s">
        <v>843</v>
      </c>
      <c r="G475" s="205"/>
      <c r="H475" s="209">
        <v>11.4</v>
      </c>
      <c r="I475" s="210"/>
      <c r="J475" s="205"/>
      <c r="K475" s="205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175</v>
      </c>
      <c r="AU475" s="215" t="s">
        <v>90</v>
      </c>
      <c r="AV475" s="13" t="s">
        <v>90</v>
      </c>
      <c r="AW475" s="13" t="s">
        <v>36</v>
      </c>
      <c r="AX475" s="13" t="s">
        <v>88</v>
      </c>
      <c r="AY475" s="215" t="s">
        <v>140</v>
      </c>
    </row>
    <row r="476" spans="1:65" s="2" customFormat="1" ht="49.15" customHeight="1">
      <c r="A476" s="34"/>
      <c r="B476" s="35"/>
      <c r="C476" s="186" t="s">
        <v>844</v>
      </c>
      <c r="D476" s="186" t="s">
        <v>142</v>
      </c>
      <c r="E476" s="187" t="s">
        <v>845</v>
      </c>
      <c r="F476" s="188" t="s">
        <v>846</v>
      </c>
      <c r="G476" s="189" t="s">
        <v>226</v>
      </c>
      <c r="H476" s="190">
        <v>26</v>
      </c>
      <c r="I476" s="191"/>
      <c r="J476" s="192">
        <f>ROUND(I476*H476,2)</f>
        <v>0</v>
      </c>
      <c r="K476" s="188" t="s">
        <v>146</v>
      </c>
      <c r="L476" s="39"/>
      <c r="M476" s="193" t="s">
        <v>1</v>
      </c>
      <c r="N476" s="194" t="s">
        <v>45</v>
      </c>
      <c r="O476" s="71"/>
      <c r="P476" s="195">
        <f>O476*H476</f>
        <v>0</v>
      </c>
      <c r="Q476" s="195">
        <v>0</v>
      </c>
      <c r="R476" s="195">
        <f>Q476*H476</f>
        <v>0</v>
      </c>
      <c r="S476" s="195">
        <v>0.06</v>
      </c>
      <c r="T476" s="196">
        <f>S476*H476</f>
        <v>1.56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7" t="s">
        <v>147</v>
      </c>
      <c r="AT476" s="197" t="s">
        <v>142</v>
      </c>
      <c r="AU476" s="197" t="s">
        <v>90</v>
      </c>
      <c r="AY476" s="17" t="s">
        <v>140</v>
      </c>
      <c r="BE476" s="198">
        <f>IF(N476="základní",J476,0)</f>
        <v>0</v>
      </c>
      <c r="BF476" s="198">
        <f>IF(N476="snížená",J476,0)</f>
        <v>0</v>
      </c>
      <c r="BG476" s="198">
        <f>IF(N476="zákl. přenesená",J476,0)</f>
        <v>0</v>
      </c>
      <c r="BH476" s="198">
        <f>IF(N476="sníž. přenesená",J476,0)</f>
        <v>0</v>
      </c>
      <c r="BI476" s="198">
        <f>IF(N476="nulová",J476,0)</f>
        <v>0</v>
      </c>
      <c r="BJ476" s="17" t="s">
        <v>88</v>
      </c>
      <c r="BK476" s="198">
        <f>ROUND(I476*H476,2)</f>
        <v>0</v>
      </c>
      <c r="BL476" s="17" t="s">
        <v>147</v>
      </c>
      <c r="BM476" s="197" t="s">
        <v>847</v>
      </c>
    </row>
    <row r="477" spans="1:65" s="2" customFormat="1" ht="11.25">
      <c r="A477" s="34"/>
      <c r="B477" s="35"/>
      <c r="C477" s="36"/>
      <c r="D477" s="199" t="s">
        <v>149</v>
      </c>
      <c r="E477" s="36"/>
      <c r="F477" s="200" t="s">
        <v>848</v>
      </c>
      <c r="G477" s="36"/>
      <c r="H477" s="36"/>
      <c r="I477" s="201"/>
      <c r="J477" s="36"/>
      <c r="K477" s="36"/>
      <c r="L477" s="39"/>
      <c r="M477" s="202"/>
      <c r="N477" s="203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149</v>
      </c>
      <c r="AU477" s="17" t="s">
        <v>90</v>
      </c>
    </row>
    <row r="478" spans="1:65" s="2" customFormat="1" ht="55.5" customHeight="1">
      <c r="A478" s="34"/>
      <c r="B478" s="35"/>
      <c r="C478" s="186" t="s">
        <v>849</v>
      </c>
      <c r="D478" s="186" t="s">
        <v>142</v>
      </c>
      <c r="E478" s="187" t="s">
        <v>850</v>
      </c>
      <c r="F478" s="188" t="s">
        <v>851</v>
      </c>
      <c r="G478" s="189" t="s">
        <v>153</v>
      </c>
      <c r="H478" s="190">
        <v>13</v>
      </c>
      <c r="I478" s="191"/>
      <c r="J478" s="192">
        <f>ROUND(I478*H478,2)</f>
        <v>0</v>
      </c>
      <c r="K478" s="188" t="s">
        <v>146</v>
      </c>
      <c r="L478" s="39"/>
      <c r="M478" s="193" t="s">
        <v>1</v>
      </c>
      <c r="N478" s="194" t="s">
        <v>45</v>
      </c>
      <c r="O478" s="71"/>
      <c r="P478" s="195">
        <f>O478*H478</f>
        <v>0</v>
      </c>
      <c r="Q478" s="195">
        <v>0</v>
      </c>
      <c r="R478" s="195">
        <f>Q478*H478</f>
        <v>0</v>
      </c>
      <c r="S478" s="195">
        <v>8.2000000000000003E-2</v>
      </c>
      <c r="T478" s="196">
        <f>S478*H478</f>
        <v>1.0660000000000001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7" t="s">
        <v>147</v>
      </c>
      <c r="AT478" s="197" t="s">
        <v>142</v>
      </c>
      <c r="AU478" s="197" t="s">
        <v>90</v>
      </c>
      <c r="AY478" s="17" t="s">
        <v>140</v>
      </c>
      <c r="BE478" s="198">
        <f>IF(N478="základní",J478,0)</f>
        <v>0</v>
      </c>
      <c r="BF478" s="198">
        <f>IF(N478="snížená",J478,0)</f>
        <v>0</v>
      </c>
      <c r="BG478" s="198">
        <f>IF(N478="zákl. přenesená",J478,0)</f>
        <v>0</v>
      </c>
      <c r="BH478" s="198">
        <f>IF(N478="sníž. přenesená",J478,0)</f>
        <v>0</v>
      </c>
      <c r="BI478" s="198">
        <f>IF(N478="nulová",J478,0)</f>
        <v>0</v>
      </c>
      <c r="BJ478" s="17" t="s">
        <v>88</v>
      </c>
      <c r="BK478" s="198">
        <f>ROUND(I478*H478,2)</f>
        <v>0</v>
      </c>
      <c r="BL478" s="17" t="s">
        <v>147</v>
      </c>
      <c r="BM478" s="197" t="s">
        <v>852</v>
      </c>
    </row>
    <row r="479" spans="1:65" s="2" customFormat="1" ht="11.25">
      <c r="A479" s="34"/>
      <c r="B479" s="35"/>
      <c r="C479" s="36"/>
      <c r="D479" s="199" t="s">
        <v>149</v>
      </c>
      <c r="E479" s="36"/>
      <c r="F479" s="200" t="s">
        <v>853</v>
      </c>
      <c r="G479" s="36"/>
      <c r="H479" s="36"/>
      <c r="I479" s="201"/>
      <c r="J479" s="36"/>
      <c r="K479" s="36"/>
      <c r="L479" s="39"/>
      <c r="M479" s="202"/>
      <c r="N479" s="203"/>
      <c r="O479" s="71"/>
      <c r="P479" s="71"/>
      <c r="Q479" s="71"/>
      <c r="R479" s="71"/>
      <c r="S479" s="71"/>
      <c r="T479" s="72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149</v>
      </c>
      <c r="AU479" s="17" t="s">
        <v>90</v>
      </c>
    </row>
    <row r="480" spans="1:65" s="2" customFormat="1" ht="68.25">
      <c r="A480" s="34"/>
      <c r="B480" s="35"/>
      <c r="C480" s="36"/>
      <c r="D480" s="206" t="s">
        <v>229</v>
      </c>
      <c r="E480" s="36"/>
      <c r="F480" s="227" t="s">
        <v>854</v>
      </c>
      <c r="G480" s="36"/>
      <c r="H480" s="36"/>
      <c r="I480" s="201"/>
      <c r="J480" s="36"/>
      <c r="K480" s="36"/>
      <c r="L480" s="39"/>
      <c r="M480" s="202"/>
      <c r="N480" s="203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229</v>
      </c>
      <c r="AU480" s="17" t="s">
        <v>90</v>
      </c>
    </row>
    <row r="481" spans="1:65" s="2" customFormat="1" ht="55.5" customHeight="1">
      <c r="A481" s="34"/>
      <c r="B481" s="35"/>
      <c r="C481" s="186" t="s">
        <v>855</v>
      </c>
      <c r="D481" s="186" t="s">
        <v>142</v>
      </c>
      <c r="E481" s="187" t="s">
        <v>856</v>
      </c>
      <c r="F481" s="188" t="s">
        <v>857</v>
      </c>
      <c r="G481" s="189" t="s">
        <v>153</v>
      </c>
      <c r="H481" s="190">
        <v>12</v>
      </c>
      <c r="I481" s="191"/>
      <c r="J481" s="192">
        <f>ROUND(I481*H481,2)</f>
        <v>0</v>
      </c>
      <c r="K481" s="188" t="s">
        <v>146</v>
      </c>
      <c r="L481" s="39"/>
      <c r="M481" s="193" t="s">
        <v>1</v>
      </c>
      <c r="N481" s="194" t="s">
        <v>45</v>
      </c>
      <c r="O481" s="71"/>
      <c r="P481" s="195">
        <f>O481*H481</f>
        <v>0</v>
      </c>
      <c r="Q481" s="195">
        <v>0</v>
      </c>
      <c r="R481" s="195">
        <f>Q481*H481</f>
        <v>0</v>
      </c>
      <c r="S481" s="195">
        <v>4.0000000000000001E-3</v>
      </c>
      <c r="T481" s="196">
        <f>S481*H481</f>
        <v>4.8000000000000001E-2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7" t="s">
        <v>147</v>
      </c>
      <c r="AT481" s="197" t="s">
        <v>142</v>
      </c>
      <c r="AU481" s="197" t="s">
        <v>90</v>
      </c>
      <c r="AY481" s="17" t="s">
        <v>140</v>
      </c>
      <c r="BE481" s="198">
        <f>IF(N481="základní",J481,0)</f>
        <v>0</v>
      </c>
      <c r="BF481" s="198">
        <f>IF(N481="snížená",J481,0)</f>
        <v>0</v>
      </c>
      <c r="BG481" s="198">
        <f>IF(N481="zákl. přenesená",J481,0)</f>
        <v>0</v>
      </c>
      <c r="BH481" s="198">
        <f>IF(N481="sníž. přenesená",J481,0)</f>
        <v>0</v>
      </c>
      <c r="BI481" s="198">
        <f>IF(N481="nulová",J481,0)</f>
        <v>0</v>
      </c>
      <c r="BJ481" s="17" t="s">
        <v>88</v>
      </c>
      <c r="BK481" s="198">
        <f>ROUND(I481*H481,2)</f>
        <v>0</v>
      </c>
      <c r="BL481" s="17" t="s">
        <v>147</v>
      </c>
      <c r="BM481" s="197" t="s">
        <v>858</v>
      </c>
    </row>
    <row r="482" spans="1:65" s="2" customFormat="1" ht="11.25">
      <c r="A482" s="34"/>
      <c r="B482" s="35"/>
      <c r="C482" s="36"/>
      <c r="D482" s="199" t="s">
        <v>149</v>
      </c>
      <c r="E482" s="36"/>
      <c r="F482" s="200" t="s">
        <v>859</v>
      </c>
      <c r="G482" s="36"/>
      <c r="H482" s="36"/>
      <c r="I482" s="201"/>
      <c r="J482" s="36"/>
      <c r="K482" s="36"/>
      <c r="L482" s="39"/>
      <c r="M482" s="202"/>
      <c r="N482" s="203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149</v>
      </c>
      <c r="AU482" s="17" t="s">
        <v>90</v>
      </c>
    </row>
    <row r="483" spans="1:65" s="2" customFormat="1" ht="39">
      <c r="A483" s="34"/>
      <c r="B483" s="35"/>
      <c r="C483" s="36"/>
      <c r="D483" s="206" t="s">
        <v>229</v>
      </c>
      <c r="E483" s="36"/>
      <c r="F483" s="227" t="s">
        <v>860</v>
      </c>
      <c r="G483" s="36"/>
      <c r="H483" s="36"/>
      <c r="I483" s="201"/>
      <c r="J483" s="36"/>
      <c r="K483" s="36"/>
      <c r="L483" s="39"/>
      <c r="M483" s="202"/>
      <c r="N483" s="203"/>
      <c r="O483" s="71"/>
      <c r="P483" s="71"/>
      <c r="Q483" s="71"/>
      <c r="R483" s="71"/>
      <c r="S483" s="71"/>
      <c r="T483" s="72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229</v>
      </c>
      <c r="AU483" s="17" t="s">
        <v>90</v>
      </c>
    </row>
    <row r="484" spans="1:65" s="2" customFormat="1" ht="49.15" customHeight="1">
      <c r="A484" s="34"/>
      <c r="B484" s="35"/>
      <c r="C484" s="186" t="s">
        <v>861</v>
      </c>
      <c r="D484" s="186" t="s">
        <v>142</v>
      </c>
      <c r="E484" s="187" t="s">
        <v>862</v>
      </c>
      <c r="F484" s="188" t="s">
        <v>863</v>
      </c>
      <c r="G484" s="189" t="s">
        <v>145</v>
      </c>
      <c r="H484" s="190">
        <v>14</v>
      </c>
      <c r="I484" s="191"/>
      <c r="J484" s="192">
        <f>ROUND(I484*H484,2)</f>
        <v>0</v>
      </c>
      <c r="K484" s="188" t="s">
        <v>146</v>
      </c>
      <c r="L484" s="39"/>
      <c r="M484" s="193" t="s">
        <v>1</v>
      </c>
      <c r="N484" s="194" t="s">
        <v>45</v>
      </c>
      <c r="O484" s="71"/>
      <c r="P484" s="195">
        <f>O484*H484</f>
        <v>0</v>
      </c>
      <c r="Q484" s="195">
        <v>0</v>
      </c>
      <c r="R484" s="195">
        <f>Q484*H484</f>
        <v>0</v>
      </c>
      <c r="S484" s="195">
        <v>0</v>
      </c>
      <c r="T484" s="196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7" t="s">
        <v>147</v>
      </c>
      <c r="AT484" s="197" t="s">
        <v>142</v>
      </c>
      <c r="AU484" s="197" t="s">
        <v>90</v>
      </c>
      <c r="AY484" s="17" t="s">
        <v>140</v>
      </c>
      <c r="BE484" s="198">
        <f>IF(N484="základní",J484,0)</f>
        <v>0</v>
      </c>
      <c r="BF484" s="198">
        <f>IF(N484="snížená",J484,0)</f>
        <v>0</v>
      </c>
      <c r="BG484" s="198">
        <f>IF(N484="zákl. přenesená",J484,0)</f>
        <v>0</v>
      </c>
      <c r="BH484" s="198">
        <f>IF(N484="sníž. přenesená",J484,0)</f>
        <v>0</v>
      </c>
      <c r="BI484" s="198">
        <f>IF(N484="nulová",J484,0)</f>
        <v>0</v>
      </c>
      <c r="BJ484" s="17" t="s">
        <v>88</v>
      </c>
      <c r="BK484" s="198">
        <f>ROUND(I484*H484,2)</f>
        <v>0</v>
      </c>
      <c r="BL484" s="17" t="s">
        <v>147</v>
      </c>
      <c r="BM484" s="197" t="s">
        <v>864</v>
      </c>
    </row>
    <row r="485" spans="1:65" s="2" customFormat="1" ht="11.25">
      <c r="A485" s="34"/>
      <c r="B485" s="35"/>
      <c r="C485" s="36"/>
      <c r="D485" s="199" t="s">
        <v>149</v>
      </c>
      <c r="E485" s="36"/>
      <c r="F485" s="200" t="s">
        <v>865</v>
      </c>
      <c r="G485" s="36"/>
      <c r="H485" s="36"/>
      <c r="I485" s="201"/>
      <c r="J485" s="36"/>
      <c r="K485" s="36"/>
      <c r="L485" s="39"/>
      <c r="M485" s="202"/>
      <c r="N485" s="203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149</v>
      </c>
      <c r="AU485" s="17" t="s">
        <v>90</v>
      </c>
    </row>
    <row r="486" spans="1:65" s="2" customFormat="1" ht="76.349999999999994" customHeight="1">
      <c r="A486" s="34"/>
      <c r="B486" s="35"/>
      <c r="C486" s="186" t="s">
        <v>866</v>
      </c>
      <c r="D486" s="186" t="s">
        <v>142</v>
      </c>
      <c r="E486" s="187" t="s">
        <v>867</v>
      </c>
      <c r="F486" s="188" t="s">
        <v>868</v>
      </c>
      <c r="G486" s="189" t="s">
        <v>145</v>
      </c>
      <c r="H486" s="190">
        <v>305</v>
      </c>
      <c r="I486" s="191"/>
      <c r="J486" s="192">
        <f>ROUND(I486*H486,2)</f>
        <v>0</v>
      </c>
      <c r="K486" s="188" t="s">
        <v>146</v>
      </c>
      <c r="L486" s="39"/>
      <c r="M486" s="193" t="s">
        <v>1</v>
      </c>
      <c r="N486" s="194" t="s">
        <v>45</v>
      </c>
      <c r="O486" s="71"/>
      <c r="P486" s="195">
        <f>O486*H486</f>
        <v>0</v>
      </c>
      <c r="Q486" s="195">
        <v>0</v>
      </c>
      <c r="R486" s="195">
        <f>Q486*H486</f>
        <v>0</v>
      </c>
      <c r="S486" s="195">
        <v>0</v>
      </c>
      <c r="T486" s="196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7" t="s">
        <v>147</v>
      </c>
      <c r="AT486" s="197" t="s">
        <v>142</v>
      </c>
      <c r="AU486" s="197" t="s">
        <v>90</v>
      </c>
      <c r="AY486" s="17" t="s">
        <v>140</v>
      </c>
      <c r="BE486" s="198">
        <f>IF(N486="základní",J486,0)</f>
        <v>0</v>
      </c>
      <c r="BF486" s="198">
        <f>IF(N486="snížená",J486,0)</f>
        <v>0</v>
      </c>
      <c r="BG486" s="198">
        <f>IF(N486="zákl. přenesená",J486,0)</f>
        <v>0</v>
      </c>
      <c r="BH486" s="198">
        <f>IF(N486="sníž. přenesená",J486,0)</f>
        <v>0</v>
      </c>
      <c r="BI486" s="198">
        <f>IF(N486="nulová",J486,0)</f>
        <v>0</v>
      </c>
      <c r="BJ486" s="17" t="s">
        <v>88</v>
      </c>
      <c r="BK486" s="198">
        <f>ROUND(I486*H486,2)</f>
        <v>0</v>
      </c>
      <c r="BL486" s="17" t="s">
        <v>147</v>
      </c>
      <c r="BM486" s="197" t="s">
        <v>869</v>
      </c>
    </row>
    <row r="487" spans="1:65" s="2" customFormat="1" ht="11.25">
      <c r="A487" s="34"/>
      <c r="B487" s="35"/>
      <c r="C487" s="36"/>
      <c r="D487" s="199" t="s">
        <v>149</v>
      </c>
      <c r="E487" s="36"/>
      <c r="F487" s="200" t="s">
        <v>870</v>
      </c>
      <c r="G487" s="36"/>
      <c r="H487" s="36"/>
      <c r="I487" s="201"/>
      <c r="J487" s="36"/>
      <c r="K487" s="36"/>
      <c r="L487" s="39"/>
      <c r="M487" s="202"/>
      <c r="N487" s="203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149</v>
      </c>
      <c r="AU487" s="17" t="s">
        <v>90</v>
      </c>
    </row>
    <row r="488" spans="1:65" s="12" customFormat="1" ht="20.85" customHeight="1">
      <c r="B488" s="170"/>
      <c r="C488" s="171"/>
      <c r="D488" s="172" t="s">
        <v>79</v>
      </c>
      <c r="E488" s="184" t="s">
        <v>871</v>
      </c>
      <c r="F488" s="184" t="s">
        <v>872</v>
      </c>
      <c r="G488" s="171"/>
      <c r="H488" s="171"/>
      <c r="I488" s="174"/>
      <c r="J488" s="185">
        <f>BK488</f>
        <v>0</v>
      </c>
      <c r="K488" s="171"/>
      <c r="L488" s="176"/>
      <c r="M488" s="177"/>
      <c r="N488" s="178"/>
      <c r="O488" s="178"/>
      <c r="P488" s="179">
        <f>SUM(P489:P507)</f>
        <v>0</v>
      </c>
      <c r="Q488" s="178"/>
      <c r="R488" s="179">
        <f>SUM(R489:R507)</f>
        <v>72.522852060000005</v>
      </c>
      <c r="S488" s="178"/>
      <c r="T488" s="180">
        <f>SUM(T489:T507)</f>
        <v>0</v>
      </c>
      <c r="AR488" s="181" t="s">
        <v>88</v>
      </c>
      <c r="AT488" s="182" t="s">
        <v>79</v>
      </c>
      <c r="AU488" s="182" t="s">
        <v>90</v>
      </c>
      <c r="AY488" s="181" t="s">
        <v>140</v>
      </c>
      <c r="BK488" s="183">
        <f>SUM(BK489:BK507)</f>
        <v>0</v>
      </c>
    </row>
    <row r="489" spans="1:65" s="2" customFormat="1" ht="49.15" customHeight="1">
      <c r="A489" s="34"/>
      <c r="B489" s="35"/>
      <c r="C489" s="186" t="s">
        <v>873</v>
      </c>
      <c r="D489" s="186" t="s">
        <v>142</v>
      </c>
      <c r="E489" s="187" t="s">
        <v>874</v>
      </c>
      <c r="F489" s="188" t="s">
        <v>875</v>
      </c>
      <c r="G489" s="189" t="s">
        <v>244</v>
      </c>
      <c r="H489" s="190">
        <v>62.5</v>
      </c>
      <c r="I489" s="191"/>
      <c r="J489" s="192">
        <f>ROUND(I489*H489,2)</f>
        <v>0</v>
      </c>
      <c r="K489" s="188" t="s">
        <v>146</v>
      </c>
      <c r="L489" s="39"/>
      <c r="M489" s="193" t="s">
        <v>1</v>
      </c>
      <c r="N489" s="194" t="s">
        <v>45</v>
      </c>
      <c r="O489" s="71"/>
      <c r="P489" s="195">
        <f>O489*H489</f>
        <v>0</v>
      </c>
      <c r="Q489" s="195">
        <v>0</v>
      </c>
      <c r="R489" s="195">
        <f>Q489*H489</f>
        <v>0</v>
      </c>
      <c r="S489" s="195">
        <v>0</v>
      </c>
      <c r="T489" s="196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7" t="s">
        <v>147</v>
      </c>
      <c r="AT489" s="197" t="s">
        <v>142</v>
      </c>
      <c r="AU489" s="197" t="s">
        <v>156</v>
      </c>
      <c r="AY489" s="17" t="s">
        <v>140</v>
      </c>
      <c r="BE489" s="198">
        <f>IF(N489="základní",J489,0)</f>
        <v>0</v>
      </c>
      <c r="BF489" s="198">
        <f>IF(N489="snížená",J489,0)</f>
        <v>0</v>
      </c>
      <c r="BG489" s="198">
        <f>IF(N489="zákl. přenesená",J489,0)</f>
        <v>0</v>
      </c>
      <c r="BH489" s="198">
        <f>IF(N489="sníž. přenesená",J489,0)</f>
        <v>0</v>
      </c>
      <c r="BI489" s="198">
        <f>IF(N489="nulová",J489,0)</f>
        <v>0</v>
      </c>
      <c r="BJ489" s="17" t="s">
        <v>88</v>
      </c>
      <c r="BK489" s="198">
        <f>ROUND(I489*H489,2)</f>
        <v>0</v>
      </c>
      <c r="BL489" s="17" t="s">
        <v>147</v>
      </c>
      <c r="BM489" s="197" t="s">
        <v>876</v>
      </c>
    </row>
    <row r="490" spans="1:65" s="2" customFormat="1" ht="11.25">
      <c r="A490" s="34"/>
      <c r="B490" s="35"/>
      <c r="C490" s="36"/>
      <c r="D490" s="199" t="s">
        <v>149</v>
      </c>
      <c r="E490" s="36"/>
      <c r="F490" s="200" t="s">
        <v>877</v>
      </c>
      <c r="G490" s="36"/>
      <c r="H490" s="36"/>
      <c r="I490" s="201"/>
      <c r="J490" s="36"/>
      <c r="K490" s="36"/>
      <c r="L490" s="39"/>
      <c r="M490" s="202"/>
      <c r="N490" s="203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149</v>
      </c>
      <c r="AU490" s="17" t="s">
        <v>156</v>
      </c>
    </row>
    <row r="491" spans="1:65" s="13" customFormat="1" ht="11.25">
      <c r="B491" s="204"/>
      <c r="C491" s="205"/>
      <c r="D491" s="206" t="s">
        <v>175</v>
      </c>
      <c r="E491" s="207" t="s">
        <v>1</v>
      </c>
      <c r="F491" s="208" t="s">
        <v>878</v>
      </c>
      <c r="G491" s="205"/>
      <c r="H491" s="209">
        <v>62.5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175</v>
      </c>
      <c r="AU491" s="215" t="s">
        <v>156</v>
      </c>
      <c r="AV491" s="13" t="s">
        <v>90</v>
      </c>
      <c r="AW491" s="13" t="s">
        <v>36</v>
      </c>
      <c r="AX491" s="13" t="s">
        <v>88</v>
      </c>
      <c r="AY491" s="215" t="s">
        <v>140</v>
      </c>
    </row>
    <row r="492" spans="1:65" s="2" customFormat="1" ht="44.25" customHeight="1">
      <c r="A492" s="34"/>
      <c r="B492" s="35"/>
      <c r="C492" s="186" t="s">
        <v>879</v>
      </c>
      <c r="D492" s="186" t="s">
        <v>142</v>
      </c>
      <c r="E492" s="187" t="s">
        <v>356</v>
      </c>
      <c r="F492" s="188" t="s">
        <v>357</v>
      </c>
      <c r="G492" s="189" t="s">
        <v>244</v>
      </c>
      <c r="H492" s="190">
        <v>22.5</v>
      </c>
      <c r="I492" s="191"/>
      <c r="J492" s="192">
        <f>ROUND(I492*H492,2)</f>
        <v>0</v>
      </c>
      <c r="K492" s="188" t="s">
        <v>146</v>
      </c>
      <c r="L492" s="39"/>
      <c r="M492" s="193" t="s">
        <v>1</v>
      </c>
      <c r="N492" s="194" t="s">
        <v>45</v>
      </c>
      <c r="O492" s="71"/>
      <c r="P492" s="195">
        <f>O492*H492</f>
        <v>0</v>
      </c>
      <c r="Q492" s="195">
        <v>0</v>
      </c>
      <c r="R492" s="195">
        <f>Q492*H492</f>
        <v>0</v>
      </c>
      <c r="S492" s="195">
        <v>0</v>
      </c>
      <c r="T492" s="196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7" t="s">
        <v>147</v>
      </c>
      <c r="AT492" s="197" t="s">
        <v>142</v>
      </c>
      <c r="AU492" s="197" t="s">
        <v>156</v>
      </c>
      <c r="AY492" s="17" t="s">
        <v>140</v>
      </c>
      <c r="BE492" s="198">
        <f>IF(N492="základní",J492,0)</f>
        <v>0</v>
      </c>
      <c r="BF492" s="198">
        <f>IF(N492="snížená",J492,0)</f>
        <v>0</v>
      </c>
      <c r="BG492" s="198">
        <f>IF(N492="zákl. přenesená",J492,0)</f>
        <v>0</v>
      </c>
      <c r="BH492" s="198">
        <f>IF(N492="sníž. přenesená",J492,0)</f>
        <v>0</v>
      </c>
      <c r="BI492" s="198">
        <f>IF(N492="nulová",J492,0)</f>
        <v>0</v>
      </c>
      <c r="BJ492" s="17" t="s">
        <v>88</v>
      </c>
      <c r="BK492" s="198">
        <f>ROUND(I492*H492,2)</f>
        <v>0</v>
      </c>
      <c r="BL492" s="17" t="s">
        <v>147</v>
      </c>
      <c r="BM492" s="197" t="s">
        <v>880</v>
      </c>
    </row>
    <row r="493" spans="1:65" s="2" customFormat="1" ht="11.25">
      <c r="A493" s="34"/>
      <c r="B493" s="35"/>
      <c r="C493" s="36"/>
      <c r="D493" s="199" t="s">
        <v>149</v>
      </c>
      <c r="E493" s="36"/>
      <c r="F493" s="200" t="s">
        <v>359</v>
      </c>
      <c r="G493" s="36"/>
      <c r="H493" s="36"/>
      <c r="I493" s="201"/>
      <c r="J493" s="36"/>
      <c r="K493" s="36"/>
      <c r="L493" s="39"/>
      <c r="M493" s="202"/>
      <c r="N493" s="203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149</v>
      </c>
      <c r="AU493" s="17" t="s">
        <v>156</v>
      </c>
    </row>
    <row r="494" spans="1:65" s="2" customFormat="1" ht="16.5" customHeight="1">
      <c r="A494" s="34"/>
      <c r="B494" s="35"/>
      <c r="C494" s="228" t="s">
        <v>881</v>
      </c>
      <c r="D494" s="228" t="s">
        <v>377</v>
      </c>
      <c r="E494" s="229" t="s">
        <v>882</v>
      </c>
      <c r="F494" s="230" t="s">
        <v>883</v>
      </c>
      <c r="G494" s="231" t="s">
        <v>347</v>
      </c>
      <c r="H494" s="232">
        <v>45</v>
      </c>
      <c r="I494" s="233"/>
      <c r="J494" s="234">
        <f>ROUND(I494*H494,2)</f>
        <v>0</v>
      </c>
      <c r="K494" s="230" t="s">
        <v>146</v>
      </c>
      <c r="L494" s="235"/>
      <c r="M494" s="236" t="s">
        <v>1</v>
      </c>
      <c r="N494" s="237" t="s">
        <v>45</v>
      </c>
      <c r="O494" s="71"/>
      <c r="P494" s="195">
        <f>O494*H494</f>
        <v>0</v>
      </c>
      <c r="Q494" s="195">
        <v>1</v>
      </c>
      <c r="R494" s="195">
        <f>Q494*H494</f>
        <v>45</v>
      </c>
      <c r="S494" s="195">
        <v>0</v>
      </c>
      <c r="T494" s="196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7" t="s">
        <v>185</v>
      </c>
      <c r="AT494" s="197" t="s">
        <v>377</v>
      </c>
      <c r="AU494" s="197" t="s">
        <v>156</v>
      </c>
      <c r="AY494" s="17" t="s">
        <v>140</v>
      </c>
      <c r="BE494" s="198">
        <f>IF(N494="základní",J494,0)</f>
        <v>0</v>
      </c>
      <c r="BF494" s="198">
        <f>IF(N494="snížená",J494,0)</f>
        <v>0</v>
      </c>
      <c r="BG494" s="198">
        <f>IF(N494="zákl. přenesená",J494,0)</f>
        <v>0</v>
      </c>
      <c r="BH494" s="198">
        <f>IF(N494="sníž. přenesená",J494,0)</f>
        <v>0</v>
      </c>
      <c r="BI494" s="198">
        <f>IF(N494="nulová",J494,0)</f>
        <v>0</v>
      </c>
      <c r="BJ494" s="17" t="s">
        <v>88</v>
      </c>
      <c r="BK494" s="198">
        <f>ROUND(I494*H494,2)</f>
        <v>0</v>
      </c>
      <c r="BL494" s="17" t="s">
        <v>147</v>
      </c>
      <c r="BM494" s="197" t="s">
        <v>884</v>
      </c>
    </row>
    <row r="495" spans="1:65" s="13" customFormat="1" ht="11.25">
      <c r="B495" s="204"/>
      <c r="C495" s="205"/>
      <c r="D495" s="206" t="s">
        <v>175</v>
      </c>
      <c r="E495" s="205"/>
      <c r="F495" s="208" t="s">
        <v>885</v>
      </c>
      <c r="G495" s="205"/>
      <c r="H495" s="209">
        <v>45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175</v>
      </c>
      <c r="AU495" s="215" t="s">
        <v>156</v>
      </c>
      <c r="AV495" s="13" t="s">
        <v>90</v>
      </c>
      <c r="AW495" s="13" t="s">
        <v>4</v>
      </c>
      <c r="AX495" s="13" t="s">
        <v>88</v>
      </c>
      <c r="AY495" s="215" t="s">
        <v>140</v>
      </c>
    </row>
    <row r="496" spans="1:65" s="2" customFormat="1" ht="37.9" customHeight="1">
      <c r="A496" s="34"/>
      <c r="B496" s="35"/>
      <c r="C496" s="186" t="s">
        <v>886</v>
      </c>
      <c r="D496" s="186" t="s">
        <v>142</v>
      </c>
      <c r="E496" s="187" t="s">
        <v>887</v>
      </c>
      <c r="F496" s="188" t="s">
        <v>888</v>
      </c>
      <c r="G496" s="189" t="s">
        <v>244</v>
      </c>
      <c r="H496" s="190">
        <v>3.0379999999999998</v>
      </c>
      <c r="I496" s="191"/>
      <c r="J496" s="192">
        <f>ROUND(I496*H496,2)</f>
        <v>0</v>
      </c>
      <c r="K496" s="188" t="s">
        <v>146</v>
      </c>
      <c r="L496" s="39"/>
      <c r="M496" s="193" t="s">
        <v>1</v>
      </c>
      <c r="N496" s="194" t="s">
        <v>45</v>
      </c>
      <c r="O496" s="71"/>
      <c r="P496" s="195">
        <f>O496*H496</f>
        <v>0</v>
      </c>
      <c r="Q496" s="195">
        <v>2.16</v>
      </c>
      <c r="R496" s="195">
        <f>Q496*H496</f>
        <v>6.5620799999999999</v>
      </c>
      <c r="S496" s="195">
        <v>0</v>
      </c>
      <c r="T496" s="196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7" t="s">
        <v>147</v>
      </c>
      <c r="AT496" s="197" t="s">
        <v>142</v>
      </c>
      <c r="AU496" s="197" t="s">
        <v>156</v>
      </c>
      <c r="AY496" s="17" t="s">
        <v>140</v>
      </c>
      <c r="BE496" s="198">
        <f>IF(N496="základní",J496,0)</f>
        <v>0</v>
      </c>
      <c r="BF496" s="198">
        <f>IF(N496="snížená",J496,0)</f>
        <v>0</v>
      </c>
      <c r="BG496" s="198">
        <f>IF(N496="zákl. přenesená",J496,0)</f>
        <v>0</v>
      </c>
      <c r="BH496" s="198">
        <f>IF(N496="sníž. přenesená",J496,0)</f>
        <v>0</v>
      </c>
      <c r="BI496" s="198">
        <f>IF(N496="nulová",J496,0)</f>
        <v>0</v>
      </c>
      <c r="BJ496" s="17" t="s">
        <v>88</v>
      </c>
      <c r="BK496" s="198">
        <f>ROUND(I496*H496,2)</f>
        <v>0</v>
      </c>
      <c r="BL496" s="17" t="s">
        <v>147</v>
      </c>
      <c r="BM496" s="197" t="s">
        <v>889</v>
      </c>
    </row>
    <row r="497" spans="1:65" s="2" customFormat="1" ht="11.25">
      <c r="A497" s="34"/>
      <c r="B497" s="35"/>
      <c r="C497" s="36"/>
      <c r="D497" s="199" t="s">
        <v>149</v>
      </c>
      <c r="E497" s="36"/>
      <c r="F497" s="200" t="s">
        <v>890</v>
      </c>
      <c r="G497" s="36"/>
      <c r="H497" s="36"/>
      <c r="I497" s="201"/>
      <c r="J497" s="36"/>
      <c r="K497" s="36"/>
      <c r="L497" s="39"/>
      <c r="M497" s="202"/>
      <c r="N497" s="203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149</v>
      </c>
      <c r="AU497" s="17" t="s">
        <v>156</v>
      </c>
    </row>
    <row r="498" spans="1:65" s="13" customFormat="1" ht="11.25">
      <c r="B498" s="204"/>
      <c r="C498" s="205"/>
      <c r="D498" s="206" t="s">
        <v>175</v>
      </c>
      <c r="E498" s="207" t="s">
        <v>1</v>
      </c>
      <c r="F498" s="208" t="s">
        <v>891</v>
      </c>
      <c r="G498" s="205"/>
      <c r="H498" s="209">
        <v>3.0379999999999998</v>
      </c>
      <c r="I498" s="210"/>
      <c r="J498" s="205"/>
      <c r="K498" s="205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175</v>
      </c>
      <c r="AU498" s="215" t="s">
        <v>156</v>
      </c>
      <c r="AV498" s="13" t="s">
        <v>90</v>
      </c>
      <c r="AW498" s="13" t="s">
        <v>36</v>
      </c>
      <c r="AX498" s="13" t="s">
        <v>88</v>
      </c>
      <c r="AY498" s="215" t="s">
        <v>140</v>
      </c>
    </row>
    <row r="499" spans="1:65" s="2" customFormat="1" ht="33" customHeight="1">
      <c r="A499" s="34"/>
      <c r="B499" s="35"/>
      <c r="C499" s="186" t="s">
        <v>892</v>
      </c>
      <c r="D499" s="186" t="s">
        <v>142</v>
      </c>
      <c r="E499" s="187" t="s">
        <v>893</v>
      </c>
      <c r="F499" s="188" t="s">
        <v>894</v>
      </c>
      <c r="G499" s="189" t="s">
        <v>244</v>
      </c>
      <c r="H499" s="190">
        <v>3.0379999999999998</v>
      </c>
      <c r="I499" s="191"/>
      <c r="J499" s="192">
        <f>ROUND(I499*H499,2)</f>
        <v>0</v>
      </c>
      <c r="K499" s="188" t="s">
        <v>146</v>
      </c>
      <c r="L499" s="39"/>
      <c r="M499" s="193" t="s">
        <v>1</v>
      </c>
      <c r="N499" s="194" t="s">
        <v>45</v>
      </c>
      <c r="O499" s="71"/>
      <c r="P499" s="195">
        <f>O499*H499</f>
        <v>0</v>
      </c>
      <c r="Q499" s="195">
        <v>2.5018699999999998</v>
      </c>
      <c r="R499" s="195">
        <f>Q499*H499</f>
        <v>7.6006810599999985</v>
      </c>
      <c r="S499" s="195">
        <v>0</v>
      </c>
      <c r="T499" s="196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7" t="s">
        <v>147</v>
      </c>
      <c r="AT499" s="197" t="s">
        <v>142</v>
      </c>
      <c r="AU499" s="197" t="s">
        <v>156</v>
      </c>
      <c r="AY499" s="17" t="s">
        <v>140</v>
      </c>
      <c r="BE499" s="198">
        <f>IF(N499="základní",J499,0)</f>
        <v>0</v>
      </c>
      <c r="BF499" s="198">
        <f>IF(N499="snížená",J499,0)</f>
        <v>0</v>
      </c>
      <c r="BG499" s="198">
        <f>IF(N499="zákl. přenesená",J499,0)</f>
        <v>0</v>
      </c>
      <c r="BH499" s="198">
        <f>IF(N499="sníž. přenesená",J499,0)</f>
        <v>0</v>
      </c>
      <c r="BI499" s="198">
        <f>IF(N499="nulová",J499,0)</f>
        <v>0</v>
      </c>
      <c r="BJ499" s="17" t="s">
        <v>88</v>
      </c>
      <c r="BK499" s="198">
        <f>ROUND(I499*H499,2)</f>
        <v>0</v>
      </c>
      <c r="BL499" s="17" t="s">
        <v>147</v>
      </c>
      <c r="BM499" s="197" t="s">
        <v>895</v>
      </c>
    </row>
    <row r="500" spans="1:65" s="2" customFormat="1" ht="11.25">
      <c r="A500" s="34"/>
      <c r="B500" s="35"/>
      <c r="C500" s="36"/>
      <c r="D500" s="199" t="s">
        <v>149</v>
      </c>
      <c r="E500" s="36"/>
      <c r="F500" s="200" t="s">
        <v>896</v>
      </c>
      <c r="G500" s="36"/>
      <c r="H500" s="36"/>
      <c r="I500" s="201"/>
      <c r="J500" s="36"/>
      <c r="K500" s="36"/>
      <c r="L500" s="39"/>
      <c r="M500" s="202"/>
      <c r="N500" s="203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149</v>
      </c>
      <c r="AU500" s="17" t="s">
        <v>156</v>
      </c>
    </row>
    <row r="501" spans="1:65" s="13" customFormat="1" ht="11.25">
      <c r="B501" s="204"/>
      <c r="C501" s="205"/>
      <c r="D501" s="206" t="s">
        <v>175</v>
      </c>
      <c r="E501" s="207" t="s">
        <v>1</v>
      </c>
      <c r="F501" s="208" t="s">
        <v>891</v>
      </c>
      <c r="G501" s="205"/>
      <c r="H501" s="209">
        <v>3.0379999999999998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175</v>
      </c>
      <c r="AU501" s="215" t="s">
        <v>156</v>
      </c>
      <c r="AV501" s="13" t="s">
        <v>90</v>
      </c>
      <c r="AW501" s="13" t="s">
        <v>36</v>
      </c>
      <c r="AX501" s="13" t="s">
        <v>88</v>
      </c>
      <c r="AY501" s="215" t="s">
        <v>140</v>
      </c>
    </row>
    <row r="502" spans="1:65" s="2" customFormat="1" ht="24.2" customHeight="1">
      <c r="A502" s="34"/>
      <c r="B502" s="35"/>
      <c r="C502" s="186" t="s">
        <v>897</v>
      </c>
      <c r="D502" s="186" t="s">
        <v>142</v>
      </c>
      <c r="E502" s="187" t="s">
        <v>898</v>
      </c>
      <c r="F502" s="188" t="s">
        <v>899</v>
      </c>
      <c r="G502" s="189" t="s">
        <v>145</v>
      </c>
      <c r="H502" s="190">
        <v>20.25</v>
      </c>
      <c r="I502" s="191"/>
      <c r="J502" s="192">
        <f>ROUND(I502*H502,2)</f>
        <v>0</v>
      </c>
      <c r="K502" s="188" t="s">
        <v>146</v>
      </c>
      <c r="L502" s="39"/>
      <c r="M502" s="193" t="s">
        <v>1</v>
      </c>
      <c r="N502" s="194" t="s">
        <v>45</v>
      </c>
      <c r="O502" s="71"/>
      <c r="P502" s="195">
        <f>O502*H502</f>
        <v>0</v>
      </c>
      <c r="Q502" s="195">
        <v>6.9999999999999999E-4</v>
      </c>
      <c r="R502" s="195">
        <f>Q502*H502</f>
        <v>1.4175E-2</v>
      </c>
      <c r="S502" s="195">
        <v>0</v>
      </c>
      <c r="T502" s="196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7" t="s">
        <v>147</v>
      </c>
      <c r="AT502" s="197" t="s">
        <v>142</v>
      </c>
      <c r="AU502" s="197" t="s">
        <v>156</v>
      </c>
      <c r="AY502" s="17" t="s">
        <v>140</v>
      </c>
      <c r="BE502" s="198">
        <f>IF(N502="základní",J502,0)</f>
        <v>0</v>
      </c>
      <c r="BF502" s="198">
        <f>IF(N502="snížená",J502,0)</f>
        <v>0</v>
      </c>
      <c r="BG502" s="198">
        <f>IF(N502="zákl. přenesená",J502,0)</f>
        <v>0</v>
      </c>
      <c r="BH502" s="198">
        <f>IF(N502="sníž. přenesená",J502,0)</f>
        <v>0</v>
      </c>
      <c r="BI502" s="198">
        <f>IF(N502="nulová",J502,0)</f>
        <v>0</v>
      </c>
      <c r="BJ502" s="17" t="s">
        <v>88</v>
      </c>
      <c r="BK502" s="198">
        <f>ROUND(I502*H502,2)</f>
        <v>0</v>
      </c>
      <c r="BL502" s="17" t="s">
        <v>147</v>
      </c>
      <c r="BM502" s="197" t="s">
        <v>900</v>
      </c>
    </row>
    <row r="503" spans="1:65" s="2" customFormat="1" ht="11.25">
      <c r="A503" s="34"/>
      <c r="B503" s="35"/>
      <c r="C503" s="36"/>
      <c r="D503" s="199" t="s">
        <v>149</v>
      </c>
      <c r="E503" s="36"/>
      <c r="F503" s="200" t="s">
        <v>901</v>
      </c>
      <c r="G503" s="36"/>
      <c r="H503" s="36"/>
      <c r="I503" s="201"/>
      <c r="J503" s="36"/>
      <c r="K503" s="36"/>
      <c r="L503" s="39"/>
      <c r="M503" s="202"/>
      <c r="N503" s="203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149</v>
      </c>
      <c r="AU503" s="17" t="s">
        <v>156</v>
      </c>
    </row>
    <row r="504" spans="1:65" s="13" customFormat="1" ht="11.25">
      <c r="B504" s="204"/>
      <c r="C504" s="205"/>
      <c r="D504" s="206" t="s">
        <v>175</v>
      </c>
      <c r="E504" s="207" t="s">
        <v>1</v>
      </c>
      <c r="F504" s="208" t="s">
        <v>902</v>
      </c>
      <c r="G504" s="205"/>
      <c r="H504" s="209">
        <v>20.25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175</v>
      </c>
      <c r="AU504" s="215" t="s">
        <v>156</v>
      </c>
      <c r="AV504" s="13" t="s">
        <v>90</v>
      </c>
      <c r="AW504" s="13" t="s">
        <v>36</v>
      </c>
      <c r="AX504" s="13" t="s">
        <v>88</v>
      </c>
      <c r="AY504" s="215" t="s">
        <v>140</v>
      </c>
    </row>
    <row r="505" spans="1:65" s="2" customFormat="1" ht="24.2" customHeight="1">
      <c r="A505" s="34"/>
      <c r="B505" s="35"/>
      <c r="C505" s="186" t="s">
        <v>903</v>
      </c>
      <c r="D505" s="186" t="s">
        <v>142</v>
      </c>
      <c r="E505" s="187" t="s">
        <v>904</v>
      </c>
      <c r="F505" s="188" t="s">
        <v>905</v>
      </c>
      <c r="G505" s="189" t="s">
        <v>244</v>
      </c>
      <c r="H505" s="190">
        <v>5.8</v>
      </c>
      <c r="I505" s="191"/>
      <c r="J505" s="192">
        <f>ROUND(I505*H505,2)</f>
        <v>0</v>
      </c>
      <c r="K505" s="188" t="s">
        <v>146</v>
      </c>
      <c r="L505" s="39"/>
      <c r="M505" s="193" t="s">
        <v>1</v>
      </c>
      <c r="N505" s="194" t="s">
        <v>45</v>
      </c>
      <c r="O505" s="71"/>
      <c r="P505" s="195">
        <f>O505*H505</f>
        <v>0</v>
      </c>
      <c r="Q505" s="195">
        <v>2.3010199999999998</v>
      </c>
      <c r="R505" s="195">
        <f>Q505*H505</f>
        <v>13.345915999999999</v>
      </c>
      <c r="S505" s="195">
        <v>0</v>
      </c>
      <c r="T505" s="196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7" t="s">
        <v>147</v>
      </c>
      <c r="AT505" s="197" t="s">
        <v>142</v>
      </c>
      <c r="AU505" s="197" t="s">
        <v>156</v>
      </c>
      <c r="AY505" s="17" t="s">
        <v>140</v>
      </c>
      <c r="BE505" s="198">
        <f>IF(N505="základní",J505,0)</f>
        <v>0</v>
      </c>
      <c r="BF505" s="198">
        <f>IF(N505="snížená",J505,0)</f>
        <v>0</v>
      </c>
      <c r="BG505" s="198">
        <f>IF(N505="zákl. přenesená",J505,0)</f>
        <v>0</v>
      </c>
      <c r="BH505" s="198">
        <f>IF(N505="sníž. přenesená",J505,0)</f>
        <v>0</v>
      </c>
      <c r="BI505" s="198">
        <f>IF(N505="nulová",J505,0)</f>
        <v>0</v>
      </c>
      <c r="BJ505" s="17" t="s">
        <v>88</v>
      </c>
      <c r="BK505" s="198">
        <f>ROUND(I505*H505,2)</f>
        <v>0</v>
      </c>
      <c r="BL505" s="17" t="s">
        <v>147</v>
      </c>
      <c r="BM505" s="197" t="s">
        <v>906</v>
      </c>
    </row>
    <row r="506" spans="1:65" s="2" customFormat="1" ht="11.25">
      <c r="A506" s="34"/>
      <c r="B506" s="35"/>
      <c r="C506" s="36"/>
      <c r="D506" s="199" t="s">
        <v>149</v>
      </c>
      <c r="E506" s="36"/>
      <c r="F506" s="200" t="s">
        <v>907</v>
      </c>
      <c r="G506" s="36"/>
      <c r="H506" s="36"/>
      <c r="I506" s="201"/>
      <c r="J506" s="36"/>
      <c r="K506" s="36"/>
      <c r="L506" s="39"/>
      <c r="M506" s="202"/>
      <c r="N506" s="203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149</v>
      </c>
      <c r="AU506" s="17" t="s">
        <v>156</v>
      </c>
    </row>
    <row r="507" spans="1:65" s="2" customFormat="1" ht="24.2" customHeight="1">
      <c r="A507" s="34"/>
      <c r="B507" s="35"/>
      <c r="C507" s="186" t="s">
        <v>908</v>
      </c>
      <c r="D507" s="186" t="s">
        <v>142</v>
      </c>
      <c r="E507" s="187" t="s">
        <v>909</v>
      </c>
      <c r="F507" s="188" t="s">
        <v>910</v>
      </c>
      <c r="G507" s="189" t="s">
        <v>153</v>
      </c>
      <c r="H507" s="190">
        <v>4</v>
      </c>
      <c r="I507" s="191"/>
      <c r="J507" s="192">
        <f>ROUND(I507*H507,2)</f>
        <v>0</v>
      </c>
      <c r="K507" s="188" t="s">
        <v>1</v>
      </c>
      <c r="L507" s="39"/>
      <c r="M507" s="193" t="s">
        <v>1</v>
      </c>
      <c r="N507" s="194" t="s">
        <v>45</v>
      </c>
      <c r="O507" s="71"/>
      <c r="P507" s="195">
        <f>O507*H507</f>
        <v>0</v>
      </c>
      <c r="Q507" s="195">
        <v>0</v>
      </c>
      <c r="R507" s="195">
        <f>Q507*H507</f>
        <v>0</v>
      </c>
      <c r="S507" s="195">
        <v>0</v>
      </c>
      <c r="T507" s="196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7" t="s">
        <v>147</v>
      </c>
      <c r="AT507" s="197" t="s">
        <v>142</v>
      </c>
      <c r="AU507" s="197" t="s">
        <v>156</v>
      </c>
      <c r="AY507" s="17" t="s">
        <v>140</v>
      </c>
      <c r="BE507" s="198">
        <f>IF(N507="základní",J507,0)</f>
        <v>0</v>
      </c>
      <c r="BF507" s="198">
        <f>IF(N507="snížená",J507,0)</f>
        <v>0</v>
      </c>
      <c r="BG507" s="198">
        <f>IF(N507="zákl. přenesená",J507,0)</f>
        <v>0</v>
      </c>
      <c r="BH507" s="198">
        <f>IF(N507="sníž. přenesená",J507,0)</f>
        <v>0</v>
      </c>
      <c r="BI507" s="198">
        <f>IF(N507="nulová",J507,0)</f>
        <v>0</v>
      </c>
      <c r="BJ507" s="17" t="s">
        <v>88</v>
      </c>
      <c r="BK507" s="198">
        <f>ROUND(I507*H507,2)</f>
        <v>0</v>
      </c>
      <c r="BL507" s="17" t="s">
        <v>147</v>
      </c>
      <c r="BM507" s="197" t="s">
        <v>911</v>
      </c>
    </row>
    <row r="508" spans="1:65" s="12" customFormat="1" ht="22.9" customHeight="1">
      <c r="B508" s="170"/>
      <c r="C508" s="171"/>
      <c r="D508" s="172" t="s">
        <v>79</v>
      </c>
      <c r="E508" s="184" t="s">
        <v>912</v>
      </c>
      <c r="F508" s="184" t="s">
        <v>913</v>
      </c>
      <c r="G508" s="171"/>
      <c r="H508" s="171"/>
      <c r="I508" s="174"/>
      <c r="J508" s="185">
        <f>BK508</f>
        <v>0</v>
      </c>
      <c r="K508" s="171"/>
      <c r="L508" s="176"/>
      <c r="M508" s="177"/>
      <c r="N508" s="178"/>
      <c r="O508" s="178"/>
      <c r="P508" s="179">
        <f>SUM(P509:P526)</f>
        <v>0</v>
      </c>
      <c r="Q508" s="178"/>
      <c r="R508" s="179">
        <f>SUM(R509:R526)</f>
        <v>0</v>
      </c>
      <c r="S508" s="178"/>
      <c r="T508" s="180">
        <f>SUM(T509:T526)</f>
        <v>0</v>
      </c>
      <c r="AR508" s="181" t="s">
        <v>88</v>
      </c>
      <c r="AT508" s="182" t="s">
        <v>79</v>
      </c>
      <c r="AU508" s="182" t="s">
        <v>88</v>
      </c>
      <c r="AY508" s="181" t="s">
        <v>140</v>
      </c>
      <c r="BK508" s="183">
        <f>SUM(BK509:BK526)</f>
        <v>0</v>
      </c>
    </row>
    <row r="509" spans="1:65" s="2" customFormat="1" ht="37.9" customHeight="1">
      <c r="A509" s="34"/>
      <c r="B509" s="35"/>
      <c r="C509" s="186" t="s">
        <v>914</v>
      </c>
      <c r="D509" s="186" t="s">
        <v>142</v>
      </c>
      <c r="E509" s="187" t="s">
        <v>915</v>
      </c>
      <c r="F509" s="188" t="s">
        <v>916</v>
      </c>
      <c r="G509" s="189" t="s">
        <v>347</v>
      </c>
      <c r="H509" s="190">
        <v>7.2</v>
      </c>
      <c r="I509" s="191"/>
      <c r="J509" s="192">
        <f>ROUND(I509*H509,2)</f>
        <v>0</v>
      </c>
      <c r="K509" s="188" t="s">
        <v>146</v>
      </c>
      <c r="L509" s="39"/>
      <c r="M509" s="193" t="s">
        <v>1</v>
      </c>
      <c r="N509" s="194" t="s">
        <v>45</v>
      </c>
      <c r="O509" s="71"/>
      <c r="P509" s="195">
        <f>O509*H509</f>
        <v>0</v>
      </c>
      <c r="Q509" s="195">
        <v>0</v>
      </c>
      <c r="R509" s="195">
        <f>Q509*H509</f>
        <v>0</v>
      </c>
      <c r="S509" s="195">
        <v>0</v>
      </c>
      <c r="T509" s="196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7" t="s">
        <v>147</v>
      </c>
      <c r="AT509" s="197" t="s">
        <v>142</v>
      </c>
      <c r="AU509" s="197" t="s">
        <v>90</v>
      </c>
      <c r="AY509" s="17" t="s">
        <v>140</v>
      </c>
      <c r="BE509" s="198">
        <f>IF(N509="základní",J509,0)</f>
        <v>0</v>
      </c>
      <c r="BF509" s="198">
        <f>IF(N509="snížená",J509,0)</f>
        <v>0</v>
      </c>
      <c r="BG509" s="198">
        <f>IF(N509="zákl. přenesená",J509,0)</f>
        <v>0</v>
      </c>
      <c r="BH509" s="198">
        <f>IF(N509="sníž. přenesená",J509,0)</f>
        <v>0</v>
      </c>
      <c r="BI509" s="198">
        <f>IF(N509="nulová",J509,0)</f>
        <v>0</v>
      </c>
      <c r="BJ509" s="17" t="s">
        <v>88</v>
      </c>
      <c r="BK509" s="198">
        <f>ROUND(I509*H509,2)</f>
        <v>0</v>
      </c>
      <c r="BL509" s="17" t="s">
        <v>147</v>
      </c>
      <c r="BM509" s="197" t="s">
        <v>917</v>
      </c>
    </row>
    <row r="510" spans="1:65" s="2" customFormat="1" ht="11.25">
      <c r="A510" s="34"/>
      <c r="B510" s="35"/>
      <c r="C510" s="36"/>
      <c r="D510" s="199" t="s">
        <v>149</v>
      </c>
      <c r="E510" s="36"/>
      <c r="F510" s="200" t="s">
        <v>918</v>
      </c>
      <c r="G510" s="36"/>
      <c r="H510" s="36"/>
      <c r="I510" s="201"/>
      <c r="J510" s="36"/>
      <c r="K510" s="36"/>
      <c r="L510" s="39"/>
      <c r="M510" s="202"/>
      <c r="N510" s="203"/>
      <c r="O510" s="71"/>
      <c r="P510" s="71"/>
      <c r="Q510" s="71"/>
      <c r="R510" s="71"/>
      <c r="S510" s="71"/>
      <c r="T510" s="72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7" t="s">
        <v>149</v>
      </c>
      <c r="AU510" s="17" t="s">
        <v>90</v>
      </c>
    </row>
    <row r="511" spans="1:65" s="2" customFormat="1" ht="37.9" customHeight="1">
      <c r="A511" s="34"/>
      <c r="B511" s="35"/>
      <c r="C511" s="186" t="s">
        <v>919</v>
      </c>
      <c r="D511" s="186" t="s">
        <v>142</v>
      </c>
      <c r="E511" s="187" t="s">
        <v>920</v>
      </c>
      <c r="F511" s="188" t="s">
        <v>921</v>
      </c>
      <c r="G511" s="189" t="s">
        <v>347</v>
      </c>
      <c r="H511" s="190">
        <v>5232.9309999999996</v>
      </c>
      <c r="I511" s="191"/>
      <c r="J511" s="192">
        <f>ROUND(I511*H511,2)</f>
        <v>0</v>
      </c>
      <c r="K511" s="188" t="s">
        <v>146</v>
      </c>
      <c r="L511" s="39"/>
      <c r="M511" s="193" t="s">
        <v>1</v>
      </c>
      <c r="N511" s="194" t="s">
        <v>45</v>
      </c>
      <c r="O511" s="71"/>
      <c r="P511" s="195">
        <f>O511*H511</f>
        <v>0</v>
      </c>
      <c r="Q511" s="195">
        <v>0</v>
      </c>
      <c r="R511" s="195">
        <f>Q511*H511</f>
        <v>0</v>
      </c>
      <c r="S511" s="195">
        <v>0</v>
      </c>
      <c r="T511" s="196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7" t="s">
        <v>147</v>
      </c>
      <c r="AT511" s="197" t="s">
        <v>142</v>
      </c>
      <c r="AU511" s="197" t="s">
        <v>90</v>
      </c>
      <c r="AY511" s="17" t="s">
        <v>140</v>
      </c>
      <c r="BE511" s="198">
        <f>IF(N511="základní",J511,0)</f>
        <v>0</v>
      </c>
      <c r="BF511" s="198">
        <f>IF(N511="snížená",J511,0)</f>
        <v>0</v>
      </c>
      <c r="BG511" s="198">
        <f>IF(N511="zákl. přenesená",J511,0)</f>
        <v>0</v>
      </c>
      <c r="BH511" s="198">
        <f>IF(N511="sníž. přenesená",J511,0)</f>
        <v>0</v>
      </c>
      <c r="BI511" s="198">
        <f>IF(N511="nulová",J511,0)</f>
        <v>0</v>
      </c>
      <c r="BJ511" s="17" t="s">
        <v>88</v>
      </c>
      <c r="BK511" s="198">
        <f>ROUND(I511*H511,2)</f>
        <v>0</v>
      </c>
      <c r="BL511" s="17" t="s">
        <v>147</v>
      </c>
      <c r="BM511" s="197" t="s">
        <v>922</v>
      </c>
    </row>
    <row r="512" spans="1:65" s="2" customFormat="1" ht="11.25">
      <c r="A512" s="34"/>
      <c r="B512" s="35"/>
      <c r="C512" s="36"/>
      <c r="D512" s="199" t="s">
        <v>149</v>
      </c>
      <c r="E512" s="36"/>
      <c r="F512" s="200" t="s">
        <v>923</v>
      </c>
      <c r="G512" s="36"/>
      <c r="H512" s="36"/>
      <c r="I512" s="201"/>
      <c r="J512" s="36"/>
      <c r="K512" s="36"/>
      <c r="L512" s="39"/>
      <c r="M512" s="202"/>
      <c r="N512" s="203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149</v>
      </c>
      <c r="AU512" s="17" t="s">
        <v>90</v>
      </c>
    </row>
    <row r="513" spans="1:65" s="2" customFormat="1" ht="37.9" customHeight="1">
      <c r="A513" s="34"/>
      <c r="B513" s="35"/>
      <c r="C513" s="186" t="s">
        <v>924</v>
      </c>
      <c r="D513" s="186" t="s">
        <v>142</v>
      </c>
      <c r="E513" s="187" t="s">
        <v>925</v>
      </c>
      <c r="F513" s="188" t="s">
        <v>926</v>
      </c>
      <c r="G513" s="189" t="s">
        <v>347</v>
      </c>
      <c r="H513" s="190">
        <v>130823.27499999999</v>
      </c>
      <c r="I513" s="191"/>
      <c r="J513" s="192">
        <f>ROUND(I513*H513,2)</f>
        <v>0</v>
      </c>
      <c r="K513" s="188" t="s">
        <v>146</v>
      </c>
      <c r="L513" s="39"/>
      <c r="M513" s="193" t="s">
        <v>1</v>
      </c>
      <c r="N513" s="194" t="s">
        <v>45</v>
      </c>
      <c r="O513" s="71"/>
      <c r="P513" s="195">
        <f>O513*H513</f>
        <v>0</v>
      </c>
      <c r="Q513" s="195">
        <v>0</v>
      </c>
      <c r="R513" s="195">
        <f>Q513*H513</f>
        <v>0</v>
      </c>
      <c r="S513" s="195">
        <v>0</v>
      </c>
      <c r="T513" s="196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7" t="s">
        <v>147</v>
      </c>
      <c r="AT513" s="197" t="s">
        <v>142</v>
      </c>
      <c r="AU513" s="197" t="s">
        <v>90</v>
      </c>
      <c r="AY513" s="17" t="s">
        <v>140</v>
      </c>
      <c r="BE513" s="198">
        <f>IF(N513="základní",J513,0)</f>
        <v>0</v>
      </c>
      <c r="BF513" s="198">
        <f>IF(N513="snížená",J513,0)</f>
        <v>0</v>
      </c>
      <c r="BG513" s="198">
        <f>IF(N513="zákl. přenesená",J513,0)</f>
        <v>0</v>
      </c>
      <c r="BH513" s="198">
        <f>IF(N513="sníž. přenesená",J513,0)</f>
        <v>0</v>
      </c>
      <c r="BI513" s="198">
        <f>IF(N513="nulová",J513,0)</f>
        <v>0</v>
      </c>
      <c r="BJ513" s="17" t="s">
        <v>88</v>
      </c>
      <c r="BK513" s="198">
        <f>ROUND(I513*H513,2)</f>
        <v>0</v>
      </c>
      <c r="BL513" s="17" t="s">
        <v>147</v>
      </c>
      <c r="BM513" s="197" t="s">
        <v>927</v>
      </c>
    </row>
    <row r="514" spans="1:65" s="2" customFormat="1" ht="11.25">
      <c r="A514" s="34"/>
      <c r="B514" s="35"/>
      <c r="C514" s="36"/>
      <c r="D514" s="199" t="s">
        <v>149</v>
      </c>
      <c r="E514" s="36"/>
      <c r="F514" s="200" t="s">
        <v>928</v>
      </c>
      <c r="G514" s="36"/>
      <c r="H514" s="36"/>
      <c r="I514" s="201"/>
      <c r="J514" s="36"/>
      <c r="K514" s="36"/>
      <c r="L514" s="39"/>
      <c r="M514" s="202"/>
      <c r="N514" s="203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149</v>
      </c>
      <c r="AU514" s="17" t="s">
        <v>90</v>
      </c>
    </row>
    <row r="515" spans="1:65" s="13" customFormat="1" ht="11.25">
      <c r="B515" s="204"/>
      <c r="C515" s="205"/>
      <c r="D515" s="206" t="s">
        <v>175</v>
      </c>
      <c r="E515" s="205"/>
      <c r="F515" s="208" t="s">
        <v>929</v>
      </c>
      <c r="G515" s="205"/>
      <c r="H515" s="209">
        <v>130823.27499999999</v>
      </c>
      <c r="I515" s="210"/>
      <c r="J515" s="205"/>
      <c r="K515" s="205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175</v>
      </c>
      <c r="AU515" s="215" t="s">
        <v>90</v>
      </c>
      <c r="AV515" s="13" t="s">
        <v>90</v>
      </c>
      <c r="AW515" s="13" t="s">
        <v>4</v>
      </c>
      <c r="AX515" s="13" t="s">
        <v>88</v>
      </c>
      <c r="AY515" s="215" t="s">
        <v>140</v>
      </c>
    </row>
    <row r="516" spans="1:65" s="2" customFormat="1" ht="44.25" customHeight="1">
      <c r="A516" s="34"/>
      <c r="B516" s="35"/>
      <c r="C516" s="186" t="s">
        <v>930</v>
      </c>
      <c r="D516" s="186" t="s">
        <v>142</v>
      </c>
      <c r="E516" s="187" t="s">
        <v>931</v>
      </c>
      <c r="F516" s="188" t="s">
        <v>932</v>
      </c>
      <c r="G516" s="189" t="s">
        <v>347</v>
      </c>
      <c r="H516" s="190">
        <v>2905.4949999999999</v>
      </c>
      <c r="I516" s="191"/>
      <c r="J516" s="192">
        <f>ROUND(I516*H516,2)</f>
        <v>0</v>
      </c>
      <c r="K516" s="188" t="s">
        <v>146</v>
      </c>
      <c r="L516" s="39"/>
      <c r="M516" s="193" t="s">
        <v>1</v>
      </c>
      <c r="N516" s="194" t="s">
        <v>45</v>
      </c>
      <c r="O516" s="71"/>
      <c r="P516" s="195">
        <f>O516*H516</f>
        <v>0</v>
      </c>
      <c r="Q516" s="195">
        <v>0</v>
      </c>
      <c r="R516" s="195">
        <f>Q516*H516</f>
        <v>0</v>
      </c>
      <c r="S516" s="195">
        <v>0</v>
      </c>
      <c r="T516" s="196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7" t="s">
        <v>147</v>
      </c>
      <c r="AT516" s="197" t="s">
        <v>142</v>
      </c>
      <c r="AU516" s="197" t="s">
        <v>90</v>
      </c>
      <c r="AY516" s="17" t="s">
        <v>140</v>
      </c>
      <c r="BE516" s="198">
        <f>IF(N516="základní",J516,0)</f>
        <v>0</v>
      </c>
      <c r="BF516" s="198">
        <f>IF(N516="snížená",J516,0)</f>
        <v>0</v>
      </c>
      <c r="BG516" s="198">
        <f>IF(N516="zákl. přenesená",J516,0)</f>
        <v>0</v>
      </c>
      <c r="BH516" s="198">
        <f>IF(N516="sníž. přenesená",J516,0)</f>
        <v>0</v>
      </c>
      <c r="BI516" s="198">
        <f>IF(N516="nulová",J516,0)</f>
        <v>0</v>
      </c>
      <c r="BJ516" s="17" t="s">
        <v>88</v>
      </c>
      <c r="BK516" s="198">
        <f>ROUND(I516*H516,2)</f>
        <v>0</v>
      </c>
      <c r="BL516" s="17" t="s">
        <v>147</v>
      </c>
      <c r="BM516" s="197" t="s">
        <v>933</v>
      </c>
    </row>
    <row r="517" spans="1:65" s="2" customFormat="1" ht="11.25">
      <c r="A517" s="34"/>
      <c r="B517" s="35"/>
      <c r="C517" s="36"/>
      <c r="D517" s="199" t="s">
        <v>149</v>
      </c>
      <c r="E517" s="36"/>
      <c r="F517" s="200" t="s">
        <v>934</v>
      </c>
      <c r="G517" s="36"/>
      <c r="H517" s="36"/>
      <c r="I517" s="201"/>
      <c r="J517" s="36"/>
      <c r="K517" s="36"/>
      <c r="L517" s="39"/>
      <c r="M517" s="202"/>
      <c r="N517" s="203"/>
      <c r="O517" s="71"/>
      <c r="P517" s="71"/>
      <c r="Q517" s="71"/>
      <c r="R517" s="71"/>
      <c r="S517" s="71"/>
      <c r="T517" s="72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149</v>
      </c>
      <c r="AU517" s="17" t="s">
        <v>90</v>
      </c>
    </row>
    <row r="518" spans="1:65" s="13" customFormat="1" ht="11.25">
      <c r="B518" s="204"/>
      <c r="C518" s="205"/>
      <c r="D518" s="206" t="s">
        <v>175</v>
      </c>
      <c r="E518" s="207" t="s">
        <v>1</v>
      </c>
      <c r="F518" s="208" t="s">
        <v>935</v>
      </c>
      <c r="G518" s="205"/>
      <c r="H518" s="209">
        <v>2905.4949999999999</v>
      </c>
      <c r="I518" s="210"/>
      <c r="J518" s="205"/>
      <c r="K518" s="205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175</v>
      </c>
      <c r="AU518" s="215" t="s">
        <v>90</v>
      </c>
      <c r="AV518" s="13" t="s">
        <v>90</v>
      </c>
      <c r="AW518" s="13" t="s">
        <v>36</v>
      </c>
      <c r="AX518" s="13" t="s">
        <v>88</v>
      </c>
      <c r="AY518" s="215" t="s">
        <v>140</v>
      </c>
    </row>
    <row r="519" spans="1:65" s="2" customFormat="1" ht="44.25" customHeight="1">
      <c r="A519" s="34"/>
      <c r="B519" s="35"/>
      <c r="C519" s="186" t="s">
        <v>936</v>
      </c>
      <c r="D519" s="186" t="s">
        <v>142</v>
      </c>
      <c r="E519" s="187" t="s">
        <v>937</v>
      </c>
      <c r="F519" s="188" t="s">
        <v>938</v>
      </c>
      <c r="G519" s="189" t="s">
        <v>347</v>
      </c>
      <c r="H519" s="190">
        <v>21.45</v>
      </c>
      <c r="I519" s="191"/>
      <c r="J519" s="192">
        <f>ROUND(I519*H519,2)</f>
        <v>0</v>
      </c>
      <c r="K519" s="188" t="s">
        <v>146</v>
      </c>
      <c r="L519" s="39"/>
      <c r="M519" s="193" t="s">
        <v>1</v>
      </c>
      <c r="N519" s="194" t="s">
        <v>45</v>
      </c>
      <c r="O519" s="71"/>
      <c r="P519" s="195">
        <f>O519*H519</f>
        <v>0</v>
      </c>
      <c r="Q519" s="195">
        <v>0</v>
      </c>
      <c r="R519" s="195">
        <f>Q519*H519</f>
        <v>0</v>
      </c>
      <c r="S519" s="195">
        <v>0</v>
      </c>
      <c r="T519" s="196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7" t="s">
        <v>147</v>
      </c>
      <c r="AT519" s="197" t="s">
        <v>142</v>
      </c>
      <c r="AU519" s="197" t="s">
        <v>90</v>
      </c>
      <c r="AY519" s="17" t="s">
        <v>140</v>
      </c>
      <c r="BE519" s="198">
        <f>IF(N519="základní",J519,0)</f>
        <v>0</v>
      </c>
      <c r="BF519" s="198">
        <f>IF(N519="snížená",J519,0)</f>
        <v>0</v>
      </c>
      <c r="BG519" s="198">
        <f>IF(N519="zákl. přenesená",J519,0)</f>
        <v>0</v>
      </c>
      <c r="BH519" s="198">
        <f>IF(N519="sníž. přenesená",J519,0)</f>
        <v>0</v>
      </c>
      <c r="BI519" s="198">
        <f>IF(N519="nulová",J519,0)</f>
        <v>0</v>
      </c>
      <c r="BJ519" s="17" t="s">
        <v>88</v>
      </c>
      <c r="BK519" s="198">
        <f>ROUND(I519*H519,2)</f>
        <v>0</v>
      </c>
      <c r="BL519" s="17" t="s">
        <v>147</v>
      </c>
      <c r="BM519" s="197" t="s">
        <v>939</v>
      </c>
    </row>
    <row r="520" spans="1:65" s="2" customFormat="1" ht="11.25">
      <c r="A520" s="34"/>
      <c r="B520" s="35"/>
      <c r="C520" s="36"/>
      <c r="D520" s="199" t="s">
        <v>149</v>
      </c>
      <c r="E520" s="36"/>
      <c r="F520" s="200" t="s">
        <v>940</v>
      </c>
      <c r="G520" s="36"/>
      <c r="H520" s="36"/>
      <c r="I520" s="201"/>
      <c r="J520" s="36"/>
      <c r="K520" s="36"/>
      <c r="L520" s="39"/>
      <c r="M520" s="202"/>
      <c r="N520" s="203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149</v>
      </c>
      <c r="AU520" s="17" t="s">
        <v>90</v>
      </c>
    </row>
    <row r="521" spans="1:65" s="2" customFormat="1" ht="44.25" customHeight="1">
      <c r="A521" s="34"/>
      <c r="B521" s="35"/>
      <c r="C521" s="186" t="s">
        <v>941</v>
      </c>
      <c r="D521" s="186" t="s">
        <v>142</v>
      </c>
      <c r="E521" s="187" t="s">
        <v>942</v>
      </c>
      <c r="F521" s="188" t="s">
        <v>346</v>
      </c>
      <c r="G521" s="189" t="s">
        <v>347</v>
      </c>
      <c r="H521" s="190">
        <v>578.54999999999995</v>
      </c>
      <c r="I521" s="191"/>
      <c r="J521" s="192">
        <f>ROUND(I521*H521,2)</f>
        <v>0</v>
      </c>
      <c r="K521" s="188" t="s">
        <v>146</v>
      </c>
      <c r="L521" s="39"/>
      <c r="M521" s="193" t="s">
        <v>1</v>
      </c>
      <c r="N521" s="194" t="s">
        <v>45</v>
      </c>
      <c r="O521" s="71"/>
      <c r="P521" s="195">
        <f>O521*H521</f>
        <v>0</v>
      </c>
      <c r="Q521" s="195">
        <v>0</v>
      </c>
      <c r="R521" s="195">
        <f>Q521*H521</f>
        <v>0</v>
      </c>
      <c r="S521" s="195">
        <v>0</v>
      </c>
      <c r="T521" s="196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7" t="s">
        <v>147</v>
      </c>
      <c r="AT521" s="197" t="s">
        <v>142</v>
      </c>
      <c r="AU521" s="197" t="s">
        <v>90</v>
      </c>
      <c r="AY521" s="17" t="s">
        <v>140</v>
      </c>
      <c r="BE521" s="198">
        <f>IF(N521="základní",J521,0)</f>
        <v>0</v>
      </c>
      <c r="BF521" s="198">
        <f>IF(N521="snížená",J521,0)</f>
        <v>0</v>
      </c>
      <c r="BG521" s="198">
        <f>IF(N521="zákl. přenesená",J521,0)</f>
        <v>0</v>
      </c>
      <c r="BH521" s="198">
        <f>IF(N521="sníž. přenesená",J521,0)</f>
        <v>0</v>
      </c>
      <c r="BI521" s="198">
        <f>IF(N521="nulová",J521,0)</f>
        <v>0</v>
      </c>
      <c r="BJ521" s="17" t="s">
        <v>88</v>
      </c>
      <c r="BK521" s="198">
        <f>ROUND(I521*H521,2)</f>
        <v>0</v>
      </c>
      <c r="BL521" s="17" t="s">
        <v>147</v>
      </c>
      <c r="BM521" s="197" t="s">
        <v>943</v>
      </c>
    </row>
    <row r="522" spans="1:65" s="2" customFormat="1" ht="11.25">
      <c r="A522" s="34"/>
      <c r="B522" s="35"/>
      <c r="C522" s="36"/>
      <c r="D522" s="199" t="s">
        <v>149</v>
      </c>
      <c r="E522" s="36"/>
      <c r="F522" s="200" t="s">
        <v>944</v>
      </c>
      <c r="G522" s="36"/>
      <c r="H522" s="36"/>
      <c r="I522" s="201"/>
      <c r="J522" s="36"/>
      <c r="K522" s="36"/>
      <c r="L522" s="39"/>
      <c r="M522" s="202"/>
      <c r="N522" s="203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149</v>
      </c>
      <c r="AU522" s="17" t="s">
        <v>90</v>
      </c>
    </row>
    <row r="523" spans="1:65" s="13" customFormat="1" ht="11.25">
      <c r="B523" s="204"/>
      <c r="C523" s="205"/>
      <c r="D523" s="206" t="s">
        <v>175</v>
      </c>
      <c r="E523" s="207" t="s">
        <v>1</v>
      </c>
      <c r="F523" s="208" t="s">
        <v>945</v>
      </c>
      <c r="G523" s="205"/>
      <c r="H523" s="209">
        <v>578.54999999999995</v>
      </c>
      <c r="I523" s="210"/>
      <c r="J523" s="205"/>
      <c r="K523" s="205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175</v>
      </c>
      <c r="AU523" s="215" t="s">
        <v>90</v>
      </c>
      <c r="AV523" s="13" t="s">
        <v>90</v>
      </c>
      <c r="AW523" s="13" t="s">
        <v>36</v>
      </c>
      <c r="AX523" s="13" t="s">
        <v>88</v>
      </c>
      <c r="AY523" s="215" t="s">
        <v>140</v>
      </c>
    </row>
    <row r="524" spans="1:65" s="2" customFormat="1" ht="44.25" customHeight="1">
      <c r="A524" s="34"/>
      <c r="B524" s="35"/>
      <c r="C524" s="186" t="s">
        <v>946</v>
      </c>
      <c r="D524" s="186" t="s">
        <v>142</v>
      </c>
      <c r="E524" s="187" t="s">
        <v>947</v>
      </c>
      <c r="F524" s="188" t="s">
        <v>948</v>
      </c>
      <c r="G524" s="189" t="s">
        <v>347</v>
      </c>
      <c r="H524" s="190">
        <v>1631.922</v>
      </c>
      <c r="I524" s="191"/>
      <c r="J524" s="192">
        <f>ROUND(I524*H524,2)</f>
        <v>0</v>
      </c>
      <c r="K524" s="188" t="s">
        <v>146</v>
      </c>
      <c r="L524" s="39"/>
      <c r="M524" s="193" t="s">
        <v>1</v>
      </c>
      <c r="N524" s="194" t="s">
        <v>45</v>
      </c>
      <c r="O524" s="71"/>
      <c r="P524" s="195">
        <f>O524*H524</f>
        <v>0</v>
      </c>
      <c r="Q524" s="195">
        <v>0</v>
      </c>
      <c r="R524" s="195">
        <f>Q524*H524</f>
        <v>0</v>
      </c>
      <c r="S524" s="195">
        <v>0</v>
      </c>
      <c r="T524" s="196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7" t="s">
        <v>147</v>
      </c>
      <c r="AT524" s="197" t="s">
        <v>142</v>
      </c>
      <c r="AU524" s="197" t="s">
        <v>90</v>
      </c>
      <c r="AY524" s="17" t="s">
        <v>140</v>
      </c>
      <c r="BE524" s="198">
        <f>IF(N524="základní",J524,0)</f>
        <v>0</v>
      </c>
      <c r="BF524" s="198">
        <f>IF(N524="snížená",J524,0)</f>
        <v>0</v>
      </c>
      <c r="BG524" s="198">
        <f>IF(N524="zákl. přenesená",J524,0)</f>
        <v>0</v>
      </c>
      <c r="BH524" s="198">
        <f>IF(N524="sníž. přenesená",J524,0)</f>
        <v>0</v>
      </c>
      <c r="BI524" s="198">
        <f>IF(N524="nulová",J524,0)</f>
        <v>0</v>
      </c>
      <c r="BJ524" s="17" t="s">
        <v>88</v>
      </c>
      <c r="BK524" s="198">
        <f>ROUND(I524*H524,2)</f>
        <v>0</v>
      </c>
      <c r="BL524" s="17" t="s">
        <v>147</v>
      </c>
      <c r="BM524" s="197" t="s">
        <v>949</v>
      </c>
    </row>
    <row r="525" spans="1:65" s="2" customFormat="1" ht="11.25">
      <c r="A525" s="34"/>
      <c r="B525" s="35"/>
      <c r="C525" s="36"/>
      <c r="D525" s="199" t="s">
        <v>149</v>
      </c>
      <c r="E525" s="36"/>
      <c r="F525" s="200" t="s">
        <v>950</v>
      </c>
      <c r="G525" s="36"/>
      <c r="H525" s="36"/>
      <c r="I525" s="201"/>
      <c r="J525" s="36"/>
      <c r="K525" s="36"/>
      <c r="L525" s="39"/>
      <c r="M525" s="202"/>
      <c r="N525" s="203"/>
      <c r="O525" s="71"/>
      <c r="P525" s="71"/>
      <c r="Q525" s="71"/>
      <c r="R525" s="71"/>
      <c r="S525" s="71"/>
      <c r="T525" s="72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149</v>
      </c>
      <c r="AU525" s="17" t="s">
        <v>90</v>
      </c>
    </row>
    <row r="526" spans="1:65" s="13" customFormat="1" ht="11.25">
      <c r="B526" s="204"/>
      <c r="C526" s="205"/>
      <c r="D526" s="206" t="s">
        <v>175</v>
      </c>
      <c r="E526" s="207" t="s">
        <v>1</v>
      </c>
      <c r="F526" s="208" t="s">
        <v>951</v>
      </c>
      <c r="G526" s="205"/>
      <c r="H526" s="209">
        <v>1631.922</v>
      </c>
      <c r="I526" s="210"/>
      <c r="J526" s="205"/>
      <c r="K526" s="205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175</v>
      </c>
      <c r="AU526" s="215" t="s">
        <v>90</v>
      </c>
      <c r="AV526" s="13" t="s">
        <v>90</v>
      </c>
      <c r="AW526" s="13" t="s">
        <v>36</v>
      </c>
      <c r="AX526" s="13" t="s">
        <v>88</v>
      </c>
      <c r="AY526" s="215" t="s">
        <v>140</v>
      </c>
    </row>
    <row r="527" spans="1:65" s="12" customFormat="1" ht="22.9" customHeight="1">
      <c r="B527" s="170"/>
      <c r="C527" s="171"/>
      <c r="D527" s="172" t="s">
        <v>79</v>
      </c>
      <c r="E527" s="184" t="s">
        <v>952</v>
      </c>
      <c r="F527" s="184" t="s">
        <v>953</v>
      </c>
      <c r="G527" s="171"/>
      <c r="H527" s="171"/>
      <c r="I527" s="174"/>
      <c r="J527" s="185">
        <f>BK527</f>
        <v>0</v>
      </c>
      <c r="K527" s="171"/>
      <c r="L527" s="176"/>
      <c r="M527" s="177"/>
      <c r="N527" s="178"/>
      <c r="O527" s="178"/>
      <c r="P527" s="179">
        <f>SUM(P528:P530)</f>
        <v>0</v>
      </c>
      <c r="Q527" s="178"/>
      <c r="R527" s="179">
        <f>SUM(R528:R530)</f>
        <v>0</v>
      </c>
      <c r="S527" s="178"/>
      <c r="T527" s="180">
        <f>SUM(T528:T530)</f>
        <v>0</v>
      </c>
      <c r="AR527" s="181" t="s">
        <v>88</v>
      </c>
      <c r="AT527" s="182" t="s">
        <v>79</v>
      </c>
      <c r="AU527" s="182" t="s">
        <v>88</v>
      </c>
      <c r="AY527" s="181" t="s">
        <v>140</v>
      </c>
      <c r="BK527" s="183">
        <f>SUM(BK528:BK530)</f>
        <v>0</v>
      </c>
    </row>
    <row r="528" spans="1:65" s="2" customFormat="1" ht="44.25" customHeight="1">
      <c r="A528" s="34"/>
      <c r="B528" s="35"/>
      <c r="C528" s="186" t="s">
        <v>954</v>
      </c>
      <c r="D528" s="186" t="s">
        <v>142</v>
      </c>
      <c r="E528" s="187" t="s">
        <v>955</v>
      </c>
      <c r="F528" s="188" t="s">
        <v>956</v>
      </c>
      <c r="G528" s="189" t="s">
        <v>347</v>
      </c>
      <c r="H528" s="190">
        <v>3743.4839999999999</v>
      </c>
      <c r="I528" s="191"/>
      <c r="J528" s="192">
        <f>ROUND(I528*H528,2)</f>
        <v>0</v>
      </c>
      <c r="K528" s="188" t="s">
        <v>146</v>
      </c>
      <c r="L528" s="39"/>
      <c r="M528" s="193" t="s">
        <v>1</v>
      </c>
      <c r="N528" s="194" t="s">
        <v>45</v>
      </c>
      <c r="O528" s="71"/>
      <c r="P528" s="195">
        <f>O528*H528</f>
        <v>0</v>
      </c>
      <c r="Q528" s="195">
        <v>0</v>
      </c>
      <c r="R528" s="195">
        <f>Q528*H528</f>
        <v>0</v>
      </c>
      <c r="S528" s="195">
        <v>0</v>
      </c>
      <c r="T528" s="196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7" t="s">
        <v>147</v>
      </c>
      <c r="AT528" s="197" t="s">
        <v>142</v>
      </c>
      <c r="AU528" s="197" t="s">
        <v>90</v>
      </c>
      <c r="AY528" s="17" t="s">
        <v>140</v>
      </c>
      <c r="BE528" s="198">
        <f>IF(N528="základní",J528,0)</f>
        <v>0</v>
      </c>
      <c r="BF528" s="198">
        <f>IF(N528="snížená",J528,0)</f>
        <v>0</v>
      </c>
      <c r="BG528" s="198">
        <f>IF(N528="zákl. přenesená",J528,0)</f>
        <v>0</v>
      </c>
      <c r="BH528" s="198">
        <f>IF(N528="sníž. přenesená",J528,0)</f>
        <v>0</v>
      </c>
      <c r="BI528" s="198">
        <f>IF(N528="nulová",J528,0)</f>
        <v>0</v>
      </c>
      <c r="BJ528" s="17" t="s">
        <v>88</v>
      </c>
      <c r="BK528" s="198">
        <f>ROUND(I528*H528,2)</f>
        <v>0</v>
      </c>
      <c r="BL528" s="17" t="s">
        <v>147</v>
      </c>
      <c r="BM528" s="197" t="s">
        <v>957</v>
      </c>
    </row>
    <row r="529" spans="1:65" s="2" customFormat="1" ht="11.25">
      <c r="A529" s="34"/>
      <c r="B529" s="35"/>
      <c r="C529" s="36"/>
      <c r="D529" s="199" t="s">
        <v>149</v>
      </c>
      <c r="E529" s="36"/>
      <c r="F529" s="200" t="s">
        <v>958</v>
      </c>
      <c r="G529" s="36"/>
      <c r="H529" s="36"/>
      <c r="I529" s="201"/>
      <c r="J529" s="36"/>
      <c r="K529" s="36"/>
      <c r="L529" s="39"/>
      <c r="M529" s="202"/>
      <c r="N529" s="203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149</v>
      </c>
      <c r="AU529" s="17" t="s">
        <v>90</v>
      </c>
    </row>
    <row r="530" spans="1:65" s="2" customFormat="1" ht="29.25">
      <c r="A530" s="34"/>
      <c r="B530" s="35"/>
      <c r="C530" s="36"/>
      <c r="D530" s="206" t="s">
        <v>229</v>
      </c>
      <c r="E530" s="36"/>
      <c r="F530" s="227" t="s">
        <v>959</v>
      </c>
      <c r="G530" s="36"/>
      <c r="H530" s="36"/>
      <c r="I530" s="201"/>
      <c r="J530" s="36"/>
      <c r="K530" s="36"/>
      <c r="L530" s="39"/>
      <c r="M530" s="202"/>
      <c r="N530" s="203"/>
      <c r="O530" s="71"/>
      <c r="P530" s="71"/>
      <c r="Q530" s="71"/>
      <c r="R530" s="71"/>
      <c r="S530" s="71"/>
      <c r="T530" s="72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229</v>
      </c>
      <c r="AU530" s="17" t="s">
        <v>90</v>
      </c>
    </row>
    <row r="531" spans="1:65" s="12" customFormat="1" ht="25.9" customHeight="1">
      <c r="B531" s="170"/>
      <c r="C531" s="171"/>
      <c r="D531" s="172" t="s">
        <v>79</v>
      </c>
      <c r="E531" s="173" t="s">
        <v>377</v>
      </c>
      <c r="F531" s="173" t="s">
        <v>960</v>
      </c>
      <c r="G531" s="171"/>
      <c r="H531" s="171"/>
      <c r="I531" s="174"/>
      <c r="J531" s="175">
        <f>BK531</f>
        <v>0</v>
      </c>
      <c r="K531" s="171"/>
      <c r="L531" s="176"/>
      <c r="M531" s="177"/>
      <c r="N531" s="178"/>
      <c r="O531" s="178"/>
      <c r="P531" s="179">
        <f>P532</f>
        <v>0</v>
      </c>
      <c r="Q531" s="178"/>
      <c r="R531" s="179">
        <f>R532</f>
        <v>0.15504299999999999</v>
      </c>
      <c r="S531" s="178"/>
      <c r="T531" s="180">
        <f>T532</f>
        <v>0</v>
      </c>
      <c r="AR531" s="181" t="s">
        <v>156</v>
      </c>
      <c r="AT531" s="182" t="s">
        <v>79</v>
      </c>
      <c r="AU531" s="182" t="s">
        <v>80</v>
      </c>
      <c r="AY531" s="181" t="s">
        <v>140</v>
      </c>
      <c r="BK531" s="183">
        <f>BK532</f>
        <v>0</v>
      </c>
    </row>
    <row r="532" spans="1:65" s="12" customFormat="1" ht="22.9" customHeight="1">
      <c r="B532" s="170"/>
      <c r="C532" s="171"/>
      <c r="D532" s="172" t="s">
        <v>79</v>
      </c>
      <c r="E532" s="184" t="s">
        <v>961</v>
      </c>
      <c r="F532" s="184" t="s">
        <v>962</v>
      </c>
      <c r="G532" s="171"/>
      <c r="H532" s="171"/>
      <c r="I532" s="174"/>
      <c r="J532" s="185">
        <f>BK532</f>
        <v>0</v>
      </c>
      <c r="K532" s="171"/>
      <c r="L532" s="176"/>
      <c r="M532" s="177"/>
      <c r="N532" s="178"/>
      <c r="O532" s="178"/>
      <c r="P532" s="179">
        <f>SUM(P533:P537)</f>
        <v>0</v>
      </c>
      <c r="Q532" s="178"/>
      <c r="R532" s="179">
        <f>SUM(R533:R537)</f>
        <v>0.15504299999999999</v>
      </c>
      <c r="S532" s="178"/>
      <c r="T532" s="180">
        <f>SUM(T533:T537)</f>
        <v>0</v>
      </c>
      <c r="AR532" s="181" t="s">
        <v>156</v>
      </c>
      <c r="AT532" s="182" t="s">
        <v>79</v>
      </c>
      <c r="AU532" s="182" t="s">
        <v>88</v>
      </c>
      <c r="AY532" s="181" t="s">
        <v>140</v>
      </c>
      <c r="BK532" s="183">
        <f>SUM(BK533:BK537)</f>
        <v>0</v>
      </c>
    </row>
    <row r="533" spans="1:65" s="2" customFormat="1" ht="37.9" customHeight="1">
      <c r="A533" s="34"/>
      <c r="B533" s="35"/>
      <c r="C533" s="186" t="s">
        <v>963</v>
      </c>
      <c r="D533" s="186" t="s">
        <v>142</v>
      </c>
      <c r="E533" s="187" t="s">
        <v>964</v>
      </c>
      <c r="F533" s="188" t="s">
        <v>965</v>
      </c>
      <c r="G533" s="189" t="s">
        <v>226</v>
      </c>
      <c r="H533" s="190">
        <v>214</v>
      </c>
      <c r="I533" s="191"/>
      <c r="J533" s="192">
        <f>ROUND(I533*H533,2)</f>
        <v>0</v>
      </c>
      <c r="K533" s="188" t="s">
        <v>518</v>
      </c>
      <c r="L533" s="39"/>
      <c r="M533" s="193" t="s">
        <v>1</v>
      </c>
      <c r="N533" s="194" t="s">
        <v>45</v>
      </c>
      <c r="O533" s="71"/>
      <c r="P533" s="195">
        <f>O533*H533</f>
        <v>0</v>
      </c>
      <c r="Q533" s="195">
        <v>0</v>
      </c>
      <c r="R533" s="195">
        <f>Q533*H533</f>
        <v>0</v>
      </c>
      <c r="S533" s="195">
        <v>0</v>
      </c>
      <c r="T533" s="196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7" t="s">
        <v>500</v>
      </c>
      <c r="AT533" s="197" t="s">
        <v>142</v>
      </c>
      <c r="AU533" s="197" t="s">
        <v>90</v>
      </c>
      <c r="AY533" s="17" t="s">
        <v>140</v>
      </c>
      <c r="BE533" s="198">
        <f>IF(N533="základní",J533,0)</f>
        <v>0</v>
      </c>
      <c r="BF533" s="198">
        <f>IF(N533="snížená",J533,0)</f>
        <v>0</v>
      </c>
      <c r="BG533" s="198">
        <f>IF(N533="zákl. přenesená",J533,0)</f>
        <v>0</v>
      </c>
      <c r="BH533" s="198">
        <f>IF(N533="sníž. přenesená",J533,0)</f>
        <v>0</v>
      </c>
      <c r="BI533" s="198">
        <f>IF(N533="nulová",J533,0)</f>
        <v>0</v>
      </c>
      <c r="BJ533" s="17" t="s">
        <v>88</v>
      </c>
      <c r="BK533" s="198">
        <f>ROUND(I533*H533,2)</f>
        <v>0</v>
      </c>
      <c r="BL533" s="17" t="s">
        <v>500</v>
      </c>
      <c r="BM533" s="197" t="s">
        <v>966</v>
      </c>
    </row>
    <row r="534" spans="1:65" s="2" customFormat="1" ht="11.25">
      <c r="A534" s="34"/>
      <c r="B534" s="35"/>
      <c r="C534" s="36"/>
      <c r="D534" s="199" t="s">
        <v>149</v>
      </c>
      <c r="E534" s="36"/>
      <c r="F534" s="200" t="s">
        <v>967</v>
      </c>
      <c r="G534" s="36"/>
      <c r="H534" s="36"/>
      <c r="I534" s="201"/>
      <c r="J534" s="36"/>
      <c r="K534" s="36"/>
      <c r="L534" s="39"/>
      <c r="M534" s="202"/>
      <c r="N534" s="203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149</v>
      </c>
      <c r="AU534" s="17" t="s">
        <v>90</v>
      </c>
    </row>
    <row r="535" spans="1:65" s="2" customFormat="1" ht="33" customHeight="1">
      <c r="A535" s="34"/>
      <c r="B535" s="35"/>
      <c r="C535" s="228" t="s">
        <v>968</v>
      </c>
      <c r="D535" s="228" t="s">
        <v>377</v>
      </c>
      <c r="E535" s="229" t="s">
        <v>969</v>
      </c>
      <c r="F535" s="230" t="s">
        <v>970</v>
      </c>
      <c r="G535" s="231" t="s">
        <v>226</v>
      </c>
      <c r="H535" s="232">
        <v>224.7</v>
      </c>
      <c r="I535" s="233"/>
      <c r="J535" s="234">
        <f>ROUND(I535*H535,2)</f>
        <v>0</v>
      </c>
      <c r="K535" s="230" t="s">
        <v>518</v>
      </c>
      <c r="L535" s="235"/>
      <c r="M535" s="236" t="s">
        <v>1</v>
      </c>
      <c r="N535" s="237" t="s">
        <v>45</v>
      </c>
      <c r="O535" s="71"/>
      <c r="P535" s="195">
        <f>O535*H535</f>
        <v>0</v>
      </c>
      <c r="Q535" s="195">
        <v>6.8999999999999997E-4</v>
      </c>
      <c r="R535" s="195">
        <f>Q535*H535</f>
        <v>0.15504299999999999</v>
      </c>
      <c r="S535" s="195">
        <v>0</v>
      </c>
      <c r="T535" s="196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7" t="s">
        <v>823</v>
      </c>
      <c r="AT535" s="197" t="s">
        <v>377</v>
      </c>
      <c r="AU535" s="197" t="s">
        <v>90</v>
      </c>
      <c r="AY535" s="17" t="s">
        <v>140</v>
      </c>
      <c r="BE535" s="198">
        <f>IF(N535="základní",J535,0)</f>
        <v>0</v>
      </c>
      <c r="BF535" s="198">
        <f>IF(N535="snížená",J535,0)</f>
        <v>0</v>
      </c>
      <c r="BG535" s="198">
        <f>IF(N535="zákl. přenesená",J535,0)</f>
        <v>0</v>
      </c>
      <c r="BH535" s="198">
        <f>IF(N535="sníž. přenesená",J535,0)</f>
        <v>0</v>
      </c>
      <c r="BI535" s="198">
        <f>IF(N535="nulová",J535,0)</f>
        <v>0</v>
      </c>
      <c r="BJ535" s="17" t="s">
        <v>88</v>
      </c>
      <c r="BK535" s="198">
        <f>ROUND(I535*H535,2)</f>
        <v>0</v>
      </c>
      <c r="BL535" s="17" t="s">
        <v>823</v>
      </c>
      <c r="BM535" s="197" t="s">
        <v>971</v>
      </c>
    </row>
    <row r="536" spans="1:65" s="13" customFormat="1" ht="11.25">
      <c r="B536" s="204"/>
      <c r="C536" s="205"/>
      <c r="D536" s="206" t="s">
        <v>175</v>
      </c>
      <c r="E536" s="207" t="s">
        <v>1</v>
      </c>
      <c r="F536" s="208" t="s">
        <v>972</v>
      </c>
      <c r="G536" s="205"/>
      <c r="H536" s="209">
        <v>214</v>
      </c>
      <c r="I536" s="210"/>
      <c r="J536" s="205"/>
      <c r="K536" s="205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175</v>
      </c>
      <c r="AU536" s="215" t="s">
        <v>90</v>
      </c>
      <c r="AV536" s="13" t="s">
        <v>90</v>
      </c>
      <c r="AW536" s="13" t="s">
        <v>36</v>
      </c>
      <c r="AX536" s="13" t="s">
        <v>88</v>
      </c>
      <c r="AY536" s="215" t="s">
        <v>140</v>
      </c>
    </row>
    <row r="537" spans="1:65" s="13" customFormat="1" ht="11.25">
      <c r="B537" s="204"/>
      <c r="C537" s="205"/>
      <c r="D537" s="206" t="s">
        <v>175</v>
      </c>
      <c r="E537" s="205"/>
      <c r="F537" s="208" t="s">
        <v>973</v>
      </c>
      <c r="G537" s="205"/>
      <c r="H537" s="209">
        <v>224.7</v>
      </c>
      <c r="I537" s="210"/>
      <c r="J537" s="205"/>
      <c r="K537" s="205"/>
      <c r="L537" s="211"/>
      <c r="M537" s="248"/>
      <c r="N537" s="249"/>
      <c r="O537" s="249"/>
      <c r="P537" s="249"/>
      <c r="Q537" s="249"/>
      <c r="R537" s="249"/>
      <c r="S537" s="249"/>
      <c r="T537" s="250"/>
      <c r="AT537" s="215" t="s">
        <v>175</v>
      </c>
      <c r="AU537" s="215" t="s">
        <v>90</v>
      </c>
      <c r="AV537" s="13" t="s">
        <v>90</v>
      </c>
      <c r="AW537" s="13" t="s">
        <v>4</v>
      </c>
      <c r="AX537" s="13" t="s">
        <v>88</v>
      </c>
      <c r="AY537" s="215" t="s">
        <v>140</v>
      </c>
    </row>
    <row r="538" spans="1:65" s="2" customFormat="1" ht="6.95" customHeight="1">
      <c r="A538" s="34"/>
      <c r="B538" s="54"/>
      <c r="C538" s="55"/>
      <c r="D538" s="55"/>
      <c r="E538" s="55"/>
      <c r="F538" s="55"/>
      <c r="G538" s="55"/>
      <c r="H538" s="55"/>
      <c r="I538" s="55"/>
      <c r="J538" s="55"/>
      <c r="K538" s="55"/>
      <c r="L538" s="39"/>
      <c r="M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</sheetData>
  <sheetProtection algorithmName="SHA-512" hashValue="3pImjGt5wn1TdWXm64VyD4uRpIevQBxVv5poigoJpyDF4n/knzRZNeGkkHUSyxNKR7jxu13mkY1NfRuoIo181g==" saltValue="rvs8eHyq3EqWCv7PKbMPbPJD60lA6w7jevQkIlbYrWowSHnbhKeUrKDTaTs6JJsO2D8o5IarZV7lvkcOK0C7zw==" spinCount="100000" sheet="1" objects="1" scenarios="1" formatColumns="0" formatRows="0" autoFilter="0"/>
  <autoFilter ref="C132:K53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39" r:id="rId2"/>
    <hyperlink ref="F141" r:id="rId3"/>
    <hyperlink ref="F143" r:id="rId4"/>
    <hyperlink ref="F145" r:id="rId5"/>
    <hyperlink ref="F147" r:id="rId6"/>
    <hyperlink ref="F151" r:id="rId7"/>
    <hyperlink ref="F155" r:id="rId8"/>
    <hyperlink ref="F158" r:id="rId9"/>
    <hyperlink ref="F161" r:id="rId10"/>
    <hyperlink ref="F166" r:id="rId11"/>
    <hyperlink ref="F168" r:id="rId12"/>
    <hyperlink ref="F170" r:id="rId13"/>
    <hyperlink ref="F172" r:id="rId14"/>
    <hyperlink ref="F174" r:id="rId15"/>
    <hyperlink ref="F177" r:id="rId16"/>
    <hyperlink ref="F180" r:id="rId17"/>
    <hyperlink ref="F182" r:id="rId18"/>
    <hyperlink ref="F184" r:id="rId19"/>
    <hyperlink ref="F187" r:id="rId20"/>
    <hyperlink ref="F189" r:id="rId21"/>
    <hyperlink ref="F191" r:id="rId22"/>
    <hyperlink ref="F193" r:id="rId23"/>
    <hyperlink ref="F195" r:id="rId24"/>
    <hyperlink ref="F197" r:id="rId25"/>
    <hyperlink ref="F199" r:id="rId26"/>
    <hyperlink ref="F202" r:id="rId27"/>
    <hyperlink ref="F205" r:id="rId28"/>
    <hyperlink ref="F208" r:id="rId29"/>
    <hyperlink ref="F211" r:id="rId30"/>
    <hyperlink ref="F214" r:id="rId31"/>
    <hyperlink ref="F217" r:id="rId32"/>
    <hyperlink ref="F220" r:id="rId33"/>
    <hyperlink ref="F223" r:id="rId34"/>
    <hyperlink ref="F226" r:id="rId35"/>
    <hyperlink ref="F229" r:id="rId36"/>
    <hyperlink ref="F233" r:id="rId37"/>
    <hyperlink ref="F236" r:id="rId38"/>
    <hyperlink ref="F239" r:id="rId39"/>
    <hyperlink ref="F247" r:id="rId40"/>
    <hyperlink ref="F250" r:id="rId41"/>
    <hyperlink ref="F255" r:id="rId42"/>
    <hyperlink ref="F260" r:id="rId43"/>
    <hyperlink ref="F264" r:id="rId44"/>
    <hyperlink ref="F268" r:id="rId45"/>
    <hyperlink ref="F272" r:id="rId46"/>
    <hyperlink ref="F280" r:id="rId47"/>
    <hyperlink ref="F283" r:id="rId48"/>
    <hyperlink ref="F288" r:id="rId49"/>
    <hyperlink ref="F291" r:id="rId50"/>
    <hyperlink ref="F301" r:id="rId51"/>
    <hyperlink ref="F311" r:id="rId52"/>
    <hyperlink ref="F320" r:id="rId53"/>
    <hyperlink ref="F323" r:id="rId54"/>
    <hyperlink ref="F325" r:id="rId55"/>
    <hyperlink ref="F327" r:id="rId56"/>
    <hyperlink ref="F329" r:id="rId57"/>
    <hyperlink ref="F331" r:id="rId58"/>
    <hyperlink ref="F334" r:id="rId59"/>
    <hyperlink ref="F337" r:id="rId60"/>
    <hyperlink ref="F339" r:id="rId61"/>
    <hyperlink ref="F345" r:id="rId62"/>
    <hyperlink ref="F348" r:id="rId63"/>
    <hyperlink ref="F351" r:id="rId64"/>
    <hyperlink ref="F353" r:id="rId65"/>
    <hyperlink ref="F364" r:id="rId66"/>
    <hyperlink ref="F367" r:id="rId67"/>
    <hyperlink ref="F374" r:id="rId68"/>
    <hyperlink ref="F378" r:id="rId69"/>
    <hyperlink ref="F382" r:id="rId70"/>
    <hyperlink ref="F386" r:id="rId71"/>
    <hyperlink ref="F390" r:id="rId72"/>
    <hyperlink ref="F394" r:id="rId73"/>
    <hyperlink ref="F397" r:id="rId74"/>
    <hyperlink ref="F400" r:id="rId75"/>
    <hyperlink ref="F403" r:id="rId76"/>
    <hyperlink ref="F407" r:id="rId77"/>
    <hyperlink ref="F415" r:id="rId78"/>
    <hyperlink ref="F420" r:id="rId79"/>
    <hyperlink ref="F422" r:id="rId80"/>
    <hyperlink ref="F424" r:id="rId81"/>
    <hyperlink ref="F426" r:id="rId82"/>
    <hyperlink ref="F428" r:id="rId83"/>
    <hyperlink ref="F430" r:id="rId84"/>
    <hyperlink ref="F433" r:id="rId85"/>
    <hyperlink ref="F436" r:id="rId86"/>
    <hyperlink ref="F439" r:id="rId87"/>
    <hyperlink ref="F443" r:id="rId88"/>
    <hyperlink ref="F446" r:id="rId89"/>
    <hyperlink ref="F459" r:id="rId90"/>
    <hyperlink ref="F467" r:id="rId91"/>
    <hyperlink ref="F469" r:id="rId92"/>
    <hyperlink ref="F472" r:id="rId93"/>
    <hyperlink ref="F477" r:id="rId94"/>
    <hyperlink ref="F479" r:id="rId95"/>
    <hyperlink ref="F482" r:id="rId96"/>
    <hyperlink ref="F485" r:id="rId97"/>
    <hyperlink ref="F487" r:id="rId98"/>
    <hyperlink ref="F490" r:id="rId99"/>
    <hyperlink ref="F493" r:id="rId100"/>
    <hyperlink ref="F497" r:id="rId101"/>
    <hyperlink ref="F500" r:id="rId102"/>
    <hyperlink ref="F503" r:id="rId103"/>
    <hyperlink ref="F506" r:id="rId104"/>
    <hyperlink ref="F510" r:id="rId105"/>
    <hyperlink ref="F512" r:id="rId106"/>
    <hyperlink ref="F514" r:id="rId107"/>
    <hyperlink ref="F517" r:id="rId108"/>
    <hyperlink ref="F520" r:id="rId109"/>
    <hyperlink ref="F522" r:id="rId110"/>
    <hyperlink ref="F525" r:id="rId111"/>
    <hyperlink ref="F529" r:id="rId112"/>
    <hyperlink ref="F534" r:id="rId1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Stavební úpravy komunikace v ulici Poláčkova, nová dešťová kanalizace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974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ROUND((SUM(BE125:BE343)),  2)</f>
        <v>0</v>
      </c>
      <c r="G33" s="34"/>
      <c r="H33" s="34"/>
      <c r="I33" s="124">
        <v>0.21</v>
      </c>
      <c r="J33" s="123">
        <f>ROUND(((SUM(BE125:BE343))*I33),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ROUND((SUM(BF125:BF343)),  2)</f>
        <v>0</v>
      </c>
      <c r="G34" s="34"/>
      <c r="H34" s="34"/>
      <c r="I34" s="124">
        <v>0.12</v>
      </c>
      <c r="J34" s="123">
        <f>ROUND(((SUM(BF125:BF343))*I34),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ROUND((SUM(BG125:BG343)),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ROUND((SUM(BH125:BH343)),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ROUND((SUM(BI125:BI343)),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7" t="str">
        <f>E7</f>
        <v>Stavební úpravy komunikace v ulici Poláčkova, nová dešťová kanalizace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9" t="str">
        <f>E9</f>
        <v>SO 301 - Děšťová kanalizace</v>
      </c>
      <c r="F87" s="309"/>
      <c r="G87" s="309"/>
      <c r="H87" s="30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29. 11. 2024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32</v>
      </c>
      <c r="J91" s="32" t="str">
        <f>E21</f>
        <v>GEOprojectKV,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104</v>
      </c>
      <c r="D94" s="144"/>
      <c r="E94" s="144"/>
      <c r="F94" s="144"/>
      <c r="G94" s="144"/>
      <c r="H94" s="144"/>
      <c r="I94" s="144"/>
      <c r="J94" s="145" t="s">
        <v>105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107</v>
      </c>
    </row>
    <row r="97" spans="1:31" s="9" customFormat="1" ht="24.95" customHeight="1">
      <c r="B97" s="147"/>
      <c r="C97" s="148"/>
      <c r="D97" s="149" t="s">
        <v>108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109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111</v>
      </c>
      <c r="E99" s="156"/>
      <c r="F99" s="156"/>
      <c r="G99" s="156"/>
      <c r="H99" s="156"/>
      <c r="I99" s="156"/>
      <c r="J99" s="157">
        <f>J205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118</v>
      </c>
      <c r="E100" s="156"/>
      <c r="F100" s="156"/>
      <c r="G100" s="156"/>
      <c r="H100" s="156"/>
      <c r="I100" s="156"/>
      <c r="J100" s="157">
        <f>J214</f>
        <v>0</v>
      </c>
      <c r="K100" s="154"/>
      <c r="L100" s="158"/>
    </row>
    <row r="101" spans="1:31" s="10" customFormat="1" ht="14.85" customHeight="1">
      <c r="B101" s="153"/>
      <c r="C101" s="154"/>
      <c r="D101" s="155" t="s">
        <v>975</v>
      </c>
      <c r="E101" s="156"/>
      <c r="F101" s="156"/>
      <c r="G101" s="156"/>
      <c r="H101" s="156"/>
      <c r="I101" s="156"/>
      <c r="J101" s="157">
        <f>J262</f>
        <v>0</v>
      </c>
      <c r="K101" s="154"/>
      <c r="L101" s="158"/>
    </row>
    <row r="102" spans="1:31" s="10" customFormat="1" ht="14.85" customHeight="1">
      <c r="B102" s="153"/>
      <c r="C102" s="154"/>
      <c r="D102" s="155" t="s">
        <v>976</v>
      </c>
      <c r="E102" s="156"/>
      <c r="F102" s="156"/>
      <c r="G102" s="156"/>
      <c r="H102" s="156"/>
      <c r="I102" s="156"/>
      <c r="J102" s="157">
        <f>J294</f>
        <v>0</v>
      </c>
      <c r="K102" s="154"/>
      <c r="L102" s="158"/>
    </row>
    <row r="103" spans="1:31" s="10" customFormat="1" ht="14.85" customHeight="1">
      <c r="B103" s="153"/>
      <c r="C103" s="154"/>
      <c r="D103" s="155" t="s">
        <v>977</v>
      </c>
      <c r="E103" s="156"/>
      <c r="F103" s="156"/>
      <c r="G103" s="156"/>
      <c r="H103" s="156"/>
      <c r="I103" s="156"/>
      <c r="J103" s="157">
        <f>J317</f>
        <v>0</v>
      </c>
      <c r="K103" s="154"/>
      <c r="L103" s="158"/>
    </row>
    <row r="104" spans="1:31" s="10" customFormat="1" ht="14.85" customHeight="1">
      <c r="B104" s="153"/>
      <c r="C104" s="154"/>
      <c r="D104" s="155" t="s">
        <v>978</v>
      </c>
      <c r="E104" s="156"/>
      <c r="F104" s="156"/>
      <c r="G104" s="156"/>
      <c r="H104" s="156"/>
      <c r="I104" s="156"/>
      <c r="J104" s="157">
        <f>J324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122</v>
      </c>
      <c r="E105" s="156"/>
      <c r="F105" s="156"/>
      <c r="G105" s="156"/>
      <c r="H105" s="156"/>
      <c r="I105" s="156"/>
      <c r="J105" s="157">
        <f>J339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125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07" t="str">
        <f>E7</f>
        <v>Stavební úpravy komunikace v ulici Poláčkova, nová dešťová kanalizace</v>
      </c>
      <c r="F115" s="308"/>
      <c r="G115" s="308"/>
      <c r="H115" s="308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101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59" t="str">
        <f>E9</f>
        <v>SO 301 - Děšťová kanalizace</v>
      </c>
      <c r="F117" s="309"/>
      <c r="G117" s="309"/>
      <c r="H117" s="30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29. 11. 2024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>Město Sokolov</v>
      </c>
      <c r="G121" s="36"/>
      <c r="H121" s="36"/>
      <c r="I121" s="29" t="s">
        <v>32</v>
      </c>
      <c r="J121" s="32" t="str">
        <f>E21</f>
        <v>GEOprojectKV,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30</v>
      </c>
      <c r="D122" s="36"/>
      <c r="E122" s="36"/>
      <c r="F122" s="27" t="str">
        <f>IF(E18="","",E18)</f>
        <v>Vyplň údaj</v>
      </c>
      <c r="G122" s="36"/>
      <c r="H122" s="36"/>
      <c r="I122" s="29" t="s">
        <v>37</v>
      </c>
      <c r="J122" s="32" t="str">
        <f>E24</f>
        <v>GEOprojectKV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126</v>
      </c>
      <c r="D124" s="162" t="s">
        <v>65</v>
      </c>
      <c r="E124" s="162" t="s">
        <v>61</v>
      </c>
      <c r="F124" s="162" t="s">
        <v>62</v>
      </c>
      <c r="G124" s="162" t="s">
        <v>127</v>
      </c>
      <c r="H124" s="162" t="s">
        <v>128</v>
      </c>
      <c r="I124" s="162" t="s">
        <v>129</v>
      </c>
      <c r="J124" s="162" t="s">
        <v>105</v>
      </c>
      <c r="K124" s="163" t="s">
        <v>130</v>
      </c>
      <c r="L124" s="164"/>
      <c r="M124" s="75" t="s">
        <v>1</v>
      </c>
      <c r="N124" s="76" t="s">
        <v>44</v>
      </c>
      <c r="O124" s="76" t="s">
        <v>131</v>
      </c>
      <c r="P124" s="76" t="s">
        <v>132</v>
      </c>
      <c r="Q124" s="76" t="s">
        <v>133</v>
      </c>
      <c r="R124" s="76" t="s">
        <v>134</v>
      </c>
      <c r="S124" s="76" t="s">
        <v>135</v>
      </c>
      <c r="T124" s="77" t="s">
        <v>136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137</v>
      </c>
      <c r="D125" s="36"/>
      <c r="E125" s="36"/>
      <c r="F125" s="36"/>
      <c r="G125" s="36"/>
      <c r="H125" s="36"/>
      <c r="I125" s="36"/>
      <c r="J125" s="165">
        <f>BK125</f>
        <v>0</v>
      </c>
      <c r="K125" s="36"/>
      <c r="L125" s="39"/>
      <c r="M125" s="78"/>
      <c r="N125" s="166"/>
      <c r="O125" s="79"/>
      <c r="P125" s="167">
        <f>P126</f>
        <v>0</v>
      </c>
      <c r="Q125" s="79"/>
      <c r="R125" s="167">
        <f>R126</f>
        <v>61.25854631</v>
      </c>
      <c r="S125" s="79"/>
      <c r="T125" s="168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79</v>
      </c>
      <c r="AU125" s="17" t="s">
        <v>107</v>
      </c>
      <c r="BK125" s="169">
        <f>BK126</f>
        <v>0</v>
      </c>
    </row>
    <row r="126" spans="1:65" s="12" customFormat="1" ht="25.9" customHeight="1">
      <c r="B126" s="170"/>
      <c r="C126" s="171"/>
      <c r="D126" s="172" t="s">
        <v>79</v>
      </c>
      <c r="E126" s="173" t="s">
        <v>138</v>
      </c>
      <c r="F126" s="173" t="s">
        <v>139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P127+P205+P214+P339</f>
        <v>0</v>
      </c>
      <c r="Q126" s="178"/>
      <c r="R126" s="179">
        <f>R127+R205+R214+R339</f>
        <v>61.25854631</v>
      </c>
      <c r="S126" s="178"/>
      <c r="T126" s="180">
        <f>T127+T205+T214+T339</f>
        <v>0</v>
      </c>
      <c r="AR126" s="181" t="s">
        <v>88</v>
      </c>
      <c r="AT126" s="182" t="s">
        <v>79</v>
      </c>
      <c r="AU126" s="182" t="s">
        <v>80</v>
      </c>
      <c r="AY126" s="181" t="s">
        <v>140</v>
      </c>
      <c r="BK126" s="183">
        <f>BK127+BK205+BK214+BK339</f>
        <v>0</v>
      </c>
    </row>
    <row r="127" spans="1:65" s="12" customFormat="1" ht="22.9" customHeight="1">
      <c r="B127" s="170"/>
      <c r="C127" s="171"/>
      <c r="D127" s="172" t="s">
        <v>79</v>
      </c>
      <c r="E127" s="184" t="s">
        <v>88</v>
      </c>
      <c r="F127" s="184" t="s">
        <v>141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SUM(P128:P204)</f>
        <v>0</v>
      </c>
      <c r="Q127" s="178"/>
      <c r="R127" s="179">
        <f>SUM(R128:R204)</f>
        <v>1.1597276000000001</v>
      </c>
      <c r="S127" s="178"/>
      <c r="T127" s="180">
        <f>SUM(T128:T204)</f>
        <v>0</v>
      </c>
      <c r="AR127" s="181" t="s">
        <v>88</v>
      </c>
      <c r="AT127" s="182" t="s">
        <v>79</v>
      </c>
      <c r="AU127" s="182" t="s">
        <v>88</v>
      </c>
      <c r="AY127" s="181" t="s">
        <v>140</v>
      </c>
      <c r="BK127" s="183">
        <f>SUM(BK128:BK204)</f>
        <v>0</v>
      </c>
    </row>
    <row r="128" spans="1:65" s="2" customFormat="1" ht="44.25" customHeight="1">
      <c r="A128" s="34"/>
      <c r="B128" s="35"/>
      <c r="C128" s="186" t="s">
        <v>88</v>
      </c>
      <c r="D128" s="186" t="s">
        <v>142</v>
      </c>
      <c r="E128" s="187" t="s">
        <v>979</v>
      </c>
      <c r="F128" s="188" t="s">
        <v>980</v>
      </c>
      <c r="G128" s="189" t="s">
        <v>244</v>
      </c>
      <c r="H128" s="190">
        <v>53.72</v>
      </c>
      <c r="I128" s="191"/>
      <c r="J128" s="192">
        <f>ROUND(I128*H128,2)</f>
        <v>0</v>
      </c>
      <c r="K128" s="188" t="s">
        <v>146</v>
      </c>
      <c r="L128" s="39"/>
      <c r="M128" s="193" t="s">
        <v>1</v>
      </c>
      <c r="N128" s="194" t="s">
        <v>45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147</v>
      </c>
      <c r="AT128" s="197" t="s">
        <v>142</v>
      </c>
      <c r="AU128" s="197" t="s">
        <v>90</v>
      </c>
      <c r="AY128" s="17" t="s">
        <v>140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88</v>
      </c>
      <c r="BK128" s="198">
        <f>ROUND(I128*H128,2)</f>
        <v>0</v>
      </c>
      <c r="BL128" s="17" t="s">
        <v>147</v>
      </c>
      <c r="BM128" s="197" t="s">
        <v>981</v>
      </c>
    </row>
    <row r="129" spans="1:65" s="2" customFormat="1" ht="11.25">
      <c r="A129" s="34"/>
      <c r="B129" s="35"/>
      <c r="C129" s="36"/>
      <c r="D129" s="199" t="s">
        <v>149</v>
      </c>
      <c r="E129" s="36"/>
      <c r="F129" s="200" t="s">
        <v>982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149</v>
      </c>
      <c r="AU129" s="17" t="s">
        <v>90</v>
      </c>
    </row>
    <row r="130" spans="1:65" s="13" customFormat="1" ht="11.25">
      <c r="B130" s="204"/>
      <c r="C130" s="205"/>
      <c r="D130" s="206" t="s">
        <v>175</v>
      </c>
      <c r="E130" s="207" t="s">
        <v>1</v>
      </c>
      <c r="F130" s="208" t="s">
        <v>983</v>
      </c>
      <c r="G130" s="205"/>
      <c r="H130" s="209">
        <v>17.190000000000001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175</v>
      </c>
      <c r="AU130" s="215" t="s">
        <v>90</v>
      </c>
      <c r="AV130" s="13" t="s">
        <v>90</v>
      </c>
      <c r="AW130" s="13" t="s">
        <v>36</v>
      </c>
      <c r="AX130" s="13" t="s">
        <v>80</v>
      </c>
      <c r="AY130" s="215" t="s">
        <v>140</v>
      </c>
    </row>
    <row r="131" spans="1:65" s="13" customFormat="1" ht="11.25">
      <c r="B131" s="204"/>
      <c r="C131" s="205"/>
      <c r="D131" s="206" t="s">
        <v>175</v>
      </c>
      <c r="E131" s="207" t="s">
        <v>1</v>
      </c>
      <c r="F131" s="208" t="s">
        <v>984</v>
      </c>
      <c r="G131" s="205"/>
      <c r="H131" s="209">
        <v>2.7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175</v>
      </c>
      <c r="AU131" s="215" t="s">
        <v>90</v>
      </c>
      <c r="AV131" s="13" t="s">
        <v>90</v>
      </c>
      <c r="AW131" s="13" t="s">
        <v>36</v>
      </c>
      <c r="AX131" s="13" t="s">
        <v>80</v>
      </c>
      <c r="AY131" s="215" t="s">
        <v>140</v>
      </c>
    </row>
    <row r="132" spans="1:65" s="13" customFormat="1" ht="11.25">
      <c r="B132" s="204"/>
      <c r="C132" s="205"/>
      <c r="D132" s="206" t="s">
        <v>175</v>
      </c>
      <c r="E132" s="207" t="s">
        <v>1</v>
      </c>
      <c r="F132" s="208" t="s">
        <v>985</v>
      </c>
      <c r="G132" s="205"/>
      <c r="H132" s="209">
        <v>3.3660000000000001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175</v>
      </c>
      <c r="AU132" s="215" t="s">
        <v>90</v>
      </c>
      <c r="AV132" s="13" t="s">
        <v>90</v>
      </c>
      <c r="AW132" s="13" t="s">
        <v>36</v>
      </c>
      <c r="AX132" s="13" t="s">
        <v>80</v>
      </c>
      <c r="AY132" s="215" t="s">
        <v>140</v>
      </c>
    </row>
    <row r="133" spans="1:65" s="13" customFormat="1" ht="11.25">
      <c r="B133" s="204"/>
      <c r="C133" s="205"/>
      <c r="D133" s="206" t="s">
        <v>175</v>
      </c>
      <c r="E133" s="207" t="s">
        <v>1</v>
      </c>
      <c r="F133" s="208" t="s">
        <v>986</v>
      </c>
      <c r="G133" s="205"/>
      <c r="H133" s="209">
        <v>30.463999999999999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175</v>
      </c>
      <c r="AU133" s="215" t="s">
        <v>90</v>
      </c>
      <c r="AV133" s="13" t="s">
        <v>90</v>
      </c>
      <c r="AW133" s="13" t="s">
        <v>36</v>
      </c>
      <c r="AX133" s="13" t="s">
        <v>80</v>
      </c>
      <c r="AY133" s="215" t="s">
        <v>140</v>
      </c>
    </row>
    <row r="134" spans="1:65" s="14" customFormat="1" ht="11.25">
      <c r="B134" s="216"/>
      <c r="C134" s="217"/>
      <c r="D134" s="206" t="s">
        <v>175</v>
      </c>
      <c r="E134" s="218" t="s">
        <v>1</v>
      </c>
      <c r="F134" s="219" t="s">
        <v>203</v>
      </c>
      <c r="G134" s="217"/>
      <c r="H134" s="220">
        <v>53.72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175</v>
      </c>
      <c r="AU134" s="226" t="s">
        <v>90</v>
      </c>
      <c r="AV134" s="14" t="s">
        <v>147</v>
      </c>
      <c r="AW134" s="14" t="s">
        <v>36</v>
      </c>
      <c r="AX134" s="14" t="s">
        <v>88</v>
      </c>
      <c r="AY134" s="226" t="s">
        <v>140</v>
      </c>
    </row>
    <row r="135" spans="1:65" s="2" customFormat="1" ht="55.5" customHeight="1">
      <c r="A135" s="34"/>
      <c r="B135" s="35"/>
      <c r="C135" s="186" t="s">
        <v>90</v>
      </c>
      <c r="D135" s="186" t="s">
        <v>142</v>
      </c>
      <c r="E135" s="187" t="s">
        <v>987</v>
      </c>
      <c r="F135" s="188" t="s">
        <v>988</v>
      </c>
      <c r="G135" s="189" t="s">
        <v>244</v>
      </c>
      <c r="H135" s="190">
        <v>1305.7429999999999</v>
      </c>
      <c r="I135" s="191"/>
      <c r="J135" s="192">
        <f>ROUND(I135*H135,2)</f>
        <v>0</v>
      </c>
      <c r="K135" s="188" t="s">
        <v>146</v>
      </c>
      <c r="L135" s="39"/>
      <c r="M135" s="193" t="s">
        <v>1</v>
      </c>
      <c r="N135" s="194" t="s">
        <v>45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147</v>
      </c>
      <c r="AT135" s="197" t="s">
        <v>142</v>
      </c>
      <c r="AU135" s="197" t="s">
        <v>90</v>
      </c>
      <c r="AY135" s="17" t="s">
        <v>140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88</v>
      </c>
      <c r="BK135" s="198">
        <f>ROUND(I135*H135,2)</f>
        <v>0</v>
      </c>
      <c r="BL135" s="17" t="s">
        <v>147</v>
      </c>
      <c r="BM135" s="197" t="s">
        <v>989</v>
      </c>
    </row>
    <row r="136" spans="1:65" s="2" customFormat="1" ht="11.25">
      <c r="A136" s="34"/>
      <c r="B136" s="35"/>
      <c r="C136" s="36"/>
      <c r="D136" s="199" t="s">
        <v>149</v>
      </c>
      <c r="E136" s="36"/>
      <c r="F136" s="200" t="s">
        <v>990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149</v>
      </c>
      <c r="AU136" s="17" t="s">
        <v>90</v>
      </c>
    </row>
    <row r="137" spans="1:65" s="13" customFormat="1" ht="11.25">
      <c r="B137" s="204"/>
      <c r="C137" s="205"/>
      <c r="D137" s="206" t="s">
        <v>175</v>
      </c>
      <c r="E137" s="207" t="s">
        <v>1</v>
      </c>
      <c r="F137" s="208" t="s">
        <v>991</v>
      </c>
      <c r="G137" s="205"/>
      <c r="H137" s="209">
        <v>99.18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175</v>
      </c>
      <c r="AU137" s="215" t="s">
        <v>90</v>
      </c>
      <c r="AV137" s="13" t="s">
        <v>90</v>
      </c>
      <c r="AW137" s="13" t="s">
        <v>36</v>
      </c>
      <c r="AX137" s="13" t="s">
        <v>80</v>
      </c>
      <c r="AY137" s="215" t="s">
        <v>140</v>
      </c>
    </row>
    <row r="138" spans="1:65" s="13" customFormat="1" ht="11.25">
      <c r="B138" s="204"/>
      <c r="C138" s="205"/>
      <c r="D138" s="206" t="s">
        <v>175</v>
      </c>
      <c r="E138" s="207" t="s">
        <v>1</v>
      </c>
      <c r="F138" s="208" t="s">
        <v>992</v>
      </c>
      <c r="G138" s="205"/>
      <c r="H138" s="209">
        <v>333.125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175</v>
      </c>
      <c r="AU138" s="215" t="s">
        <v>90</v>
      </c>
      <c r="AV138" s="13" t="s">
        <v>90</v>
      </c>
      <c r="AW138" s="13" t="s">
        <v>36</v>
      </c>
      <c r="AX138" s="13" t="s">
        <v>80</v>
      </c>
      <c r="AY138" s="215" t="s">
        <v>140</v>
      </c>
    </row>
    <row r="139" spans="1:65" s="13" customFormat="1" ht="11.25">
      <c r="B139" s="204"/>
      <c r="C139" s="205"/>
      <c r="D139" s="206" t="s">
        <v>175</v>
      </c>
      <c r="E139" s="207" t="s">
        <v>1</v>
      </c>
      <c r="F139" s="208" t="s">
        <v>993</v>
      </c>
      <c r="G139" s="205"/>
      <c r="H139" s="209">
        <v>809.08799999999997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175</v>
      </c>
      <c r="AU139" s="215" t="s">
        <v>90</v>
      </c>
      <c r="AV139" s="13" t="s">
        <v>90</v>
      </c>
      <c r="AW139" s="13" t="s">
        <v>36</v>
      </c>
      <c r="AX139" s="13" t="s">
        <v>80</v>
      </c>
      <c r="AY139" s="215" t="s">
        <v>140</v>
      </c>
    </row>
    <row r="140" spans="1:65" s="13" customFormat="1" ht="11.25">
      <c r="B140" s="204"/>
      <c r="C140" s="205"/>
      <c r="D140" s="206" t="s">
        <v>175</v>
      </c>
      <c r="E140" s="207" t="s">
        <v>1</v>
      </c>
      <c r="F140" s="208" t="s">
        <v>994</v>
      </c>
      <c r="G140" s="205"/>
      <c r="H140" s="209">
        <v>64.349999999999994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175</v>
      </c>
      <c r="AU140" s="215" t="s">
        <v>90</v>
      </c>
      <c r="AV140" s="13" t="s">
        <v>90</v>
      </c>
      <c r="AW140" s="13" t="s">
        <v>36</v>
      </c>
      <c r="AX140" s="13" t="s">
        <v>80</v>
      </c>
      <c r="AY140" s="215" t="s">
        <v>140</v>
      </c>
    </row>
    <row r="141" spans="1:65" s="14" customFormat="1" ht="11.25">
      <c r="B141" s="216"/>
      <c r="C141" s="217"/>
      <c r="D141" s="206" t="s">
        <v>175</v>
      </c>
      <c r="E141" s="218" t="s">
        <v>1</v>
      </c>
      <c r="F141" s="219" t="s">
        <v>203</v>
      </c>
      <c r="G141" s="217"/>
      <c r="H141" s="220">
        <v>1305.7429999999999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175</v>
      </c>
      <c r="AU141" s="226" t="s">
        <v>90</v>
      </c>
      <c r="AV141" s="14" t="s">
        <v>147</v>
      </c>
      <c r="AW141" s="14" t="s">
        <v>36</v>
      </c>
      <c r="AX141" s="14" t="s">
        <v>88</v>
      </c>
      <c r="AY141" s="226" t="s">
        <v>140</v>
      </c>
    </row>
    <row r="142" spans="1:65" s="2" customFormat="1" ht="37.9" customHeight="1">
      <c r="A142" s="34"/>
      <c r="B142" s="35"/>
      <c r="C142" s="186" t="s">
        <v>156</v>
      </c>
      <c r="D142" s="186" t="s">
        <v>142</v>
      </c>
      <c r="E142" s="187" t="s">
        <v>995</v>
      </c>
      <c r="F142" s="188" t="s">
        <v>996</v>
      </c>
      <c r="G142" s="189" t="s">
        <v>145</v>
      </c>
      <c r="H142" s="190">
        <v>1965.64</v>
      </c>
      <c r="I142" s="191"/>
      <c r="J142" s="192">
        <f>ROUND(I142*H142,2)</f>
        <v>0</v>
      </c>
      <c r="K142" s="188" t="s">
        <v>146</v>
      </c>
      <c r="L142" s="39"/>
      <c r="M142" s="193" t="s">
        <v>1</v>
      </c>
      <c r="N142" s="194" t="s">
        <v>45</v>
      </c>
      <c r="O142" s="71"/>
      <c r="P142" s="195">
        <f>O142*H142</f>
        <v>0</v>
      </c>
      <c r="Q142" s="195">
        <v>5.9000000000000003E-4</v>
      </c>
      <c r="R142" s="195">
        <f>Q142*H142</f>
        <v>1.1597276000000001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147</v>
      </c>
      <c r="AT142" s="197" t="s">
        <v>142</v>
      </c>
      <c r="AU142" s="197" t="s">
        <v>90</v>
      </c>
      <c r="AY142" s="17" t="s">
        <v>140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88</v>
      </c>
      <c r="BK142" s="198">
        <f>ROUND(I142*H142,2)</f>
        <v>0</v>
      </c>
      <c r="BL142" s="17" t="s">
        <v>147</v>
      </c>
      <c r="BM142" s="197" t="s">
        <v>997</v>
      </c>
    </row>
    <row r="143" spans="1:65" s="2" customFormat="1" ht="11.25">
      <c r="A143" s="34"/>
      <c r="B143" s="35"/>
      <c r="C143" s="36"/>
      <c r="D143" s="199" t="s">
        <v>149</v>
      </c>
      <c r="E143" s="36"/>
      <c r="F143" s="200" t="s">
        <v>998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149</v>
      </c>
      <c r="AU143" s="17" t="s">
        <v>90</v>
      </c>
    </row>
    <row r="144" spans="1:65" s="13" customFormat="1" ht="11.25">
      <c r="B144" s="204"/>
      <c r="C144" s="205"/>
      <c r="D144" s="206" t="s">
        <v>175</v>
      </c>
      <c r="E144" s="207" t="s">
        <v>1</v>
      </c>
      <c r="F144" s="208" t="s">
        <v>999</v>
      </c>
      <c r="G144" s="205"/>
      <c r="H144" s="209">
        <v>211.5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175</v>
      </c>
      <c r="AU144" s="215" t="s">
        <v>90</v>
      </c>
      <c r="AV144" s="13" t="s">
        <v>90</v>
      </c>
      <c r="AW144" s="13" t="s">
        <v>36</v>
      </c>
      <c r="AX144" s="13" t="s">
        <v>80</v>
      </c>
      <c r="AY144" s="215" t="s">
        <v>140</v>
      </c>
    </row>
    <row r="145" spans="1:65" s="13" customFormat="1" ht="11.25">
      <c r="B145" s="204"/>
      <c r="C145" s="205"/>
      <c r="D145" s="206" t="s">
        <v>175</v>
      </c>
      <c r="E145" s="207" t="s">
        <v>1</v>
      </c>
      <c r="F145" s="208" t="s">
        <v>1000</v>
      </c>
      <c r="G145" s="205"/>
      <c r="H145" s="209">
        <v>512.5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175</v>
      </c>
      <c r="AU145" s="215" t="s">
        <v>90</v>
      </c>
      <c r="AV145" s="13" t="s">
        <v>90</v>
      </c>
      <c r="AW145" s="13" t="s">
        <v>36</v>
      </c>
      <c r="AX145" s="13" t="s">
        <v>80</v>
      </c>
      <c r="AY145" s="215" t="s">
        <v>140</v>
      </c>
    </row>
    <row r="146" spans="1:65" s="13" customFormat="1" ht="11.25">
      <c r="B146" s="204"/>
      <c r="C146" s="205"/>
      <c r="D146" s="206" t="s">
        <v>175</v>
      </c>
      <c r="E146" s="207" t="s">
        <v>1</v>
      </c>
      <c r="F146" s="208" t="s">
        <v>1001</v>
      </c>
      <c r="G146" s="205"/>
      <c r="H146" s="209">
        <v>1155.8399999999999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175</v>
      </c>
      <c r="AU146" s="215" t="s">
        <v>90</v>
      </c>
      <c r="AV146" s="13" t="s">
        <v>90</v>
      </c>
      <c r="AW146" s="13" t="s">
        <v>36</v>
      </c>
      <c r="AX146" s="13" t="s">
        <v>80</v>
      </c>
      <c r="AY146" s="215" t="s">
        <v>140</v>
      </c>
    </row>
    <row r="147" spans="1:65" s="13" customFormat="1" ht="11.25">
      <c r="B147" s="204"/>
      <c r="C147" s="205"/>
      <c r="D147" s="206" t="s">
        <v>175</v>
      </c>
      <c r="E147" s="207" t="s">
        <v>1</v>
      </c>
      <c r="F147" s="208" t="s">
        <v>1002</v>
      </c>
      <c r="G147" s="205"/>
      <c r="H147" s="209">
        <v>85.8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175</v>
      </c>
      <c r="AU147" s="215" t="s">
        <v>90</v>
      </c>
      <c r="AV147" s="13" t="s">
        <v>90</v>
      </c>
      <c r="AW147" s="13" t="s">
        <v>36</v>
      </c>
      <c r="AX147" s="13" t="s">
        <v>80</v>
      </c>
      <c r="AY147" s="215" t="s">
        <v>140</v>
      </c>
    </row>
    <row r="148" spans="1:65" s="14" customFormat="1" ht="11.25">
      <c r="B148" s="216"/>
      <c r="C148" s="217"/>
      <c r="D148" s="206" t="s">
        <v>175</v>
      </c>
      <c r="E148" s="218" t="s">
        <v>1</v>
      </c>
      <c r="F148" s="219" t="s">
        <v>203</v>
      </c>
      <c r="G148" s="217"/>
      <c r="H148" s="220">
        <v>1965.64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175</v>
      </c>
      <c r="AU148" s="226" t="s">
        <v>90</v>
      </c>
      <c r="AV148" s="14" t="s">
        <v>147</v>
      </c>
      <c r="AW148" s="14" t="s">
        <v>36</v>
      </c>
      <c r="AX148" s="14" t="s">
        <v>88</v>
      </c>
      <c r="AY148" s="226" t="s">
        <v>140</v>
      </c>
    </row>
    <row r="149" spans="1:65" s="2" customFormat="1" ht="37.9" customHeight="1">
      <c r="A149" s="34"/>
      <c r="B149" s="35"/>
      <c r="C149" s="186" t="s">
        <v>147</v>
      </c>
      <c r="D149" s="186" t="s">
        <v>142</v>
      </c>
      <c r="E149" s="187" t="s">
        <v>1003</v>
      </c>
      <c r="F149" s="188" t="s">
        <v>1004</v>
      </c>
      <c r="G149" s="189" t="s">
        <v>145</v>
      </c>
      <c r="H149" s="190">
        <v>1965.64</v>
      </c>
      <c r="I149" s="191"/>
      <c r="J149" s="192">
        <f>ROUND(I149*H149,2)</f>
        <v>0</v>
      </c>
      <c r="K149" s="188" t="s">
        <v>146</v>
      </c>
      <c r="L149" s="39"/>
      <c r="M149" s="193" t="s">
        <v>1</v>
      </c>
      <c r="N149" s="194" t="s">
        <v>45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147</v>
      </c>
      <c r="AT149" s="197" t="s">
        <v>142</v>
      </c>
      <c r="AU149" s="197" t="s">
        <v>90</v>
      </c>
      <c r="AY149" s="17" t="s">
        <v>140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88</v>
      </c>
      <c r="BK149" s="198">
        <f>ROUND(I149*H149,2)</f>
        <v>0</v>
      </c>
      <c r="BL149" s="17" t="s">
        <v>147</v>
      </c>
      <c r="BM149" s="197" t="s">
        <v>1005</v>
      </c>
    </row>
    <row r="150" spans="1:65" s="2" customFormat="1" ht="11.25">
      <c r="A150" s="34"/>
      <c r="B150" s="35"/>
      <c r="C150" s="36"/>
      <c r="D150" s="199" t="s">
        <v>149</v>
      </c>
      <c r="E150" s="36"/>
      <c r="F150" s="200" t="s">
        <v>1006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149</v>
      </c>
      <c r="AU150" s="17" t="s">
        <v>90</v>
      </c>
    </row>
    <row r="151" spans="1:65" s="13" customFormat="1" ht="11.25">
      <c r="B151" s="204"/>
      <c r="C151" s="205"/>
      <c r="D151" s="206" t="s">
        <v>175</v>
      </c>
      <c r="E151" s="207" t="s">
        <v>1</v>
      </c>
      <c r="F151" s="208" t="s">
        <v>999</v>
      </c>
      <c r="G151" s="205"/>
      <c r="H151" s="209">
        <v>211.5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175</v>
      </c>
      <c r="AU151" s="215" t="s">
        <v>90</v>
      </c>
      <c r="AV151" s="13" t="s">
        <v>90</v>
      </c>
      <c r="AW151" s="13" t="s">
        <v>36</v>
      </c>
      <c r="AX151" s="13" t="s">
        <v>80</v>
      </c>
      <c r="AY151" s="215" t="s">
        <v>140</v>
      </c>
    </row>
    <row r="152" spans="1:65" s="13" customFormat="1" ht="11.25">
      <c r="B152" s="204"/>
      <c r="C152" s="205"/>
      <c r="D152" s="206" t="s">
        <v>175</v>
      </c>
      <c r="E152" s="207" t="s">
        <v>1</v>
      </c>
      <c r="F152" s="208" t="s">
        <v>1000</v>
      </c>
      <c r="G152" s="205"/>
      <c r="H152" s="209">
        <v>512.5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175</v>
      </c>
      <c r="AU152" s="215" t="s">
        <v>90</v>
      </c>
      <c r="AV152" s="13" t="s">
        <v>90</v>
      </c>
      <c r="AW152" s="13" t="s">
        <v>36</v>
      </c>
      <c r="AX152" s="13" t="s">
        <v>80</v>
      </c>
      <c r="AY152" s="215" t="s">
        <v>140</v>
      </c>
    </row>
    <row r="153" spans="1:65" s="13" customFormat="1" ht="11.25">
      <c r="B153" s="204"/>
      <c r="C153" s="205"/>
      <c r="D153" s="206" t="s">
        <v>175</v>
      </c>
      <c r="E153" s="207" t="s">
        <v>1</v>
      </c>
      <c r="F153" s="208" t="s">
        <v>1001</v>
      </c>
      <c r="G153" s="205"/>
      <c r="H153" s="209">
        <v>1155.8399999999999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175</v>
      </c>
      <c r="AU153" s="215" t="s">
        <v>90</v>
      </c>
      <c r="AV153" s="13" t="s">
        <v>90</v>
      </c>
      <c r="AW153" s="13" t="s">
        <v>36</v>
      </c>
      <c r="AX153" s="13" t="s">
        <v>80</v>
      </c>
      <c r="AY153" s="215" t="s">
        <v>140</v>
      </c>
    </row>
    <row r="154" spans="1:65" s="13" customFormat="1" ht="11.25">
      <c r="B154" s="204"/>
      <c r="C154" s="205"/>
      <c r="D154" s="206" t="s">
        <v>175</v>
      </c>
      <c r="E154" s="207" t="s">
        <v>1</v>
      </c>
      <c r="F154" s="208" t="s">
        <v>1002</v>
      </c>
      <c r="G154" s="205"/>
      <c r="H154" s="209">
        <v>85.8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175</v>
      </c>
      <c r="AU154" s="215" t="s">
        <v>90</v>
      </c>
      <c r="AV154" s="13" t="s">
        <v>90</v>
      </c>
      <c r="AW154" s="13" t="s">
        <v>36</v>
      </c>
      <c r="AX154" s="13" t="s">
        <v>80</v>
      </c>
      <c r="AY154" s="215" t="s">
        <v>140</v>
      </c>
    </row>
    <row r="155" spans="1:65" s="14" customFormat="1" ht="11.25">
      <c r="B155" s="216"/>
      <c r="C155" s="217"/>
      <c r="D155" s="206" t="s">
        <v>175</v>
      </c>
      <c r="E155" s="218" t="s">
        <v>1</v>
      </c>
      <c r="F155" s="219" t="s">
        <v>203</v>
      </c>
      <c r="G155" s="217"/>
      <c r="H155" s="220">
        <v>1965.64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175</v>
      </c>
      <c r="AU155" s="226" t="s">
        <v>90</v>
      </c>
      <c r="AV155" s="14" t="s">
        <v>147</v>
      </c>
      <c r="AW155" s="14" t="s">
        <v>36</v>
      </c>
      <c r="AX155" s="14" t="s">
        <v>88</v>
      </c>
      <c r="AY155" s="226" t="s">
        <v>140</v>
      </c>
    </row>
    <row r="156" spans="1:65" s="2" customFormat="1" ht="62.65" customHeight="1">
      <c r="A156" s="34"/>
      <c r="B156" s="35"/>
      <c r="C156" s="186" t="s">
        <v>165</v>
      </c>
      <c r="D156" s="186" t="s">
        <v>142</v>
      </c>
      <c r="E156" s="187" t="s">
        <v>316</v>
      </c>
      <c r="F156" s="188" t="s">
        <v>317</v>
      </c>
      <c r="G156" s="189" t="s">
        <v>244</v>
      </c>
      <c r="H156" s="190">
        <v>719.13400000000001</v>
      </c>
      <c r="I156" s="191"/>
      <c r="J156" s="192">
        <f>ROUND(I156*H156,2)</f>
        <v>0</v>
      </c>
      <c r="K156" s="188" t="s">
        <v>146</v>
      </c>
      <c r="L156" s="39"/>
      <c r="M156" s="193" t="s">
        <v>1</v>
      </c>
      <c r="N156" s="194" t="s">
        <v>45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147</v>
      </c>
      <c r="AT156" s="197" t="s">
        <v>142</v>
      </c>
      <c r="AU156" s="197" t="s">
        <v>90</v>
      </c>
      <c r="AY156" s="17" t="s">
        <v>140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88</v>
      </c>
      <c r="BK156" s="198">
        <f>ROUND(I156*H156,2)</f>
        <v>0</v>
      </c>
      <c r="BL156" s="17" t="s">
        <v>147</v>
      </c>
      <c r="BM156" s="197" t="s">
        <v>1007</v>
      </c>
    </row>
    <row r="157" spans="1:65" s="2" customFormat="1" ht="11.25">
      <c r="A157" s="34"/>
      <c r="B157" s="35"/>
      <c r="C157" s="36"/>
      <c r="D157" s="199" t="s">
        <v>149</v>
      </c>
      <c r="E157" s="36"/>
      <c r="F157" s="200" t="s">
        <v>319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149</v>
      </c>
      <c r="AU157" s="17" t="s">
        <v>90</v>
      </c>
    </row>
    <row r="158" spans="1:65" s="13" customFormat="1" ht="11.25">
      <c r="B158" s="204"/>
      <c r="C158" s="205"/>
      <c r="D158" s="206" t="s">
        <v>175</v>
      </c>
      <c r="E158" s="207" t="s">
        <v>1</v>
      </c>
      <c r="F158" s="208" t="s">
        <v>1008</v>
      </c>
      <c r="G158" s="205"/>
      <c r="H158" s="209">
        <v>719.13400000000001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175</v>
      </c>
      <c r="AU158" s="215" t="s">
        <v>90</v>
      </c>
      <c r="AV158" s="13" t="s">
        <v>90</v>
      </c>
      <c r="AW158" s="13" t="s">
        <v>36</v>
      </c>
      <c r="AX158" s="13" t="s">
        <v>88</v>
      </c>
      <c r="AY158" s="215" t="s">
        <v>140</v>
      </c>
    </row>
    <row r="159" spans="1:65" s="2" customFormat="1" ht="62.65" customHeight="1">
      <c r="A159" s="34"/>
      <c r="B159" s="35"/>
      <c r="C159" s="186" t="s">
        <v>170</v>
      </c>
      <c r="D159" s="186" t="s">
        <v>142</v>
      </c>
      <c r="E159" s="187" t="s">
        <v>322</v>
      </c>
      <c r="F159" s="188" t="s">
        <v>323</v>
      </c>
      <c r="G159" s="189" t="s">
        <v>244</v>
      </c>
      <c r="H159" s="190">
        <v>640.32899999999995</v>
      </c>
      <c r="I159" s="191"/>
      <c r="J159" s="192">
        <f>ROUND(I159*H159,2)</f>
        <v>0</v>
      </c>
      <c r="K159" s="188" t="s">
        <v>146</v>
      </c>
      <c r="L159" s="39"/>
      <c r="M159" s="193" t="s">
        <v>1</v>
      </c>
      <c r="N159" s="194" t="s">
        <v>45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147</v>
      </c>
      <c r="AT159" s="197" t="s">
        <v>142</v>
      </c>
      <c r="AU159" s="197" t="s">
        <v>90</v>
      </c>
      <c r="AY159" s="17" t="s">
        <v>140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88</v>
      </c>
      <c r="BK159" s="198">
        <f>ROUND(I159*H159,2)</f>
        <v>0</v>
      </c>
      <c r="BL159" s="17" t="s">
        <v>147</v>
      </c>
      <c r="BM159" s="197" t="s">
        <v>1009</v>
      </c>
    </row>
    <row r="160" spans="1:65" s="2" customFormat="1" ht="11.25">
      <c r="A160" s="34"/>
      <c r="B160" s="35"/>
      <c r="C160" s="36"/>
      <c r="D160" s="199" t="s">
        <v>149</v>
      </c>
      <c r="E160" s="36"/>
      <c r="F160" s="200" t="s">
        <v>325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149</v>
      </c>
      <c r="AU160" s="17" t="s">
        <v>90</v>
      </c>
    </row>
    <row r="161" spans="1:65" s="13" customFormat="1" ht="11.25">
      <c r="B161" s="204"/>
      <c r="C161" s="205"/>
      <c r="D161" s="206" t="s">
        <v>175</v>
      </c>
      <c r="E161" s="207" t="s">
        <v>1</v>
      </c>
      <c r="F161" s="208" t="s">
        <v>1010</v>
      </c>
      <c r="G161" s="205"/>
      <c r="H161" s="209">
        <v>640.32899999999995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175</v>
      </c>
      <c r="AU161" s="215" t="s">
        <v>90</v>
      </c>
      <c r="AV161" s="13" t="s">
        <v>90</v>
      </c>
      <c r="AW161" s="13" t="s">
        <v>36</v>
      </c>
      <c r="AX161" s="13" t="s">
        <v>88</v>
      </c>
      <c r="AY161" s="215" t="s">
        <v>140</v>
      </c>
    </row>
    <row r="162" spans="1:65" s="2" customFormat="1" ht="66.75" customHeight="1">
      <c r="A162" s="34"/>
      <c r="B162" s="35"/>
      <c r="C162" s="186" t="s">
        <v>178</v>
      </c>
      <c r="D162" s="186" t="s">
        <v>142</v>
      </c>
      <c r="E162" s="187" t="s">
        <v>328</v>
      </c>
      <c r="F162" s="188" t="s">
        <v>329</v>
      </c>
      <c r="G162" s="189" t="s">
        <v>244</v>
      </c>
      <c r="H162" s="190">
        <v>10245.263999999999</v>
      </c>
      <c r="I162" s="191"/>
      <c r="J162" s="192">
        <f>ROUND(I162*H162,2)</f>
        <v>0</v>
      </c>
      <c r="K162" s="188" t="s">
        <v>146</v>
      </c>
      <c r="L162" s="39"/>
      <c r="M162" s="193" t="s">
        <v>1</v>
      </c>
      <c r="N162" s="194" t="s">
        <v>45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147</v>
      </c>
      <c r="AT162" s="197" t="s">
        <v>142</v>
      </c>
      <c r="AU162" s="197" t="s">
        <v>90</v>
      </c>
      <c r="AY162" s="17" t="s">
        <v>140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88</v>
      </c>
      <c r="BK162" s="198">
        <f>ROUND(I162*H162,2)</f>
        <v>0</v>
      </c>
      <c r="BL162" s="17" t="s">
        <v>147</v>
      </c>
      <c r="BM162" s="197" t="s">
        <v>1011</v>
      </c>
    </row>
    <row r="163" spans="1:65" s="2" customFormat="1" ht="11.25">
      <c r="A163" s="34"/>
      <c r="B163" s="35"/>
      <c r="C163" s="36"/>
      <c r="D163" s="199" t="s">
        <v>149</v>
      </c>
      <c r="E163" s="36"/>
      <c r="F163" s="200" t="s">
        <v>331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149</v>
      </c>
      <c r="AU163" s="17" t="s">
        <v>90</v>
      </c>
    </row>
    <row r="164" spans="1:65" s="13" customFormat="1" ht="11.25">
      <c r="B164" s="204"/>
      <c r="C164" s="205"/>
      <c r="D164" s="206" t="s">
        <v>175</v>
      </c>
      <c r="E164" s="205"/>
      <c r="F164" s="208" t="s">
        <v>1012</v>
      </c>
      <c r="G164" s="205"/>
      <c r="H164" s="209">
        <v>10245.263999999999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175</v>
      </c>
      <c r="AU164" s="215" t="s">
        <v>90</v>
      </c>
      <c r="AV164" s="13" t="s">
        <v>90</v>
      </c>
      <c r="AW164" s="13" t="s">
        <v>4</v>
      </c>
      <c r="AX164" s="13" t="s">
        <v>88</v>
      </c>
      <c r="AY164" s="215" t="s">
        <v>140</v>
      </c>
    </row>
    <row r="165" spans="1:65" s="2" customFormat="1" ht="44.25" customHeight="1">
      <c r="A165" s="34"/>
      <c r="B165" s="35"/>
      <c r="C165" s="186" t="s">
        <v>185</v>
      </c>
      <c r="D165" s="186" t="s">
        <v>142</v>
      </c>
      <c r="E165" s="187" t="s">
        <v>334</v>
      </c>
      <c r="F165" s="188" t="s">
        <v>335</v>
      </c>
      <c r="G165" s="189" t="s">
        <v>244</v>
      </c>
      <c r="H165" s="190">
        <v>719.13400000000001</v>
      </c>
      <c r="I165" s="191"/>
      <c r="J165" s="192">
        <f>ROUND(I165*H165,2)</f>
        <v>0</v>
      </c>
      <c r="K165" s="188" t="s">
        <v>146</v>
      </c>
      <c r="L165" s="39"/>
      <c r="M165" s="193" t="s">
        <v>1</v>
      </c>
      <c r="N165" s="194" t="s">
        <v>45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147</v>
      </c>
      <c r="AT165" s="197" t="s">
        <v>142</v>
      </c>
      <c r="AU165" s="197" t="s">
        <v>90</v>
      </c>
      <c r="AY165" s="17" t="s">
        <v>140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88</v>
      </c>
      <c r="BK165" s="198">
        <f>ROUND(I165*H165,2)</f>
        <v>0</v>
      </c>
      <c r="BL165" s="17" t="s">
        <v>147</v>
      </c>
      <c r="BM165" s="197" t="s">
        <v>1013</v>
      </c>
    </row>
    <row r="166" spans="1:65" s="2" customFormat="1" ht="11.25">
      <c r="A166" s="34"/>
      <c r="B166" s="35"/>
      <c r="C166" s="36"/>
      <c r="D166" s="199" t="s">
        <v>149</v>
      </c>
      <c r="E166" s="36"/>
      <c r="F166" s="200" t="s">
        <v>337</v>
      </c>
      <c r="G166" s="36"/>
      <c r="H166" s="36"/>
      <c r="I166" s="201"/>
      <c r="J166" s="36"/>
      <c r="K166" s="36"/>
      <c r="L166" s="39"/>
      <c r="M166" s="202"/>
      <c r="N166" s="203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149</v>
      </c>
      <c r="AU166" s="17" t="s">
        <v>90</v>
      </c>
    </row>
    <row r="167" spans="1:65" s="2" customFormat="1" ht="44.25" customHeight="1">
      <c r="A167" s="34"/>
      <c r="B167" s="35"/>
      <c r="C167" s="186" t="s">
        <v>191</v>
      </c>
      <c r="D167" s="186" t="s">
        <v>142</v>
      </c>
      <c r="E167" s="187" t="s">
        <v>345</v>
      </c>
      <c r="F167" s="188" t="s">
        <v>346</v>
      </c>
      <c r="G167" s="189" t="s">
        <v>347</v>
      </c>
      <c r="H167" s="190">
        <v>1280.6579999999999</v>
      </c>
      <c r="I167" s="191"/>
      <c r="J167" s="192">
        <f>ROUND(I167*H167,2)</f>
        <v>0</v>
      </c>
      <c r="K167" s="188" t="s">
        <v>1</v>
      </c>
      <c r="L167" s="39"/>
      <c r="M167" s="193" t="s">
        <v>1</v>
      </c>
      <c r="N167" s="194" t="s">
        <v>45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147</v>
      </c>
      <c r="AT167" s="197" t="s">
        <v>142</v>
      </c>
      <c r="AU167" s="197" t="s">
        <v>90</v>
      </c>
      <c r="AY167" s="17" t="s">
        <v>140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88</v>
      </c>
      <c r="BK167" s="198">
        <f>ROUND(I167*H167,2)</f>
        <v>0</v>
      </c>
      <c r="BL167" s="17" t="s">
        <v>147</v>
      </c>
      <c r="BM167" s="197" t="s">
        <v>1014</v>
      </c>
    </row>
    <row r="168" spans="1:65" s="13" customFormat="1" ht="11.25">
      <c r="B168" s="204"/>
      <c r="C168" s="205"/>
      <c r="D168" s="206" t="s">
        <v>175</v>
      </c>
      <c r="E168" s="205"/>
      <c r="F168" s="208" t="s">
        <v>1015</v>
      </c>
      <c r="G168" s="205"/>
      <c r="H168" s="209">
        <v>1280.6579999999999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175</v>
      </c>
      <c r="AU168" s="215" t="s">
        <v>90</v>
      </c>
      <c r="AV168" s="13" t="s">
        <v>90</v>
      </c>
      <c r="AW168" s="13" t="s">
        <v>4</v>
      </c>
      <c r="AX168" s="13" t="s">
        <v>88</v>
      </c>
      <c r="AY168" s="215" t="s">
        <v>140</v>
      </c>
    </row>
    <row r="169" spans="1:65" s="2" customFormat="1" ht="37.9" customHeight="1">
      <c r="A169" s="34"/>
      <c r="B169" s="35"/>
      <c r="C169" s="186" t="s">
        <v>196</v>
      </c>
      <c r="D169" s="186" t="s">
        <v>142</v>
      </c>
      <c r="E169" s="187" t="s">
        <v>351</v>
      </c>
      <c r="F169" s="188" t="s">
        <v>352</v>
      </c>
      <c r="G169" s="189" t="s">
        <v>244</v>
      </c>
      <c r="H169" s="190">
        <v>719.13400000000001</v>
      </c>
      <c r="I169" s="191"/>
      <c r="J169" s="192">
        <f>ROUND(I169*H169,2)</f>
        <v>0</v>
      </c>
      <c r="K169" s="188" t="s">
        <v>146</v>
      </c>
      <c r="L169" s="39"/>
      <c r="M169" s="193" t="s">
        <v>1</v>
      </c>
      <c r="N169" s="194" t="s">
        <v>45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147</v>
      </c>
      <c r="AT169" s="197" t="s">
        <v>142</v>
      </c>
      <c r="AU169" s="197" t="s">
        <v>90</v>
      </c>
      <c r="AY169" s="17" t="s">
        <v>140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88</v>
      </c>
      <c r="BK169" s="198">
        <f>ROUND(I169*H169,2)</f>
        <v>0</v>
      </c>
      <c r="BL169" s="17" t="s">
        <v>147</v>
      </c>
      <c r="BM169" s="197" t="s">
        <v>1016</v>
      </c>
    </row>
    <row r="170" spans="1:65" s="2" customFormat="1" ht="11.25">
      <c r="A170" s="34"/>
      <c r="B170" s="35"/>
      <c r="C170" s="36"/>
      <c r="D170" s="199" t="s">
        <v>149</v>
      </c>
      <c r="E170" s="36"/>
      <c r="F170" s="200" t="s">
        <v>354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149</v>
      </c>
      <c r="AU170" s="17" t="s">
        <v>90</v>
      </c>
    </row>
    <row r="171" spans="1:65" s="2" customFormat="1" ht="44.25" customHeight="1">
      <c r="A171" s="34"/>
      <c r="B171" s="35"/>
      <c r="C171" s="186" t="s">
        <v>204</v>
      </c>
      <c r="D171" s="186" t="s">
        <v>142</v>
      </c>
      <c r="E171" s="187" t="s">
        <v>356</v>
      </c>
      <c r="F171" s="188" t="s">
        <v>357</v>
      </c>
      <c r="G171" s="189" t="s">
        <v>244</v>
      </c>
      <c r="H171" s="190">
        <v>1014.048</v>
      </c>
      <c r="I171" s="191"/>
      <c r="J171" s="192">
        <f>ROUND(I171*H171,2)</f>
        <v>0</v>
      </c>
      <c r="K171" s="188" t="s">
        <v>146</v>
      </c>
      <c r="L171" s="39"/>
      <c r="M171" s="193" t="s">
        <v>1</v>
      </c>
      <c r="N171" s="194" t="s">
        <v>45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147</v>
      </c>
      <c r="AT171" s="197" t="s">
        <v>142</v>
      </c>
      <c r="AU171" s="197" t="s">
        <v>90</v>
      </c>
      <c r="AY171" s="17" t="s">
        <v>140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88</v>
      </c>
      <c r="BK171" s="198">
        <f>ROUND(I171*H171,2)</f>
        <v>0</v>
      </c>
      <c r="BL171" s="17" t="s">
        <v>147</v>
      </c>
      <c r="BM171" s="197" t="s">
        <v>1017</v>
      </c>
    </row>
    <row r="172" spans="1:65" s="2" customFormat="1" ht="11.25">
      <c r="A172" s="34"/>
      <c r="B172" s="35"/>
      <c r="C172" s="36"/>
      <c r="D172" s="199" t="s">
        <v>149</v>
      </c>
      <c r="E172" s="36"/>
      <c r="F172" s="200" t="s">
        <v>359</v>
      </c>
      <c r="G172" s="36"/>
      <c r="H172" s="36"/>
      <c r="I172" s="201"/>
      <c r="J172" s="36"/>
      <c r="K172" s="36"/>
      <c r="L172" s="39"/>
      <c r="M172" s="202"/>
      <c r="N172" s="203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149</v>
      </c>
      <c r="AU172" s="17" t="s">
        <v>90</v>
      </c>
    </row>
    <row r="173" spans="1:65" s="13" customFormat="1" ht="11.25">
      <c r="B173" s="204"/>
      <c r="C173" s="205"/>
      <c r="D173" s="206" t="s">
        <v>175</v>
      </c>
      <c r="E173" s="207" t="s">
        <v>1</v>
      </c>
      <c r="F173" s="208" t="s">
        <v>1018</v>
      </c>
      <c r="G173" s="205"/>
      <c r="H173" s="209">
        <v>90.305999999999997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175</v>
      </c>
      <c r="AU173" s="215" t="s">
        <v>90</v>
      </c>
      <c r="AV173" s="13" t="s">
        <v>90</v>
      </c>
      <c r="AW173" s="13" t="s">
        <v>36</v>
      </c>
      <c r="AX173" s="13" t="s">
        <v>80</v>
      </c>
      <c r="AY173" s="215" t="s">
        <v>140</v>
      </c>
    </row>
    <row r="174" spans="1:65" s="13" customFormat="1" ht="11.25">
      <c r="B174" s="204"/>
      <c r="C174" s="205"/>
      <c r="D174" s="206" t="s">
        <v>175</v>
      </c>
      <c r="E174" s="207" t="s">
        <v>1</v>
      </c>
      <c r="F174" s="208" t="s">
        <v>1019</v>
      </c>
      <c r="G174" s="205"/>
      <c r="H174" s="209">
        <v>243.75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175</v>
      </c>
      <c r="AU174" s="215" t="s">
        <v>90</v>
      </c>
      <c r="AV174" s="13" t="s">
        <v>90</v>
      </c>
      <c r="AW174" s="13" t="s">
        <v>36</v>
      </c>
      <c r="AX174" s="13" t="s">
        <v>80</v>
      </c>
      <c r="AY174" s="215" t="s">
        <v>140</v>
      </c>
    </row>
    <row r="175" spans="1:65" s="13" customFormat="1" ht="11.25">
      <c r="B175" s="204"/>
      <c r="C175" s="205"/>
      <c r="D175" s="206" t="s">
        <v>175</v>
      </c>
      <c r="E175" s="207" t="s">
        <v>1</v>
      </c>
      <c r="F175" s="208" t="s">
        <v>1020</v>
      </c>
      <c r="G175" s="205"/>
      <c r="H175" s="209">
        <v>605.24800000000005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175</v>
      </c>
      <c r="AU175" s="215" t="s">
        <v>90</v>
      </c>
      <c r="AV175" s="13" t="s">
        <v>90</v>
      </c>
      <c r="AW175" s="13" t="s">
        <v>36</v>
      </c>
      <c r="AX175" s="13" t="s">
        <v>80</v>
      </c>
      <c r="AY175" s="215" t="s">
        <v>140</v>
      </c>
    </row>
    <row r="176" spans="1:65" s="13" customFormat="1" ht="11.25">
      <c r="B176" s="204"/>
      <c r="C176" s="205"/>
      <c r="D176" s="206" t="s">
        <v>175</v>
      </c>
      <c r="E176" s="207" t="s">
        <v>1</v>
      </c>
      <c r="F176" s="208" t="s">
        <v>1021</v>
      </c>
      <c r="G176" s="205"/>
      <c r="H176" s="209">
        <v>39.6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175</v>
      </c>
      <c r="AU176" s="215" t="s">
        <v>90</v>
      </c>
      <c r="AV176" s="13" t="s">
        <v>90</v>
      </c>
      <c r="AW176" s="13" t="s">
        <v>36</v>
      </c>
      <c r="AX176" s="13" t="s">
        <v>80</v>
      </c>
      <c r="AY176" s="215" t="s">
        <v>140</v>
      </c>
    </row>
    <row r="177" spans="1:65" s="13" customFormat="1" ht="11.25">
      <c r="B177" s="204"/>
      <c r="C177" s="205"/>
      <c r="D177" s="206" t="s">
        <v>175</v>
      </c>
      <c r="E177" s="207" t="s">
        <v>1</v>
      </c>
      <c r="F177" s="208" t="s">
        <v>983</v>
      </c>
      <c r="G177" s="205"/>
      <c r="H177" s="209">
        <v>17.190000000000001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175</v>
      </c>
      <c r="AU177" s="215" t="s">
        <v>90</v>
      </c>
      <c r="AV177" s="13" t="s">
        <v>90</v>
      </c>
      <c r="AW177" s="13" t="s">
        <v>36</v>
      </c>
      <c r="AX177" s="13" t="s">
        <v>80</v>
      </c>
      <c r="AY177" s="215" t="s">
        <v>140</v>
      </c>
    </row>
    <row r="178" spans="1:65" s="13" customFormat="1" ht="11.25">
      <c r="B178" s="204"/>
      <c r="C178" s="205"/>
      <c r="D178" s="206" t="s">
        <v>175</v>
      </c>
      <c r="E178" s="207" t="s">
        <v>1</v>
      </c>
      <c r="F178" s="208" t="s">
        <v>984</v>
      </c>
      <c r="G178" s="205"/>
      <c r="H178" s="209">
        <v>2.7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175</v>
      </c>
      <c r="AU178" s="215" t="s">
        <v>90</v>
      </c>
      <c r="AV178" s="13" t="s">
        <v>90</v>
      </c>
      <c r="AW178" s="13" t="s">
        <v>36</v>
      </c>
      <c r="AX178" s="13" t="s">
        <v>80</v>
      </c>
      <c r="AY178" s="215" t="s">
        <v>140</v>
      </c>
    </row>
    <row r="179" spans="1:65" s="13" customFormat="1" ht="11.25">
      <c r="B179" s="204"/>
      <c r="C179" s="205"/>
      <c r="D179" s="206" t="s">
        <v>175</v>
      </c>
      <c r="E179" s="207" t="s">
        <v>1</v>
      </c>
      <c r="F179" s="208" t="s">
        <v>1022</v>
      </c>
      <c r="G179" s="205"/>
      <c r="H179" s="209">
        <v>0.99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175</v>
      </c>
      <c r="AU179" s="215" t="s">
        <v>90</v>
      </c>
      <c r="AV179" s="13" t="s">
        <v>90</v>
      </c>
      <c r="AW179" s="13" t="s">
        <v>36</v>
      </c>
      <c r="AX179" s="13" t="s">
        <v>80</v>
      </c>
      <c r="AY179" s="215" t="s">
        <v>140</v>
      </c>
    </row>
    <row r="180" spans="1:65" s="13" customFormat="1" ht="11.25">
      <c r="B180" s="204"/>
      <c r="C180" s="205"/>
      <c r="D180" s="206" t="s">
        <v>175</v>
      </c>
      <c r="E180" s="207" t="s">
        <v>1</v>
      </c>
      <c r="F180" s="208" t="s">
        <v>1023</v>
      </c>
      <c r="G180" s="205"/>
      <c r="H180" s="209">
        <v>14.263999999999999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175</v>
      </c>
      <c r="AU180" s="215" t="s">
        <v>90</v>
      </c>
      <c r="AV180" s="13" t="s">
        <v>90</v>
      </c>
      <c r="AW180" s="13" t="s">
        <v>36</v>
      </c>
      <c r="AX180" s="13" t="s">
        <v>80</v>
      </c>
      <c r="AY180" s="215" t="s">
        <v>140</v>
      </c>
    </row>
    <row r="181" spans="1:65" s="14" customFormat="1" ht="11.25">
      <c r="B181" s="216"/>
      <c r="C181" s="217"/>
      <c r="D181" s="206" t="s">
        <v>175</v>
      </c>
      <c r="E181" s="218" t="s">
        <v>1</v>
      </c>
      <c r="F181" s="219" t="s">
        <v>203</v>
      </c>
      <c r="G181" s="217"/>
      <c r="H181" s="220">
        <v>1014.048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175</v>
      </c>
      <c r="AU181" s="226" t="s">
        <v>90</v>
      </c>
      <c r="AV181" s="14" t="s">
        <v>147</v>
      </c>
      <c r="AW181" s="14" t="s">
        <v>36</v>
      </c>
      <c r="AX181" s="14" t="s">
        <v>88</v>
      </c>
      <c r="AY181" s="226" t="s">
        <v>140</v>
      </c>
    </row>
    <row r="182" spans="1:65" s="2" customFormat="1" ht="16.5" customHeight="1">
      <c r="A182" s="34"/>
      <c r="B182" s="35"/>
      <c r="C182" s="228" t="s">
        <v>8</v>
      </c>
      <c r="D182" s="228" t="s">
        <v>377</v>
      </c>
      <c r="E182" s="229" t="s">
        <v>1024</v>
      </c>
      <c r="F182" s="230" t="s">
        <v>1025</v>
      </c>
      <c r="G182" s="231" t="s">
        <v>347</v>
      </c>
      <c r="H182" s="232">
        <v>10.8</v>
      </c>
      <c r="I182" s="233"/>
      <c r="J182" s="234">
        <f>ROUND(I182*H182,2)</f>
        <v>0</v>
      </c>
      <c r="K182" s="230" t="s">
        <v>146</v>
      </c>
      <c r="L182" s="235"/>
      <c r="M182" s="236" t="s">
        <v>1</v>
      </c>
      <c r="N182" s="237" t="s">
        <v>45</v>
      </c>
      <c r="O182" s="71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185</v>
      </c>
      <c r="AT182" s="197" t="s">
        <v>377</v>
      </c>
      <c r="AU182" s="197" t="s">
        <v>90</v>
      </c>
      <c r="AY182" s="17" t="s">
        <v>140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88</v>
      </c>
      <c r="BK182" s="198">
        <f>ROUND(I182*H182,2)</f>
        <v>0</v>
      </c>
      <c r="BL182" s="17" t="s">
        <v>147</v>
      </c>
      <c r="BM182" s="197" t="s">
        <v>1026</v>
      </c>
    </row>
    <row r="183" spans="1:65" s="13" customFormat="1" ht="11.25">
      <c r="B183" s="204"/>
      <c r="C183" s="205"/>
      <c r="D183" s="206" t="s">
        <v>175</v>
      </c>
      <c r="E183" s="207" t="s">
        <v>1</v>
      </c>
      <c r="F183" s="208" t="s">
        <v>1027</v>
      </c>
      <c r="G183" s="205"/>
      <c r="H183" s="209">
        <v>5.4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175</v>
      </c>
      <c r="AU183" s="215" t="s">
        <v>90</v>
      </c>
      <c r="AV183" s="13" t="s">
        <v>90</v>
      </c>
      <c r="AW183" s="13" t="s">
        <v>36</v>
      </c>
      <c r="AX183" s="13" t="s">
        <v>88</v>
      </c>
      <c r="AY183" s="215" t="s">
        <v>140</v>
      </c>
    </row>
    <row r="184" spans="1:65" s="13" customFormat="1" ht="11.25">
      <c r="B184" s="204"/>
      <c r="C184" s="205"/>
      <c r="D184" s="206" t="s">
        <v>175</v>
      </c>
      <c r="E184" s="205"/>
      <c r="F184" s="208" t="s">
        <v>1028</v>
      </c>
      <c r="G184" s="205"/>
      <c r="H184" s="209">
        <v>10.8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175</v>
      </c>
      <c r="AU184" s="215" t="s">
        <v>90</v>
      </c>
      <c r="AV184" s="13" t="s">
        <v>90</v>
      </c>
      <c r="AW184" s="13" t="s">
        <v>4</v>
      </c>
      <c r="AX184" s="13" t="s">
        <v>88</v>
      </c>
      <c r="AY184" s="215" t="s">
        <v>140</v>
      </c>
    </row>
    <row r="185" spans="1:65" s="2" customFormat="1" ht="16.5" customHeight="1">
      <c r="A185" s="34"/>
      <c r="B185" s="35"/>
      <c r="C185" s="228" t="s">
        <v>213</v>
      </c>
      <c r="D185" s="228" t="s">
        <v>377</v>
      </c>
      <c r="E185" s="229" t="s">
        <v>1029</v>
      </c>
      <c r="F185" s="230" t="s">
        <v>1030</v>
      </c>
      <c r="G185" s="231" t="s">
        <v>347</v>
      </c>
      <c r="H185" s="232">
        <v>17.728000000000002</v>
      </c>
      <c r="I185" s="233"/>
      <c r="J185" s="234">
        <f>ROUND(I185*H185,2)</f>
        <v>0</v>
      </c>
      <c r="K185" s="230" t="s">
        <v>146</v>
      </c>
      <c r="L185" s="235"/>
      <c r="M185" s="236" t="s">
        <v>1</v>
      </c>
      <c r="N185" s="237" t="s">
        <v>45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185</v>
      </c>
      <c r="AT185" s="197" t="s">
        <v>377</v>
      </c>
      <c r="AU185" s="197" t="s">
        <v>90</v>
      </c>
      <c r="AY185" s="17" t="s">
        <v>140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88</v>
      </c>
      <c r="BK185" s="198">
        <f>ROUND(I185*H185,2)</f>
        <v>0</v>
      </c>
      <c r="BL185" s="17" t="s">
        <v>147</v>
      </c>
      <c r="BM185" s="197" t="s">
        <v>1031</v>
      </c>
    </row>
    <row r="186" spans="1:65" s="13" customFormat="1" ht="11.25">
      <c r="B186" s="204"/>
      <c r="C186" s="205"/>
      <c r="D186" s="206" t="s">
        <v>175</v>
      </c>
      <c r="E186" s="207" t="s">
        <v>1</v>
      </c>
      <c r="F186" s="208" t="s">
        <v>1032</v>
      </c>
      <c r="G186" s="205"/>
      <c r="H186" s="209">
        <v>8.8640000000000008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175</v>
      </c>
      <c r="AU186" s="215" t="s">
        <v>90</v>
      </c>
      <c r="AV186" s="13" t="s">
        <v>90</v>
      </c>
      <c r="AW186" s="13" t="s">
        <v>36</v>
      </c>
      <c r="AX186" s="13" t="s">
        <v>88</v>
      </c>
      <c r="AY186" s="215" t="s">
        <v>140</v>
      </c>
    </row>
    <row r="187" spans="1:65" s="13" customFormat="1" ht="11.25">
      <c r="B187" s="204"/>
      <c r="C187" s="205"/>
      <c r="D187" s="206" t="s">
        <v>175</v>
      </c>
      <c r="E187" s="205"/>
      <c r="F187" s="208" t="s">
        <v>1033</v>
      </c>
      <c r="G187" s="205"/>
      <c r="H187" s="209">
        <v>17.728000000000002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175</v>
      </c>
      <c r="AU187" s="215" t="s">
        <v>90</v>
      </c>
      <c r="AV187" s="13" t="s">
        <v>90</v>
      </c>
      <c r="AW187" s="13" t="s">
        <v>4</v>
      </c>
      <c r="AX187" s="13" t="s">
        <v>88</v>
      </c>
      <c r="AY187" s="215" t="s">
        <v>140</v>
      </c>
    </row>
    <row r="188" spans="1:65" s="2" customFormat="1" ht="16.5" customHeight="1">
      <c r="A188" s="34"/>
      <c r="B188" s="35"/>
      <c r="C188" s="228" t="s">
        <v>218</v>
      </c>
      <c r="D188" s="228" t="s">
        <v>377</v>
      </c>
      <c r="E188" s="229" t="s">
        <v>1034</v>
      </c>
      <c r="F188" s="230" t="s">
        <v>1035</v>
      </c>
      <c r="G188" s="231" t="s">
        <v>347</v>
      </c>
      <c r="H188" s="232">
        <v>561.29999999999995</v>
      </c>
      <c r="I188" s="233"/>
      <c r="J188" s="234">
        <f>ROUND(I188*H188,2)</f>
        <v>0</v>
      </c>
      <c r="K188" s="230" t="s">
        <v>146</v>
      </c>
      <c r="L188" s="235"/>
      <c r="M188" s="236" t="s">
        <v>1</v>
      </c>
      <c r="N188" s="237" t="s">
        <v>45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185</v>
      </c>
      <c r="AT188" s="197" t="s">
        <v>377</v>
      </c>
      <c r="AU188" s="197" t="s">
        <v>90</v>
      </c>
      <c r="AY188" s="17" t="s">
        <v>140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88</v>
      </c>
      <c r="BK188" s="198">
        <f>ROUND(I188*H188,2)</f>
        <v>0</v>
      </c>
      <c r="BL188" s="17" t="s">
        <v>147</v>
      </c>
      <c r="BM188" s="197" t="s">
        <v>1036</v>
      </c>
    </row>
    <row r="189" spans="1:65" s="13" customFormat="1" ht="11.25">
      <c r="B189" s="204"/>
      <c r="C189" s="205"/>
      <c r="D189" s="206" t="s">
        <v>175</v>
      </c>
      <c r="E189" s="205"/>
      <c r="F189" s="208" t="s">
        <v>1037</v>
      </c>
      <c r="G189" s="205"/>
      <c r="H189" s="209">
        <v>561.29999999999995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175</v>
      </c>
      <c r="AU189" s="215" t="s">
        <v>90</v>
      </c>
      <c r="AV189" s="13" t="s">
        <v>90</v>
      </c>
      <c r="AW189" s="13" t="s">
        <v>4</v>
      </c>
      <c r="AX189" s="13" t="s">
        <v>88</v>
      </c>
      <c r="AY189" s="215" t="s">
        <v>140</v>
      </c>
    </row>
    <row r="190" spans="1:65" s="2" customFormat="1" ht="66.75" customHeight="1">
      <c r="A190" s="34"/>
      <c r="B190" s="35"/>
      <c r="C190" s="186" t="s">
        <v>223</v>
      </c>
      <c r="D190" s="186" t="s">
        <v>142</v>
      </c>
      <c r="E190" s="187" t="s">
        <v>1038</v>
      </c>
      <c r="F190" s="188" t="s">
        <v>1039</v>
      </c>
      <c r="G190" s="189" t="s">
        <v>244</v>
      </c>
      <c r="H190" s="190">
        <v>187.89500000000001</v>
      </c>
      <c r="I190" s="191"/>
      <c r="J190" s="192">
        <f>ROUND(I190*H190,2)</f>
        <v>0</v>
      </c>
      <c r="K190" s="188" t="s">
        <v>146</v>
      </c>
      <c r="L190" s="39"/>
      <c r="M190" s="193" t="s">
        <v>1</v>
      </c>
      <c r="N190" s="194" t="s">
        <v>45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147</v>
      </c>
      <c r="AT190" s="197" t="s">
        <v>142</v>
      </c>
      <c r="AU190" s="197" t="s">
        <v>90</v>
      </c>
      <c r="AY190" s="17" t="s">
        <v>140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88</v>
      </c>
      <c r="BK190" s="198">
        <f>ROUND(I190*H190,2)</f>
        <v>0</v>
      </c>
      <c r="BL190" s="17" t="s">
        <v>147</v>
      </c>
      <c r="BM190" s="197" t="s">
        <v>1040</v>
      </c>
    </row>
    <row r="191" spans="1:65" s="2" customFormat="1" ht="11.25">
      <c r="A191" s="34"/>
      <c r="B191" s="35"/>
      <c r="C191" s="36"/>
      <c r="D191" s="199" t="s">
        <v>149</v>
      </c>
      <c r="E191" s="36"/>
      <c r="F191" s="200" t="s">
        <v>1041</v>
      </c>
      <c r="G191" s="36"/>
      <c r="H191" s="36"/>
      <c r="I191" s="201"/>
      <c r="J191" s="36"/>
      <c r="K191" s="36"/>
      <c r="L191" s="39"/>
      <c r="M191" s="202"/>
      <c r="N191" s="203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149</v>
      </c>
      <c r="AU191" s="17" t="s">
        <v>90</v>
      </c>
    </row>
    <row r="192" spans="1:65" s="15" customFormat="1" ht="11.25">
      <c r="B192" s="238"/>
      <c r="C192" s="239"/>
      <c r="D192" s="206" t="s">
        <v>175</v>
      </c>
      <c r="E192" s="240" t="s">
        <v>1</v>
      </c>
      <c r="F192" s="241" t="s">
        <v>1042</v>
      </c>
      <c r="G192" s="239"/>
      <c r="H192" s="240" t="s">
        <v>1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175</v>
      </c>
      <c r="AU192" s="247" t="s">
        <v>90</v>
      </c>
      <c r="AV192" s="15" t="s">
        <v>88</v>
      </c>
      <c r="AW192" s="15" t="s">
        <v>36</v>
      </c>
      <c r="AX192" s="15" t="s">
        <v>80</v>
      </c>
      <c r="AY192" s="247" t="s">
        <v>140</v>
      </c>
    </row>
    <row r="193" spans="1:65" s="13" customFormat="1" ht="11.25">
      <c r="B193" s="204"/>
      <c r="C193" s="205"/>
      <c r="D193" s="206" t="s">
        <v>175</v>
      </c>
      <c r="E193" s="207" t="s">
        <v>1</v>
      </c>
      <c r="F193" s="208" t="s">
        <v>1043</v>
      </c>
      <c r="G193" s="205"/>
      <c r="H193" s="209">
        <v>7.83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175</v>
      </c>
      <c r="AU193" s="215" t="s">
        <v>90</v>
      </c>
      <c r="AV193" s="13" t="s">
        <v>90</v>
      </c>
      <c r="AW193" s="13" t="s">
        <v>36</v>
      </c>
      <c r="AX193" s="13" t="s">
        <v>80</v>
      </c>
      <c r="AY193" s="215" t="s">
        <v>140</v>
      </c>
    </row>
    <row r="194" spans="1:65" s="13" customFormat="1" ht="11.25">
      <c r="B194" s="204"/>
      <c r="C194" s="205"/>
      <c r="D194" s="206" t="s">
        <v>175</v>
      </c>
      <c r="E194" s="207" t="s">
        <v>1</v>
      </c>
      <c r="F194" s="208" t="s">
        <v>1044</v>
      </c>
      <c r="G194" s="205"/>
      <c r="H194" s="209">
        <v>24.375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175</v>
      </c>
      <c r="AU194" s="215" t="s">
        <v>90</v>
      </c>
      <c r="AV194" s="13" t="s">
        <v>90</v>
      </c>
      <c r="AW194" s="13" t="s">
        <v>36</v>
      </c>
      <c r="AX194" s="13" t="s">
        <v>80</v>
      </c>
      <c r="AY194" s="215" t="s">
        <v>140</v>
      </c>
    </row>
    <row r="195" spans="1:65" s="13" customFormat="1" ht="11.25">
      <c r="B195" s="204"/>
      <c r="C195" s="205"/>
      <c r="D195" s="206" t="s">
        <v>175</v>
      </c>
      <c r="E195" s="207" t="s">
        <v>1</v>
      </c>
      <c r="F195" s="208" t="s">
        <v>1045</v>
      </c>
      <c r="G195" s="205"/>
      <c r="H195" s="209">
        <v>47.04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175</v>
      </c>
      <c r="AU195" s="215" t="s">
        <v>90</v>
      </c>
      <c r="AV195" s="13" t="s">
        <v>90</v>
      </c>
      <c r="AW195" s="13" t="s">
        <v>36</v>
      </c>
      <c r="AX195" s="13" t="s">
        <v>80</v>
      </c>
      <c r="AY195" s="215" t="s">
        <v>140</v>
      </c>
    </row>
    <row r="196" spans="1:65" s="13" customFormat="1" ht="11.25">
      <c r="B196" s="204"/>
      <c r="C196" s="205"/>
      <c r="D196" s="206" t="s">
        <v>175</v>
      </c>
      <c r="E196" s="207" t="s">
        <v>1</v>
      </c>
      <c r="F196" s="208" t="s">
        <v>1046</v>
      </c>
      <c r="G196" s="205"/>
      <c r="H196" s="209">
        <v>4.95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175</v>
      </c>
      <c r="AU196" s="215" t="s">
        <v>90</v>
      </c>
      <c r="AV196" s="13" t="s">
        <v>90</v>
      </c>
      <c r="AW196" s="13" t="s">
        <v>36</v>
      </c>
      <c r="AX196" s="13" t="s">
        <v>80</v>
      </c>
      <c r="AY196" s="215" t="s">
        <v>140</v>
      </c>
    </row>
    <row r="197" spans="1:65" s="15" customFormat="1" ht="11.25">
      <c r="B197" s="238"/>
      <c r="C197" s="239"/>
      <c r="D197" s="206" t="s">
        <v>175</v>
      </c>
      <c r="E197" s="240" t="s">
        <v>1</v>
      </c>
      <c r="F197" s="241" t="s">
        <v>1047</v>
      </c>
      <c r="G197" s="239"/>
      <c r="H197" s="240" t="s">
        <v>1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175</v>
      </c>
      <c r="AU197" s="247" t="s">
        <v>90</v>
      </c>
      <c r="AV197" s="15" t="s">
        <v>88</v>
      </c>
      <c r="AW197" s="15" t="s">
        <v>36</v>
      </c>
      <c r="AX197" s="15" t="s">
        <v>80</v>
      </c>
      <c r="AY197" s="247" t="s">
        <v>140</v>
      </c>
    </row>
    <row r="198" spans="1:65" s="13" customFormat="1" ht="11.25">
      <c r="B198" s="204"/>
      <c r="C198" s="205"/>
      <c r="D198" s="206" t="s">
        <v>175</v>
      </c>
      <c r="E198" s="207" t="s">
        <v>1</v>
      </c>
      <c r="F198" s="208" t="s">
        <v>1048</v>
      </c>
      <c r="G198" s="205"/>
      <c r="H198" s="209">
        <v>2.7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175</v>
      </c>
      <c r="AU198" s="215" t="s">
        <v>90</v>
      </c>
      <c r="AV198" s="13" t="s">
        <v>90</v>
      </c>
      <c r="AW198" s="13" t="s">
        <v>36</v>
      </c>
      <c r="AX198" s="13" t="s">
        <v>80</v>
      </c>
      <c r="AY198" s="215" t="s">
        <v>140</v>
      </c>
    </row>
    <row r="199" spans="1:65" s="13" customFormat="1" ht="11.25">
      <c r="B199" s="204"/>
      <c r="C199" s="205"/>
      <c r="D199" s="206" t="s">
        <v>175</v>
      </c>
      <c r="E199" s="207" t="s">
        <v>1</v>
      </c>
      <c r="F199" s="208" t="s">
        <v>1049</v>
      </c>
      <c r="G199" s="205"/>
      <c r="H199" s="209">
        <v>25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175</v>
      </c>
      <c r="AU199" s="215" t="s">
        <v>90</v>
      </c>
      <c r="AV199" s="13" t="s">
        <v>90</v>
      </c>
      <c r="AW199" s="13" t="s">
        <v>36</v>
      </c>
      <c r="AX199" s="13" t="s">
        <v>80</v>
      </c>
      <c r="AY199" s="215" t="s">
        <v>140</v>
      </c>
    </row>
    <row r="200" spans="1:65" s="13" customFormat="1" ht="11.25">
      <c r="B200" s="204"/>
      <c r="C200" s="205"/>
      <c r="D200" s="206" t="s">
        <v>175</v>
      </c>
      <c r="E200" s="207" t="s">
        <v>1</v>
      </c>
      <c r="F200" s="208" t="s">
        <v>1050</v>
      </c>
      <c r="G200" s="205"/>
      <c r="H200" s="209">
        <v>67.2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175</v>
      </c>
      <c r="AU200" s="215" t="s">
        <v>90</v>
      </c>
      <c r="AV200" s="13" t="s">
        <v>90</v>
      </c>
      <c r="AW200" s="13" t="s">
        <v>36</v>
      </c>
      <c r="AX200" s="13" t="s">
        <v>80</v>
      </c>
      <c r="AY200" s="215" t="s">
        <v>140</v>
      </c>
    </row>
    <row r="201" spans="1:65" s="13" customFormat="1" ht="11.25">
      <c r="B201" s="204"/>
      <c r="C201" s="205"/>
      <c r="D201" s="206" t="s">
        <v>175</v>
      </c>
      <c r="E201" s="207" t="s">
        <v>1</v>
      </c>
      <c r="F201" s="208" t="s">
        <v>1051</v>
      </c>
      <c r="G201" s="205"/>
      <c r="H201" s="209">
        <v>8.8000000000000007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175</v>
      </c>
      <c r="AU201" s="215" t="s">
        <v>90</v>
      </c>
      <c r="AV201" s="13" t="s">
        <v>90</v>
      </c>
      <c r="AW201" s="13" t="s">
        <v>36</v>
      </c>
      <c r="AX201" s="13" t="s">
        <v>80</v>
      </c>
      <c r="AY201" s="215" t="s">
        <v>140</v>
      </c>
    </row>
    <row r="202" spans="1:65" s="14" customFormat="1" ht="11.25">
      <c r="B202" s="216"/>
      <c r="C202" s="217"/>
      <c r="D202" s="206" t="s">
        <v>175</v>
      </c>
      <c r="E202" s="218" t="s">
        <v>1</v>
      </c>
      <c r="F202" s="219" t="s">
        <v>203</v>
      </c>
      <c r="G202" s="217"/>
      <c r="H202" s="220">
        <v>187.89500000000001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175</v>
      </c>
      <c r="AU202" s="226" t="s">
        <v>90</v>
      </c>
      <c r="AV202" s="14" t="s">
        <v>147</v>
      </c>
      <c r="AW202" s="14" t="s">
        <v>36</v>
      </c>
      <c r="AX202" s="14" t="s">
        <v>88</v>
      </c>
      <c r="AY202" s="226" t="s">
        <v>140</v>
      </c>
    </row>
    <row r="203" spans="1:65" s="2" customFormat="1" ht="16.5" customHeight="1">
      <c r="A203" s="34"/>
      <c r="B203" s="35"/>
      <c r="C203" s="228" t="s">
        <v>231</v>
      </c>
      <c r="D203" s="228" t="s">
        <v>377</v>
      </c>
      <c r="E203" s="229" t="s">
        <v>1052</v>
      </c>
      <c r="F203" s="230" t="s">
        <v>1053</v>
      </c>
      <c r="G203" s="231" t="s">
        <v>347</v>
      </c>
      <c r="H203" s="232">
        <v>375.79</v>
      </c>
      <c r="I203" s="233"/>
      <c r="J203" s="234">
        <f>ROUND(I203*H203,2)</f>
        <v>0</v>
      </c>
      <c r="K203" s="230" t="s">
        <v>146</v>
      </c>
      <c r="L203" s="235"/>
      <c r="M203" s="236" t="s">
        <v>1</v>
      </c>
      <c r="N203" s="237" t="s">
        <v>45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185</v>
      </c>
      <c r="AT203" s="197" t="s">
        <v>377</v>
      </c>
      <c r="AU203" s="197" t="s">
        <v>90</v>
      </c>
      <c r="AY203" s="17" t="s">
        <v>140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88</v>
      </c>
      <c r="BK203" s="198">
        <f>ROUND(I203*H203,2)</f>
        <v>0</v>
      </c>
      <c r="BL203" s="17" t="s">
        <v>147</v>
      </c>
      <c r="BM203" s="197" t="s">
        <v>1054</v>
      </c>
    </row>
    <row r="204" spans="1:65" s="13" customFormat="1" ht="11.25">
      <c r="B204" s="204"/>
      <c r="C204" s="205"/>
      <c r="D204" s="206" t="s">
        <v>175</v>
      </c>
      <c r="E204" s="205"/>
      <c r="F204" s="208" t="s">
        <v>1055</v>
      </c>
      <c r="G204" s="205"/>
      <c r="H204" s="209">
        <v>375.79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175</v>
      </c>
      <c r="AU204" s="215" t="s">
        <v>90</v>
      </c>
      <c r="AV204" s="13" t="s">
        <v>90</v>
      </c>
      <c r="AW204" s="13" t="s">
        <v>4</v>
      </c>
      <c r="AX204" s="13" t="s">
        <v>88</v>
      </c>
      <c r="AY204" s="215" t="s">
        <v>140</v>
      </c>
    </row>
    <row r="205" spans="1:65" s="12" customFormat="1" ht="22.9" customHeight="1">
      <c r="B205" s="170"/>
      <c r="C205" s="171"/>
      <c r="D205" s="172" t="s">
        <v>79</v>
      </c>
      <c r="E205" s="184" t="s">
        <v>147</v>
      </c>
      <c r="F205" s="184" t="s">
        <v>410</v>
      </c>
      <c r="G205" s="171"/>
      <c r="H205" s="171"/>
      <c r="I205" s="174"/>
      <c r="J205" s="185">
        <f>BK205</f>
        <v>0</v>
      </c>
      <c r="K205" s="171"/>
      <c r="L205" s="176"/>
      <c r="M205" s="177"/>
      <c r="N205" s="178"/>
      <c r="O205" s="178"/>
      <c r="P205" s="179">
        <f>SUM(P206:P213)</f>
        <v>0</v>
      </c>
      <c r="Q205" s="178"/>
      <c r="R205" s="179">
        <f>SUM(R206:R213)</f>
        <v>0</v>
      </c>
      <c r="S205" s="178"/>
      <c r="T205" s="180">
        <f>SUM(T206:T213)</f>
        <v>0</v>
      </c>
      <c r="AR205" s="181" t="s">
        <v>88</v>
      </c>
      <c r="AT205" s="182" t="s">
        <v>79</v>
      </c>
      <c r="AU205" s="182" t="s">
        <v>88</v>
      </c>
      <c r="AY205" s="181" t="s">
        <v>140</v>
      </c>
      <c r="BK205" s="183">
        <f>SUM(BK206:BK213)</f>
        <v>0</v>
      </c>
    </row>
    <row r="206" spans="1:65" s="2" customFormat="1" ht="33" customHeight="1">
      <c r="A206" s="34"/>
      <c r="B206" s="35"/>
      <c r="C206" s="186" t="s">
        <v>236</v>
      </c>
      <c r="D206" s="186" t="s">
        <v>142</v>
      </c>
      <c r="E206" s="187" t="s">
        <v>1056</v>
      </c>
      <c r="F206" s="188" t="s">
        <v>1057</v>
      </c>
      <c r="G206" s="189" t="s">
        <v>244</v>
      </c>
      <c r="H206" s="190">
        <v>116.61199999999999</v>
      </c>
      <c r="I206" s="191"/>
      <c r="J206" s="192">
        <f>ROUND(I206*H206,2)</f>
        <v>0</v>
      </c>
      <c r="K206" s="188" t="s">
        <v>146</v>
      </c>
      <c r="L206" s="39"/>
      <c r="M206" s="193" t="s">
        <v>1</v>
      </c>
      <c r="N206" s="194" t="s">
        <v>45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147</v>
      </c>
      <c r="AT206" s="197" t="s">
        <v>142</v>
      </c>
      <c r="AU206" s="197" t="s">
        <v>90</v>
      </c>
      <c r="AY206" s="17" t="s">
        <v>140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88</v>
      </c>
      <c r="BK206" s="198">
        <f>ROUND(I206*H206,2)</f>
        <v>0</v>
      </c>
      <c r="BL206" s="17" t="s">
        <v>147</v>
      </c>
      <c r="BM206" s="197" t="s">
        <v>1058</v>
      </c>
    </row>
    <row r="207" spans="1:65" s="2" customFormat="1" ht="11.25">
      <c r="A207" s="34"/>
      <c r="B207" s="35"/>
      <c r="C207" s="36"/>
      <c r="D207" s="199" t="s">
        <v>149</v>
      </c>
      <c r="E207" s="36"/>
      <c r="F207" s="200" t="s">
        <v>1059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149</v>
      </c>
      <c r="AU207" s="17" t="s">
        <v>90</v>
      </c>
    </row>
    <row r="208" spans="1:65" s="13" customFormat="1" ht="11.25">
      <c r="B208" s="204"/>
      <c r="C208" s="205"/>
      <c r="D208" s="206" t="s">
        <v>175</v>
      </c>
      <c r="E208" s="207" t="s">
        <v>1</v>
      </c>
      <c r="F208" s="208" t="s">
        <v>1060</v>
      </c>
      <c r="G208" s="205"/>
      <c r="H208" s="209">
        <v>10.44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175</v>
      </c>
      <c r="AU208" s="215" t="s">
        <v>90</v>
      </c>
      <c r="AV208" s="13" t="s">
        <v>90</v>
      </c>
      <c r="AW208" s="13" t="s">
        <v>36</v>
      </c>
      <c r="AX208" s="13" t="s">
        <v>80</v>
      </c>
      <c r="AY208" s="215" t="s">
        <v>140</v>
      </c>
    </row>
    <row r="209" spans="1:65" s="13" customFormat="1" ht="11.25">
      <c r="B209" s="204"/>
      <c r="C209" s="205"/>
      <c r="D209" s="206" t="s">
        <v>175</v>
      </c>
      <c r="E209" s="207" t="s">
        <v>1</v>
      </c>
      <c r="F209" s="208" t="s">
        <v>1061</v>
      </c>
      <c r="G209" s="205"/>
      <c r="H209" s="209">
        <v>32.5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175</v>
      </c>
      <c r="AU209" s="215" t="s">
        <v>90</v>
      </c>
      <c r="AV209" s="13" t="s">
        <v>90</v>
      </c>
      <c r="AW209" s="13" t="s">
        <v>36</v>
      </c>
      <c r="AX209" s="13" t="s">
        <v>80</v>
      </c>
      <c r="AY209" s="215" t="s">
        <v>140</v>
      </c>
    </row>
    <row r="210" spans="1:65" s="13" customFormat="1" ht="11.25">
      <c r="B210" s="204"/>
      <c r="C210" s="205"/>
      <c r="D210" s="206" t="s">
        <v>175</v>
      </c>
      <c r="E210" s="207" t="s">
        <v>1</v>
      </c>
      <c r="F210" s="208" t="s">
        <v>1062</v>
      </c>
      <c r="G210" s="205"/>
      <c r="H210" s="209">
        <v>62.72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175</v>
      </c>
      <c r="AU210" s="215" t="s">
        <v>90</v>
      </c>
      <c r="AV210" s="13" t="s">
        <v>90</v>
      </c>
      <c r="AW210" s="13" t="s">
        <v>36</v>
      </c>
      <c r="AX210" s="13" t="s">
        <v>80</v>
      </c>
      <c r="AY210" s="215" t="s">
        <v>140</v>
      </c>
    </row>
    <row r="211" spans="1:65" s="13" customFormat="1" ht="11.25">
      <c r="B211" s="204"/>
      <c r="C211" s="205"/>
      <c r="D211" s="206" t="s">
        <v>175</v>
      </c>
      <c r="E211" s="207" t="s">
        <v>1</v>
      </c>
      <c r="F211" s="208" t="s">
        <v>1063</v>
      </c>
      <c r="G211" s="205"/>
      <c r="H211" s="209">
        <v>6.6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175</v>
      </c>
      <c r="AU211" s="215" t="s">
        <v>90</v>
      </c>
      <c r="AV211" s="13" t="s">
        <v>90</v>
      </c>
      <c r="AW211" s="13" t="s">
        <v>36</v>
      </c>
      <c r="AX211" s="13" t="s">
        <v>80</v>
      </c>
      <c r="AY211" s="215" t="s">
        <v>140</v>
      </c>
    </row>
    <row r="212" spans="1:65" s="13" customFormat="1" ht="11.25">
      <c r="B212" s="204"/>
      <c r="C212" s="205"/>
      <c r="D212" s="206" t="s">
        <v>175</v>
      </c>
      <c r="E212" s="207" t="s">
        <v>1</v>
      </c>
      <c r="F212" s="208" t="s">
        <v>1064</v>
      </c>
      <c r="G212" s="205"/>
      <c r="H212" s="209">
        <v>4.3520000000000003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175</v>
      </c>
      <c r="AU212" s="215" t="s">
        <v>90</v>
      </c>
      <c r="AV212" s="13" t="s">
        <v>90</v>
      </c>
      <c r="AW212" s="13" t="s">
        <v>36</v>
      </c>
      <c r="AX212" s="13" t="s">
        <v>80</v>
      </c>
      <c r="AY212" s="215" t="s">
        <v>140</v>
      </c>
    </row>
    <row r="213" spans="1:65" s="14" customFormat="1" ht="11.25">
      <c r="B213" s="216"/>
      <c r="C213" s="217"/>
      <c r="D213" s="206" t="s">
        <v>175</v>
      </c>
      <c r="E213" s="218" t="s">
        <v>1</v>
      </c>
      <c r="F213" s="219" t="s">
        <v>203</v>
      </c>
      <c r="G213" s="217"/>
      <c r="H213" s="220">
        <v>116.61199999999999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175</v>
      </c>
      <c r="AU213" s="226" t="s">
        <v>90</v>
      </c>
      <c r="AV213" s="14" t="s">
        <v>147</v>
      </c>
      <c r="AW213" s="14" t="s">
        <v>36</v>
      </c>
      <c r="AX213" s="14" t="s">
        <v>88</v>
      </c>
      <c r="AY213" s="226" t="s">
        <v>140</v>
      </c>
    </row>
    <row r="214" spans="1:65" s="12" customFormat="1" ht="22.9" customHeight="1">
      <c r="B214" s="170"/>
      <c r="C214" s="171"/>
      <c r="D214" s="172" t="s">
        <v>79</v>
      </c>
      <c r="E214" s="184" t="s">
        <v>185</v>
      </c>
      <c r="F214" s="184" t="s">
        <v>594</v>
      </c>
      <c r="G214" s="171"/>
      <c r="H214" s="171"/>
      <c r="I214" s="174"/>
      <c r="J214" s="185">
        <f>BK214</f>
        <v>0</v>
      </c>
      <c r="K214" s="171"/>
      <c r="L214" s="176"/>
      <c r="M214" s="177"/>
      <c r="N214" s="178"/>
      <c r="O214" s="178"/>
      <c r="P214" s="179">
        <f>P215+SUM(P216:P262)+P294+P317+P324</f>
        <v>0</v>
      </c>
      <c r="Q214" s="178"/>
      <c r="R214" s="179">
        <f>R215+SUM(R216:R262)+R294+R317+R324</f>
        <v>60.098818710000003</v>
      </c>
      <c r="S214" s="178"/>
      <c r="T214" s="180">
        <f>T215+SUM(T216:T262)+T294+T317+T324</f>
        <v>0</v>
      </c>
      <c r="AR214" s="181" t="s">
        <v>88</v>
      </c>
      <c r="AT214" s="182" t="s">
        <v>79</v>
      </c>
      <c r="AU214" s="182" t="s">
        <v>88</v>
      </c>
      <c r="AY214" s="181" t="s">
        <v>140</v>
      </c>
      <c r="BK214" s="183">
        <f>BK215+SUM(BK216:BK262)+BK294+BK317+BK324</f>
        <v>0</v>
      </c>
    </row>
    <row r="215" spans="1:65" s="2" customFormat="1" ht="24.2" customHeight="1">
      <c r="A215" s="34"/>
      <c r="B215" s="35"/>
      <c r="C215" s="186" t="s">
        <v>241</v>
      </c>
      <c r="D215" s="186" t="s">
        <v>142</v>
      </c>
      <c r="E215" s="187" t="s">
        <v>1065</v>
      </c>
      <c r="F215" s="188" t="s">
        <v>1066</v>
      </c>
      <c r="G215" s="189" t="s">
        <v>226</v>
      </c>
      <c r="H215" s="190">
        <v>45</v>
      </c>
      <c r="I215" s="191"/>
      <c r="J215" s="192">
        <f>ROUND(I215*H215,2)</f>
        <v>0</v>
      </c>
      <c r="K215" s="188" t="s">
        <v>146</v>
      </c>
      <c r="L215" s="39"/>
      <c r="M215" s="193" t="s">
        <v>1</v>
      </c>
      <c r="N215" s="194" t="s">
        <v>45</v>
      </c>
      <c r="O215" s="71"/>
      <c r="P215" s="195">
        <f>O215*H215</f>
        <v>0</v>
      </c>
      <c r="Q215" s="195">
        <v>1.0000000000000001E-5</v>
      </c>
      <c r="R215" s="195">
        <f>Q215*H215</f>
        <v>4.5000000000000004E-4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147</v>
      </c>
      <c r="AT215" s="197" t="s">
        <v>142</v>
      </c>
      <c r="AU215" s="197" t="s">
        <v>90</v>
      </c>
      <c r="AY215" s="17" t="s">
        <v>140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88</v>
      </c>
      <c r="BK215" s="198">
        <f>ROUND(I215*H215,2)</f>
        <v>0</v>
      </c>
      <c r="BL215" s="17" t="s">
        <v>147</v>
      </c>
      <c r="BM215" s="197" t="s">
        <v>1067</v>
      </c>
    </row>
    <row r="216" spans="1:65" s="2" customFormat="1" ht="11.25">
      <c r="A216" s="34"/>
      <c r="B216" s="35"/>
      <c r="C216" s="36"/>
      <c r="D216" s="199" t="s">
        <v>149</v>
      </c>
      <c r="E216" s="36"/>
      <c r="F216" s="200" t="s">
        <v>1068</v>
      </c>
      <c r="G216" s="36"/>
      <c r="H216" s="36"/>
      <c r="I216" s="201"/>
      <c r="J216" s="36"/>
      <c r="K216" s="36"/>
      <c r="L216" s="39"/>
      <c r="M216" s="202"/>
      <c r="N216" s="203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149</v>
      </c>
      <c r="AU216" s="17" t="s">
        <v>90</v>
      </c>
    </row>
    <row r="217" spans="1:65" s="2" customFormat="1" ht="24.2" customHeight="1">
      <c r="A217" s="34"/>
      <c r="B217" s="35"/>
      <c r="C217" s="228" t="s">
        <v>247</v>
      </c>
      <c r="D217" s="228" t="s">
        <v>377</v>
      </c>
      <c r="E217" s="229" t="s">
        <v>1069</v>
      </c>
      <c r="F217" s="230" t="s">
        <v>1070</v>
      </c>
      <c r="G217" s="231" t="s">
        <v>226</v>
      </c>
      <c r="H217" s="232">
        <v>46.35</v>
      </c>
      <c r="I217" s="233"/>
      <c r="J217" s="234">
        <f>ROUND(I217*H217,2)</f>
        <v>0</v>
      </c>
      <c r="K217" s="230" t="s">
        <v>146</v>
      </c>
      <c r="L217" s="235"/>
      <c r="M217" s="236" t="s">
        <v>1</v>
      </c>
      <c r="N217" s="237" t="s">
        <v>45</v>
      </c>
      <c r="O217" s="71"/>
      <c r="P217" s="195">
        <f>O217*H217</f>
        <v>0</v>
      </c>
      <c r="Q217" s="195">
        <v>4.3099999999999996E-3</v>
      </c>
      <c r="R217" s="195">
        <f>Q217*H217</f>
        <v>0.19976849999999999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185</v>
      </c>
      <c r="AT217" s="197" t="s">
        <v>377</v>
      </c>
      <c r="AU217" s="197" t="s">
        <v>90</v>
      </c>
      <c r="AY217" s="17" t="s">
        <v>140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88</v>
      </c>
      <c r="BK217" s="198">
        <f>ROUND(I217*H217,2)</f>
        <v>0</v>
      </c>
      <c r="BL217" s="17" t="s">
        <v>147</v>
      </c>
      <c r="BM217" s="197" t="s">
        <v>1071</v>
      </c>
    </row>
    <row r="218" spans="1:65" s="13" customFormat="1" ht="11.25">
      <c r="B218" s="204"/>
      <c r="C218" s="205"/>
      <c r="D218" s="206" t="s">
        <v>175</v>
      </c>
      <c r="E218" s="205"/>
      <c r="F218" s="208" t="s">
        <v>1072</v>
      </c>
      <c r="G218" s="205"/>
      <c r="H218" s="209">
        <v>46.35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175</v>
      </c>
      <c r="AU218" s="215" t="s">
        <v>90</v>
      </c>
      <c r="AV218" s="13" t="s">
        <v>90</v>
      </c>
      <c r="AW218" s="13" t="s">
        <v>4</v>
      </c>
      <c r="AX218" s="13" t="s">
        <v>88</v>
      </c>
      <c r="AY218" s="215" t="s">
        <v>140</v>
      </c>
    </row>
    <row r="219" spans="1:65" s="2" customFormat="1" ht="24.2" customHeight="1">
      <c r="A219" s="34"/>
      <c r="B219" s="35"/>
      <c r="C219" s="186" t="s">
        <v>253</v>
      </c>
      <c r="D219" s="186" t="s">
        <v>142</v>
      </c>
      <c r="E219" s="187" t="s">
        <v>1073</v>
      </c>
      <c r="F219" s="188" t="s">
        <v>1074</v>
      </c>
      <c r="G219" s="189" t="s">
        <v>226</v>
      </c>
      <c r="H219" s="190">
        <v>125</v>
      </c>
      <c r="I219" s="191"/>
      <c r="J219" s="192">
        <f>ROUND(I219*H219,2)</f>
        <v>0</v>
      </c>
      <c r="K219" s="188" t="s">
        <v>146</v>
      </c>
      <c r="L219" s="39"/>
      <c r="M219" s="193" t="s">
        <v>1</v>
      </c>
      <c r="N219" s="194" t="s">
        <v>45</v>
      </c>
      <c r="O219" s="71"/>
      <c r="P219" s="195">
        <f>O219*H219</f>
        <v>0</v>
      </c>
      <c r="Q219" s="195">
        <v>2.0000000000000002E-5</v>
      </c>
      <c r="R219" s="195">
        <f>Q219*H219</f>
        <v>2.5000000000000001E-3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147</v>
      </c>
      <c r="AT219" s="197" t="s">
        <v>142</v>
      </c>
      <c r="AU219" s="197" t="s">
        <v>90</v>
      </c>
      <c r="AY219" s="17" t="s">
        <v>140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88</v>
      </c>
      <c r="BK219" s="198">
        <f>ROUND(I219*H219,2)</f>
        <v>0</v>
      </c>
      <c r="BL219" s="17" t="s">
        <v>147</v>
      </c>
      <c r="BM219" s="197" t="s">
        <v>1075</v>
      </c>
    </row>
    <row r="220" spans="1:65" s="2" customFormat="1" ht="11.25">
      <c r="A220" s="34"/>
      <c r="B220" s="35"/>
      <c r="C220" s="36"/>
      <c r="D220" s="199" t="s">
        <v>149</v>
      </c>
      <c r="E220" s="36"/>
      <c r="F220" s="200" t="s">
        <v>1076</v>
      </c>
      <c r="G220" s="36"/>
      <c r="H220" s="36"/>
      <c r="I220" s="201"/>
      <c r="J220" s="36"/>
      <c r="K220" s="36"/>
      <c r="L220" s="39"/>
      <c r="M220" s="202"/>
      <c r="N220" s="203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149</v>
      </c>
      <c r="AU220" s="17" t="s">
        <v>90</v>
      </c>
    </row>
    <row r="221" spans="1:65" s="13" customFormat="1" ht="11.25">
      <c r="B221" s="204"/>
      <c r="C221" s="205"/>
      <c r="D221" s="206" t="s">
        <v>175</v>
      </c>
      <c r="E221" s="207" t="s">
        <v>1</v>
      </c>
      <c r="F221" s="208" t="s">
        <v>1077</v>
      </c>
      <c r="G221" s="205"/>
      <c r="H221" s="209">
        <v>125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175</v>
      </c>
      <c r="AU221" s="215" t="s">
        <v>90</v>
      </c>
      <c r="AV221" s="13" t="s">
        <v>90</v>
      </c>
      <c r="AW221" s="13" t="s">
        <v>36</v>
      </c>
      <c r="AX221" s="13" t="s">
        <v>88</v>
      </c>
      <c r="AY221" s="215" t="s">
        <v>140</v>
      </c>
    </row>
    <row r="222" spans="1:65" s="2" customFormat="1" ht="24.2" customHeight="1">
      <c r="A222" s="34"/>
      <c r="B222" s="35"/>
      <c r="C222" s="228" t="s">
        <v>7</v>
      </c>
      <c r="D222" s="228" t="s">
        <v>377</v>
      </c>
      <c r="E222" s="229" t="s">
        <v>1078</v>
      </c>
      <c r="F222" s="230" t="s">
        <v>1079</v>
      </c>
      <c r="G222" s="231" t="s">
        <v>226</v>
      </c>
      <c r="H222" s="232">
        <v>128.75</v>
      </c>
      <c r="I222" s="233"/>
      <c r="J222" s="234">
        <f>ROUND(I222*H222,2)</f>
        <v>0</v>
      </c>
      <c r="K222" s="230" t="s">
        <v>146</v>
      </c>
      <c r="L222" s="235"/>
      <c r="M222" s="236" t="s">
        <v>1</v>
      </c>
      <c r="N222" s="237" t="s">
        <v>45</v>
      </c>
      <c r="O222" s="71"/>
      <c r="P222" s="195">
        <f>O222*H222</f>
        <v>0</v>
      </c>
      <c r="Q222" s="195">
        <v>1.6619999999999999E-2</v>
      </c>
      <c r="R222" s="195">
        <f>Q222*H222</f>
        <v>2.1398250000000001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185</v>
      </c>
      <c r="AT222" s="197" t="s">
        <v>377</v>
      </c>
      <c r="AU222" s="197" t="s">
        <v>90</v>
      </c>
      <c r="AY222" s="17" t="s">
        <v>140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88</v>
      </c>
      <c r="BK222" s="198">
        <f>ROUND(I222*H222,2)</f>
        <v>0</v>
      </c>
      <c r="BL222" s="17" t="s">
        <v>147</v>
      </c>
      <c r="BM222" s="197" t="s">
        <v>1080</v>
      </c>
    </row>
    <row r="223" spans="1:65" s="13" customFormat="1" ht="11.25">
      <c r="B223" s="204"/>
      <c r="C223" s="205"/>
      <c r="D223" s="206" t="s">
        <v>175</v>
      </c>
      <c r="E223" s="205"/>
      <c r="F223" s="208" t="s">
        <v>1081</v>
      </c>
      <c r="G223" s="205"/>
      <c r="H223" s="209">
        <v>128.75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175</v>
      </c>
      <c r="AU223" s="215" t="s">
        <v>90</v>
      </c>
      <c r="AV223" s="13" t="s">
        <v>90</v>
      </c>
      <c r="AW223" s="13" t="s">
        <v>4</v>
      </c>
      <c r="AX223" s="13" t="s">
        <v>88</v>
      </c>
      <c r="AY223" s="215" t="s">
        <v>140</v>
      </c>
    </row>
    <row r="224" spans="1:65" s="2" customFormat="1" ht="24.2" customHeight="1">
      <c r="A224" s="34"/>
      <c r="B224" s="35"/>
      <c r="C224" s="186" t="s">
        <v>262</v>
      </c>
      <c r="D224" s="186" t="s">
        <v>142</v>
      </c>
      <c r="E224" s="187" t="s">
        <v>1082</v>
      </c>
      <c r="F224" s="188" t="s">
        <v>1083</v>
      </c>
      <c r="G224" s="189" t="s">
        <v>226</v>
      </c>
      <c r="H224" s="190">
        <v>224</v>
      </c>
      <c r="I224" s="191"/>
      <c r="J224" s="192">
        <f>ROUND(I224*H224,2)</f>
        <v>0</v>
      </c>
      <c r="K224" s="188" t="s">
        <v>146</v>
      </c>
      <c r="L224" s="39"/>
      <c r="M224" s="193" t="s">
        <v>1</v>
      </c>
      <c r="N224" s="194" t="s">
        <v>45</v>
      </c>
      <c r="O224" s="71"/>
      <c r="P224" s="195">
        <f>O224*H224</f>
        <v>0</v>
      </c>
      <c r="Q224" s="195">
        <v>3.0000000000000001E-5</v>
      </c>
      <c r="R224" s="195">
        <f>Q224*H224</f>
        <v>6.7200000000000003E-3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147</v>
      </c>
      <c r="AT224" s="197" t="s">
        <v>142</v>
      </c>
      <c r="AU224" s="197" t="s">
        <v>90</v>
      </c>
      <c r="AY224" s="17" t="s">
        <v>140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88</v>
      </c>
      <c r="BK224" s="198">
        <f>ROUND(I224*H224,2)</f>
        <v>0</v>
      </c>
      <c r="BL224" s="17" t="s">
        <v>147</v>
      </c>
      <c r="BM224" s="197" t="s">
        <v>1084</v>
      </c>
    </row>
    <row r="225" spans="1:65" s="2" customFormat="1" ht="11.25">
      <c r="A225" s="34"/>
      <c r="B225" s="35"/>
      <c r="C225" s="36"/>
      <c r="D225" s="199" t="s">
        <v>149</v>
      </c>
      <c r="E225" s="36"/>
      <c r="F225" s="200" t="s">
        <v>1085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149</v>
      </c>
      <c r="AU225" s="17" t="s">
        <v>90</v>
      </c>
    </row>
    <row r="226" spans="1:65" s="13" customFormat="1" ht="11.25">
      <c r="B226" s="204"/>
      <c r="C226" s="205"/>
      <c r="D226" s="206" t="s">
        <v>175</v>
      </c>
      <c r="E226" s="207" t="s">
        <v>1</v>
      </c>
      <c r="F226" s="208" t="s">
        <v>1086</v>
      </c>
      <c r="G226" s="205"/>
      <c r="H226" s="209">
        <v>224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175</v>
      </c>
      <c r="AU226" s="215" t="s">
        <v>90</v>
      </c>
      <c r="AV226" s="13" t="s">
        <v>90</v>
      </c>
      <c r="AW226" s="13" t="s">
        <v>36</v>
      </c>
      <c r="AX226" s="13" t="s">
        <v>88</v>
      </c>
      <c r="AY226" s="215" t="s">
        <v>140</v>
      </c>
    </row>
    <row r="227" spans="1:65" s="2" customFormat="1" ht="24.2" customHeight="1">
      <c r="A227" s="34"/>
      <c r="B227" s="35"/>
      <c r="C227" s="228" t="s">
        <v>267</v>
      </c>
      <c r="D227" s="228" t="s">
        <v>377</v>
      </c>
      <c r="E227" s="229" t="s">
        <v>1087</v>
      </c>
      <c r="F227" s="230" t="s">
        <v>1088</v>
      </c>
      <c r="G227" s="231" t="s">
        <v>226</v>
      </c>
      <c r="H227" s="232">
        <v>230.72</v>
      </c>
      <c r="I227" s="233"/>
      <c r="J227" s="234">
        <f>ROUND(I227*H227,2)</f>
        <v>0</v>
      </c>
      <c r="K227" s="230" t="s">
        <v>146</v>
      </c>
      <c r="L227" s="235"/>
      <c r="M227" s="236" t="s">
        <v>1</v>
      </c>
      <c r="N227" s="237" t="s">
        <v>45</v>
      </c>
      <c r="O227" s="71"/>
      <c r="P227" s="195">
        <f>O227*H227</f>
        <v>0</v>
      </c>
      <c r="Q227" s="195">
        <v>2.683E-2</v>
      </c>
      <c r="R227" s="195">
        <f>Q227*H227</f>
        <v>6.1902175999999995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185</v>
      </c>
      <c r="AT227" s="197" t="s">
        <v>377</v>
      </c>
      <c r="AU227" s="197" t="s">
        <v>90</v>
      </c>
      <c r="AY227" s="17" t="s">
        <v>140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88</v>
      </c>
      <c r="BK227" s="198">
        <f>ROUND(I227*H227,2)</f>
        <v>0</v>
      </c>
      <c r="BL227" s="17" t="s">
        <v>147</v>
      </c>
      <c r="BM227" s="197" t="s">
        <v>1089</v>
      </c>
    </row>
    <row r="228" spans="1:65" s="13" customFormat="1" ht="11.25">
      <c r="B228" s="204"/>
      <c r="C228" s="205"/>
      <c r="D228" s="206" t="s">
        <v>175</v>
      </c>
      <c r="E228" s="205"/>
      <c r="F228" s="208" t="s">
        <v>1090</v>
      </c>
      <c r="G228" s="205"/>
      <c r="H228" s="209">
        <v>230.72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175</v>
      </c>
      <c r="AU228" s="215" t="s">
        <v>90</v>
      </c>
      <c r="AV228" s="13" t="s">
        <v>90</v>
      </c>
      <c r="AW228" s="13" t="s">
        <v>4</v>
      </c>
      <c r="AX228" s="13" t="s">
        <v>88</v>
      </c>
      <c r="AY228" s="215" t="s">
        <v>140</v>
      </c>
    </row>
    <row r="229" spans="1:65" s="2" customFormat="1" ht="24.2" customHeight="1">
      <c r="A229" s="34"/>
      <c r="B229" s="35"/>
      <c r="C229" s="186" t="s">
        <v>272</v>
      </c>
      <c r="D229" s="186" t="s">
        <v>142</v>
      </c>
      <c r="E229" s="187" t="s">
        <v>1091</v>
      </c>
      <c r="F229" s="188" t="s">
        <v>1092</v>
      </c>
      <c r="G229" s="189" t="s">
        <v>226</v>
      </c>
      <c r="H229" s="190">
        <v>22</v>
      </c>
      <c r="I229" s="191"/>
      <c r="J229" s="192">
        <f>ROUND(I229*H229,2)</f>
        <v>0</v>
      </c>
      <c r="K229" s="188" t="s">
        <v>146</v>
      </c>
      <c r="L229" s="39"/>
      <c r="M229" s="193" t="s">
        <v>1</v>
      </c>
      <c r="N229" s="194" t="s">
        <v>45</v>
      </c>
      <c r="O229" s="71"/>
      <c r="P229" s="195">
        <f>O229*H229</f>
        <v>0</v>
      </c>
      <c r="Q229" s="195">
        <v>3.0000000000000001E-5</v>
      </c>
      <c r="R229" s="195">
        <f>Q229*H229</f>
        <v>6.6E-4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147</v>
      </c>
      <c r="AT229" s="197" t="s">
        <v>142</v>
      </c>
      <c r="AU229" s="197" t="s">
        <v>90</v>
      </c>
      <c r="AY229" s="17" t="s">
        <v>140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88</v>
      </c>
      <c r="BK229" s="198">
        <f>ROUND(I229*H229,2)</f>
        <v>0</v>
      </c>
      <c r="BL229" s="17" t="s">
        <v>147</v>
      </c>
      <c r="BM229" s="197" t="s">
        <v>1093</v>
      </c>
    </row>
    <row r="230" spans="1:65" s="2" customFormat="1" ht="11.25">
      <c r="A230" s="34"/>
      <c r="B230" s="35"/>
      <c r="C230" s="36"/>
      <c r="D230" s="199" t="s">
        <v>149</v>
      </c>
      <c r="E230" s="36"/>
      <c r="F230" s="200" t="s">
        <v>1094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149</v>
      </c>
      <c r="AU230" s="17" t="s">
        <v>90</v>
      </c>
    </row>
    <row r="231" spans="1:65" s="2" customFormat="1" ht="24.2" customHeight="1">
      <c r="A231" s="34"/>
      <c r="B231" s="35"/>
      <c r="C231" s="228" t="s">
        <v>277</v>
      </c>
      <c r="D231" s="228" t="s">
        <v>377</v>
      </c>
      <c r="E231" s="229" t="s">
        <v>1095</v>
      </c>
      <c r="F231" s="230" t="s">
        <v>1096</v>
      </c>
      <c r="G231" s="231" t="s">
        <v>226</v>
      </c>
      <c r="H231" s="232">
        <v>22.66</v>
      </c>
      <c r="I231" s="233"/>
      <c r="J231" s="234">
        <f>ROUND(I231*H231,2)</f>
        <v>0</v>
      </c>
      <c r="K231" s="230" t="s">
        <v>146</v>
      </c>
      <c r="L231" s="235"/>
      <c r="M231" s="236" t="s">
        <v>1</v>
      </c>
      <c r="N231" s="237" t="s">
        <v>45</v>
      </c>
      <c r="O231" s="71"/>
      <c r="P231" s="195">
        <f>O231*H231</f>
        <v>0</v>
      </c>
      <c r="Q231" s="195">
        <v>4.2029999999999998E-2</v>
      </c>
      <c r="R231" s="195">
        <f>Q231*H231</f>
        <v>0.95239979999999991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185</v>
      </c>
      <c r="AT231" s="197" t="s">
        <v>377</v>
      </c>
      <c r="AU231" s="197" t="s">
        <v>90</v>
      </c>
      <c r="AY231" s="17" t="s">
        <v>140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88</v>
      </c>
      <c r="BK231" s="198">
        <f>ROUND(I231*H231,2)</f>
        <v>0</v>
      </c>
      <c r="BL231" s="17" t="s">
        <v>147</v>
      </c>
      <c r="BM231" s="197" t="s">
        <v>1097</v>
      </c>
    </row>
    <row r="232" spans="1:65" s="13" customFormat="1" ht="11.25">
      <c r="B232" s="204"/>
      <c r="C232" s="205"/>
      <c r="D232" s="206" t="s">
        <v>175</v>
      </c>
      <c r="E232" s="205"/>
      <c r="F232" s="208" t="s">
        <v>1098</v>
      </c>
      <c r="G232" s="205"/>
      <c r="H232" s="209">
        <v>22.66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175</v>
      </c>
      <c r="AU232" s="215" t="s">
        <v>90</v>
      </c>
      <c r="AV232" s="13" t="s">
        <v>90</v>
      </c>
      <c r="AW232" s="13" t="s">
        <v>4</v>
      </c>
      <c r="AX232" s="13" t="s">
        <v>88</v>
      </c>
      <c r="AY232" s="215" t="s">
        <v>140</v>
      </c>
    </row>
    <row r="233" spans="1:65" s="2" customFormat="1" ht="37.9" customHeight="1">
      <c r="A233" s="34"/>
      <c r="B233" s="35"/>
      <c r="C233" s="186" t="s">
        <v>282</v>
      </c>
      <c r="D233" s="186" t="s">
        <v>142</v>
      </c>
      <c r="E233" s="187" t="s">
        <v>1099</v>
      </c>
      <c r="F233" s="188" t="s">
        <v>1100</v>
      </c>
      <c r="G233" s="189" t="s">
        <v>153</v>
      </c>
      <c r="H233" s="190">
        <v>2</v>
      </c>
      <c r="I233" s="191"/>
      <c r="J233" s="192">
        <f>ROUND(I233*H233,2)</f>
        <v>0</v>
      </c>
      <c r="K233" s="188" t="s">
        <v>146</v>
      </c>
      <c r="L233" s="39"/>
      <c r="M233" s="193" t="s">
        <v>1</v>
      </c>
      <c r="N233" s="194" t="s">
        <v>45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147</v>
      </c>
      <c r="AT233" s="197" t="s">
        <v>142</v>
      </c>
      <c r="AU233" s="197" t="s">
        <v>90</v>
      </c>
      <c r="AY233" s="17" t="s">
        <v>140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88</v>
      </c>
      <c r="BK233" s="198">
        <f>ROUND(I233*H233,2)</f>
        <v>0</v>
      </c>
      <c r="BL233" s="17" t="s">
        <v>147</v>
      </c>
      <c r="BM233" s="197" t="s">
        <v>1101</v>
      </c>
    </row>
    <row r="234" spans="1:65" s="2" customFormat="1" ht="11.25">
      <c r="A234" s="34"/>
      <c r="B234" s="35"/>
      <c r="C234" s="36"/>
      <c r="D234" s="199" t="s">
        <v>149</v>
      </c>
      <c r="E234" s="36"/>
      <c r="F234" s="200" t="s">
        <v>1102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149</v>
      </c>
      <c r="AU234" s="17" t="s">
        <v>90</v>
      </c>
    </row>
    <row r="235" spans="1:65" s="2" customFormat="1" ht="24.2" customHeight="1">
      <c r="A235" s="34"/>
      <c r="B235" s="35"/>
      <c r="C235" s="228" t="s">
        <v>288</v>
      </c>
      <c r="D235" s="228" t="s">
        <v>377</v>
      </c>
      <c r="E235" s="229" t="s">
        <v>1103</v>
      </c>
      <c r="F235" s="230" t="s">
        <v>1104</v>
      </c>
      <c r="G235" s="231" t="s">
        <v>153</v>
      </c>
      <c r="H235" s="232">
        <v>2</v>
      </c>
      <c r="I235" s="233"/>
      <c r="J235" s="234">
        <f>ROUND(I235*H235,2)</f>
        <v>0</v>
      </c>
      <c r="K235" s="230" t="s">
        <v>146</v>
      </c>
      <c r="L235" s="235"/>
      <c r="M235" s="236" t="s">
        <v>1</v>
      </c>
      <c r="N235" s="237" t="s">
        <v>45</v>
      </c>
      <c r="O235" s="71"/>
      <c r="P235" s="195">
        <f>O235*H235</f>
        <v>0</v>
      </c>
      <c r="Q235" s="195">
        <v>1.1999999999999999E-3</v>
      </c>
      <c r="R235" s="195">
        <f>Q235*H235</f>
        <v>2.3999999999999998E-3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185</v>
      </c>
      <c r="AT235" s="197" t="s">
        <v>377</v>
      </c>
      <c r="AU235" s="197" t="s">
        <v>90</v>
      </c>
      <c r="AY235" s="17" t="s">
        <v>140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88</v>
      </c>
      <c r="BK235" s="198">
        <f>ROUND(I235*H235,2)</f>
        <v>0</v>
      </c>
      <c r="BL235" s="17" t="s">
        <v>147</v>
      </c>
      <c r="BM235" s="197" t="s">
        <v>1105</v>
      </c>
    </row>
    <row r="236" spans="1:65" s="2" customFormat="1" ht="44.25" customHeight="1">
      <c r="A236" s="34"/>
      <c r="B236" s="35"/>
      <c r="C236" s="186" t="s">
        <v>293</v>
      </c>
      <c r="D236" s="186" t="s">
        <v>142</v>
      </c>
      <c r="E236" s="187" t="s">
        <v>1106</v>
      </c>
      <c r="F236" s="188" t="s">
        <v>1107</v>
      </c>
      <c r="G236" s="189" t="s">
        <v>153</v>
      </c>
      <c r="H236" s="190">
        <v>1</v>
      </c>
      <c r="I236" s="191"/>
      <c r="J236" s="192">
        <f>ROUND(I236*H236,2)</f>
        <v>0</v>
      </c>
      <c r="K236" s="188" t="s">
        <v>146</v>
      </c>
      <c r="L236" s="39"/>
      <c r="M236" s="193" t="s">
        <v>1</v>
      </c>
      <c r="N236" s="194" t="s">
        <v>45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147</v>
      </c>
      <c r="AT236" s="197" t="s">
        <v>142</v>
      </c>
      <c r="AU236" s="197" t="s">
        <v>90</v>
      </c>
      <c r="AY236" s="17" t="s">
        <v>140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88</v>
      </c>
      <c r="BK236" s="198">
        <f>ROUND(I236*H236,2)</f>
        <v>0</v>
      </c>
      <c r="BL236" s="17" t="s">
        <v>147</v>
      </c>
      <c r="BM236" s="197" t="s">
        <v>1108</v>
      </c>
    </row>
    <row r="237" spans="1:65" s="2" customFormat="1" ht="11.25">
      <c r="A237" s="34"/>
      <c r="B237" s="35"/>
      <c r="C237" s="36"/>
      <c r="D237" s="199" t="s">
        <v>149</v>
      </c>
      <c r="E237" s="36"/>
      <c r="F237" s="200" t="s">
        <v>1109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149</v>
      </c>
      <c r="AU237" s="17" t="s">
        <v>90</v>
      </c>
    </row>
    <row r="238" spans="1:65" s="2" customFormat="1" ht="24.2" customHeight="1">
      <c r="A238" s="34"/>
      <c r="B238" s="35"/>
      <c r="C238" s="228" t="s">
        <v>298</v>
      </c>
      <c r="D238" s="228" t="s">
        <v>377</v>
      </c>
      <c r="E238" s="229" t="s">
        <v>1110</v>
      </c>
      <c r="F238" s="230" t="s">
        <v>1111</v>
      </c>
      <c r="G238" s="231" t="s">
        <v>153</v>
      </c>
      <c r="H238" s="232">
        <v>1</v>
      </c>
      <c r="I238" s="233"/>
      <c r="J238" s="234">
        <f>ROUND(I238*H238,2)</f>
        <v>0</v>
      </c>
      <c r="K238" s="230" t="s">
        <v>146</v>
      </c>
      <c r="L238" s="235"/>
      <c r="M238" s="236" t="s">
        <v>1</v>
      </c>
      <c r="N238" s="237" t="s">
        <v>45</v>
      </c>
      <c r="O238" s="71"/>
      <c r="P238" s="195">
        <f>O238*H238</f>
        <v>0</v>
      </c>
      <c r="Q238" s="195">
        <v>1.2999999999999999E-3</v>
      </c>
      <c r="R238" s="195">
        <f>Q238*H238</f>
        <v>1.2999999999999999E-3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185</v>
      </c>
      <c r="AT238" s="197" t="s">
        <v>377</v>
      </c>
      <c r="AU238" s="197" t="s">
        <v>90</v>
      </c>
      <c r="AY238" s="17" t="s">
        <v>140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88</v>
      </c>
      <c r="BK238" s="198">
        <f>ROUND(I238*H238,2)</f>
        <v>0</v>
      </c>
      <c r="BL238" s="17" t="s">
        <v>147</v>
      </c>
      <c r="BM238" s="197" t="s">
        <v>1112</v>
      </c>
    </row>
    <row r="239" spans="1:65" s="2" customFormat="1" ht="37.9" customHeight="1">
      <c r="A239" s="34"/>
      <c r="B239" s="35"/>
      <c r="C239" s="186" t="s">
        <v>303</v>
      </c>
      <c r="D239" s="186" t="s">
        <v>142</v>
      </c>
      <c r="E239" s="187" t="s">
        <v>1113</v>
      </c>
      <c r="F239" s="188" t="s">
        <v>1114</v>
      </c>
      <c r="G239" s="189" t="s">
        <v>153</v>
      </c>
      <c r="H239" s="190">
        <v>2</v>
      </c>
      <c r="I239" s="191"/>
      <c r="J239" s="192">
        <f>ROUND(I239*H239,2)</f>
        <v>0</v>
      </c>
      <c r="K239" s="188" t="s">
        <v>146</v>
      </c>
      <c r="L239" s="39"/>
      <c r="M239" s="193" t="s">
        <v>1</v>
      </c>
      <c r="N239" s="194" t="s">
        <v>45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147</v>
      </c>
      <c r="AT239" s="197" t="s">
        <v>142</v>
      </c>
      <c r="AU239" s="197" t="s">
        <v>90</v>
      </c>
      <c r="AY239" s="17" t="s">
        <v>140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88</v>
      </c>
      <c r="BK239" s="198">
        <f>ROUND(I239*H239,2)</f>
        <v>0</v>
      </c>
      <c r="BL239" s="17" t="s">
        <v>147</v>
      </c>
      <c r="BM239" s="197" t="s">
        <v>1115</v>
      </c>
    </row>
    <row r="240" spans="1:65" s="2" customFormat="1" ht="11.25">
      <c r="A240" s="34"/>
      <c r="B240" s="35"/>
      <c r="C240" s="36"/>
      <c r="D240" s="199" t="s">
        <v>149</v>
      </c>
      <c r="E240" s="36"/>
      <c r="F240" s="200" t="s">
        <v>1116</v>
      </c>
      <c r="G240" s="36"/>
      <c r="H240" s="36"/>
      <c r="I240" s="201"/>
      <c r="J240" s="36"/>
      <c r="K240" s="36"/>
      <c r="L240" s="39"/>
      <c r="M240" s="202"/>
      <c r="N240" s="203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149</v>
      </c>
      <c r="AU240" s="17" t="s">
        <v>90</v>
      </c>
    </row>
    <row r="241" spans="1:65" s="2" customFormat="1" ht="24.2" customHeight="1">
      <c r="A241" s="34"/>
      <c r="B241" s="35"/>
      <c r="C241" s="228" t="s">
        <v>309</v>
      </c>
      <c r="D241" s="228" t="s">
        <v>377</v>
      </c>
      <c r="E241" s="229" t="s">
        <v>1117</v>
      </c>
      <c r="F241" s="230" t="s">
        <v>1118</v>
      </c>
      <c r="G241" s="231" t="s">
        <v>153</v>
      </c>
      <c r="H241" s="232">
        <v>2</v>
      </c>
      <c r="I241" s="233"/>
      <c r="J241" s="234">
        <f>ROUND(I241*H241,2)</f>
        <v>0</v>
      </c>
      <c r="K241" s="230" t="s">
        <v>146</v>
      </c>
      <c r="L241" s="235"/>
      <c r="M241" s="236" t="s">
        <v>1</v>
      </c>
      <c r="N241" s="237" t="s">
        <v>45</v>
      </c>
      <c r="O241" s="71"/>
      <c r="P241" s="195">
        <f>O241*H241</f>
        <v>0</v>
      </c>
      <c r="Q241" s="195">
        <v>8.5000000000000006E-3</v>
      </c>
      <c r="R241" s="195">
        <f>Q241*H241</f>
        <v>1.7000000000000001E-2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185</v>
      </c>
      <c r="AT241" s="197" t="s">
        <v>377</v>
      </c>
      <c r="AU241" s="197" t="s">
        <v>90</v>
      </c>
      <c r="AY241" s="17" t="s">
        <v>140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88</v>
      </c>
      <c r="BK241" s="198">
        <f>ROUND(I241*H241,2)</f>
        <v>0</v>
      </c>
      <c r="BL241" s="17" t="s">
        <v>147</v>
      </c>
      <c r="BM241" s="197" t="s">
        <v>1119</v>
      </c>
    </row>
    <row r="242" spans="1:65" s="2" customFormat="1" ht="44.25" customHeight="1">
      <c r="A242" s="34"/>
      <c r="B242" s="35"/>
      <c r="C242" s="186" t="s">
        <v>315</v>
      </c>
      <c r="D242" s="186" t="s">
        <v>142</v>
      </c>
      <c r="E242" s="187" t="s">
        <v>1120</v>
      </c>
      <c r="F242" s="188" t="s">
        <v>1121</v>
      </c>
      <c r="G242" s="189" t="s">
        <v>153</v>
      </c>
      <c r="H242" s="190">
        <v>1</v>
      </c>
      <c r="I242" s="191"/>
      <c r="J242" s="192">
        <f>ROUND(I242*H242,2)</f>
        <v>0</v>
      </c>
      <c r="K242" s="188" t="s">
        <v>146</v>
      </c>
      <c r="L242" s="39"/>
      <c r="M242" s="193" t="s">
        <v>1</v>
      </c>
      <c r="N242" s="194" t="s">
        <v>45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147</v>
      </c>
      <c r="AT242" s="197" t="s">
        <v>142</v>
      </c>
      <c r="AU242" s="197" t="s">
        <v>90</v>
      </c>
      <c r="AY242" s="17" t="s">
        <v>140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88</v>
      </c>
      <c r="BK242" s="198">
        <f>ROUND(I242*H242,2)</f>
        <v>0</v>
      </c>
      <c r="BL242" s="17" t="s">
        <v>147</v>
      </c>
      <c r="BM242" s="197" t="s">
        <v>1122</v>
      </c>
    </row>
    <row r="243" spans="1:65" s="2" customFormat="1" ht="11.25">
      <c r="A243" s="34"/>
      <c r="B243" s="35"/>
      <c r="C243" s="36"/>
      <c r="D243" s="199" t="s">
        <v>149</v>
      </c>
      <c r="E243" s="36"/>
      <c r="F243" s="200" t="s">
        <v>1123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149</v>
      </c>
      <c r="AU243" s="17" t="s">
        <v>90</v>
      </c>
    </row>
    <row r="244" spans="1:65" s="2" customFormat="1" ht="24.2" customHeight="1">
      <c r="A244" s="34"/>
      <c r="B244" s="35"/>
      <c r="C244" s="228" t="s">
        <v>321</v>
      </c>
      <c r="D244" s="228" t="s">
        <v>377</v>
      </c>
      <c r="E244" s="229" t="s">
        <v>1124</v>
      </c>
      <c r="F244" s="230" t="s">
        <v>1125</v>
      </c>
      <c r="G244" s="231" t="s">
        <v>153</v>
      </c>
      <c r="H244" s="232">
        <v>1</v>
      </c>
      <c r="I244" s="233"/>
      <c r="J244" s="234">
        <f>ROUND(I244*H244,2)</f>
        <v>0</v>
      </c>
      <c r="K244" s="230" t="s">
        <v>146</v>
      </c>
      <c r="L244" s="235"/>
      <c r="M244" s="236" t="s">
        <v>1</v>
      </c>
      <c r="N244" s="237" t="s">
        <v>45</v>
      </c>
      <c r="O244" s="71"/>
      <c r="P244" s="195">
        <f>O244*H244</f>
        <v>0</v>
      </c>
      <c r="Q244" s="195">
        <v>2.5000000000000001E-3</v>
      </c>
      <c r="R244" s="195">
        <f>Q244*H244</f>
        <v>2.5000000000000001E-3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185</v>
      </c>
      <c r="AT244" s="197" t="s">
        <v>377</v>
      </c>
      <c r="AU244" s="197" t="s">
        <v>90</v>
      </c>
      <c r="AY244" s="17" t="s">
        <v>140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88</v>
      </c>
      <c r="BK244" s="198">
        <f>ROUND(I244*H244,2)</f>
        <v>0</v>
      </c>
      <c r="BL244" s="17" t="s">
        <v>147</v>
      </c>
      <c r="BM244" s="197" t="s">
        <v>1126</v>
      </c>
    </row>
    <row r="245" spans="1:65" s="2" customFormat="1" ht="37.9" customHeight="1">
      <c r="A245" s="34"/>
      <c r="B245" s="35"/>
      <c r="C245" s="186" t="s">
        <v>327</v>
      </c>
      <c r="D245" s="186" t="s">
        <v>142</v>
      </c>
      <c r="E245" s="187" t="s">
        <v>1127</v>
      </c>
      <c r="F245" s="188" t="s">
        <v>1128</v>
      </c>
      <c r="G245" s="189" t="s">
        <v>153</v>
      </c>
      <c r="H245" s="190">
        <v>6</v>
      </c>
      <c r="I245" s="191"/>
      <c r="J245" s="192">
        <f>ROUND(I245*H245,2)</f>
        <v>0</v>
      </c>
      <c r="K245" s="188" t="s">
        <v>146</v>
      </c>
      <c r="L245" s="39"/>
      <c r="M245" s="193" t="s">
        <v>1</v>
      </c>
      <c r="N245" s="194" t="s">
        <v>45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147</v>
      </c>
      <c r="AT245" s="197" t="s">
        <v>142</v>
      </c>
      <c r="AU245" s="197" t="s">
        <v>90</v>
      </c>
      <c r="AY245" s="17" t="s">
        <v>140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88</v>
      </c>
      <c r="BK245" s="198">
        <f>ROUND(I245*H245,2)</f>
        <v>0</v>
      </c>
      <c r="BL245" s="17" t="s">
        <v>147</v>
      </c>
      <c r="BM245" s="197" t="s">
        <v>1129</v>
      </c>
    </row>
    <row r="246" spans="1:65" s="2" customFormat="1" ht="11.25">
      <c r="A246" s="34"/>
      <c r="B246" s="35"/>
      <c r="C246" s="36"/>
      <c r="D246" s="199" t="s">
        <v>149</v>
      </c>
      <c r="E246" s="36"/>
      <c r="F246" s="200" t="s">
        <v>1130</v>
      </c>
      <c r="G246" s="36"/>
      <c r="H246" s="36"/>
      <c r="I246" s="201"/>
      <c r="J246" s="36"/>
      <c r="K246" s="36"/>
      <c r="L246" s="39"/>
      <c r="M246" s="202"/>
      <c r="N246" s="203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149</v>
      </c>
      <c r="AU246" s="17" t="s">
        <v>90</v>
      </c>
    </row>
    <row r="247" spans="1:65" s="2" customFormat="1" ht="24.2" customHeight="1">
      <c r="A247" s="34"/>
      <c r="B247" s="35"/>
      <c r="C247" s="228" t="s">
        <v>333</v>
      </c>
      <c r="D247" s="228" t="s">
        <v>377</v>
      </c>
      <c r="E247" s="229" t="s">
        <v>1131</v>
      </c>
      <c r="F247" s="230" t="s">
        <v>1132</v>
      </c>
      <c r="G247" s="231" t="s">
        <v>153</v>
      </c>
      <c r="H247" s="232">
        <v>6</v>
      </c>
      <c r="I247" s="233"/>
      <c r="J247" s="234">
        <f>ROUND(I247*H247,2)</f>
        <v>0</v>
      </c>
      <c r="K247" s="230" t="s">
        <v>146</v>
      </c>
      <c r="L247" s="235"/>
      <c r="M247" s="236" t="s">
        <v>1</v>
      </c>
      <c r="N247" s="237" t="s">
        <v>45</v>
      </c>
      <c r="O247" s="71"/>
      <c r="P247" s="195">
        <f>O247*H247</f>
        <v>0</v>
      </c>
      <c r="Q247" s="195">
        <v>8.5000000000000006E-3</v>
      </c>
      <c r="R247" s="195">
        <f>Q247*H247</f>
        <v>5.1000000000000004E-2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185</v>
      </c>
      <c r="AT247" s="197" t="s">
        <v>377</v>
      </c>
      <c r="AU247" s="197" t="s">
        <v>90</v>
      </c>
      <c r="AY247" s="17" t="s">
        <v>140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88</v>
      </c>
      <c r="BK247" s="198">
        <f>ROUND(I247*H247,2)</f>
        <v>0</v>
      </c>
      <c r="BL247" s="17" t="s">
        <v>147</v>
      </c>
      <c r="BM247" s="197" t="s">
        <v>1133</v>
      </c>
    </row>
    <row r="248" spans="1:65" s="2" customFormat="1" ht="16.5" customHeight="1">
      <c r="A248" s="34"/>
      <c r="B248" s="35"/>
      <c r="C248" s="186" t="s">
        <v>339</v>
      </c>
      <c r="D248" s="186" t="s">
        <v>142</v>
      </c>
      <c r="E248" s="187" t="s">
        <v>1134</v>
      </c>
      <c r="F248" s="188" t="s">
        <v>1135</v>
      </c>
      <c r="G248" s="189" t="s">
        <v>226</v>
      </c>
      <c r="H248" s="190">
        <v>416</v>
      </c>
      <c r="I248" s="191"/>
      <c r="J248" s="192">
        <f>ROUND(I248*H248,2)</f>
        <v>0</v>
      </c>
      <c r="K248" s="188" t="s">
        <v>146</v>
      </c>
      <c r="L248" s="39"/>
      <c r="M248" s="193" t="s">
        <v>1</v>
      </c>
      <c r="N248" s="194" t="s">
        <v>45</v>
      </c>
      <c r="O248" s="71"/>
      <c r="P248" s="195">
        <f>O248*H248</f>
        <v>0</v>
      </c>
      <c r="Q248" s="195">
        <v>2.0000000000000001E-4</v>
      </c>
      <c r="R248" s="195">
        <f>Q248*H248</f>
        <v>8.320000000000001E-2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147</v>
      </c>
      <c r="AT248" s="197" t="s">
        <v>142</v>
      </c>
      <c r="AU248" s="197" t="s">
        <v>90</v>
      </c>
      <c r="AY248" s="17" t="s">
        <v>140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88</v>
      </c>
      <c r="BK248" s="198">
        <f>ROUND(I248*H248,2)</f>
        <v>0</v>
      </c>
      <c r="BL248" s="17" t="s">
        <v>147</v>
      </c>
      <c r="BM248" s="197" t="s">
        <v>1136</v>
      </c>
    </row>
    <row r="249" spans="1:65" s="2" customFormat="1" ht="11.25">
      <c r="A249" s="34"/>
      <c r="B249" s="35"/>
      <c r="C249" s="36"/>
      <c r="D249" s="199" t="s">
        <v>149</v>
      </c>
      <c r="E249" s="36"/>
      <c r="F249" s="200" t="s">
        <v>1137</v>
      </c>
      <c r="G249" s="36"/>
      <c r="H249" s="36"/>
      <c r="I249" s="201"/>
      <c r="J249" s="36"/>
      <c r="K249" s="36"/>
      <c r="L249" s="39"/>
      <c r="M249" s="202"/>
      <c r="N249" s="203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149</v>
      </c>
      <c r="AU249" s="17" t="s">
        <v>90</v>
      </c>
    </row>
    <row r="250" spans="1:65" s="13" customFormat="1" ht="11.25">
      <c r="B250" s="204"/>
      <c r="C250" s="205"/>
      <c r="D250" s="206" t="s">
        <v>175</v>
      </c>
      <c r="E250" s="207" t="s">
        <v>1</v>
      </c>
      <c r="F250" s="208" t="s">
        <v>1138</v>
      </c>
      <c r="G250" s="205"/>
      <c r="H250" s="209">
        <v>45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175</v>
      </c>
      <c r="AU250" s="215" t="s">
        <v>90</v>
      </c>
      <c r="AV250" s="13" t="s">
        <v>90</v>
      </c>
      <c r="AW250" s="13" t="s">
        <v>36</v>
      </c>
      <c r="AX250" s="13" t="s">
        <v>80</v>
      </c>
      <c r="AY250" s="215" t="s">
        <v>140</v>
      </c>
    </row>
    <row r="251" spans="1:65" s="13" customFormat="1" ht="11.25">
      <c r="B251" s="204"/>
      <c r="C251" s="205"/>
      <c r="D251" s="206" t="s">
        <v>175</v>
      </c>
      <c r="E251" s="207" t="s">
        <v>1</v>
      </c>
      <c r="F251" s="208" t="s">
        <v>1139</v>
      </c>
      <c r="G251" s="205"/>
      <c r="H251" s="209">
        <v>125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175</v>
      </c>
      <c r="AU251" s="215" t="s">
        <v>90</v>
      </c>
      <c r="AV251" s="13" t="s">
        <v>90</v>
      </c>
      <c r="AW251" s="13" t="s">
        <v>36</v>
      </c>
      <c r="AX251" s="13" t="s">
        <v>80</v>
      </c>
      <c r="AY251" s="215" t="s">
        <v>140</v>
      </c>
    </row>
    <row r="252" spans="1:65" s="13" customFormat="1" ht="11.25">
      <c r="B252" s="204"/>
      <c r="C252" s="205"/>
      <c r="D252" s="206" t="s">
        <v>175</v>
      </c>
      <c r="E252" s="207" t="s">
        <v>1</v>
      </c>
      <c r="F252" s="208" t="s">
        <v>1140</v>
      </c>
      <c r="G252" s="205"/>
      <c r="H252" s="209">
        <v>224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175</v>
      </c>
      <c r="AU252" s="215" t="s">
        <v>90</v>
      </c>
      <c r="AV252" s="13" t="s">
        <v>90</v>
      </c>
      <c r="AW252" s="13" t="s">
        <v>36</v>
      </c>
      <c r="AX252" s="13" t="s">
        <v>80</v>
      </c>
      <c r="AY252" s="215" t="s">
        <v>140</v>
      </c>
    </row>
    <row r="253" spans="1:65" s="13" customFormat="1" ht="11.25">
      <c r="B253" s="204"/>
      <c r="C253" s="205"/>
      <c r="D253" s="206" t="s">
        <v>175</v>
      </c>
      <c r="E253" s="207" t="s">
        <v>1</v>
      </c>
      <c r="F253" s="208" t="s">
        <v>1141</v>
      </c>
      <c r="G253" s="205"/>
      <c r="H253" s="209">
        <v>22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175</v>
      </c>
      <c r="AU253" s="215" t="s">
        <v>90</v>
      </c>
      <c r="AV253" s="13" t="s">
        <v>90</v>
      </c>
      <c r="AW253" s="13" t="s">
        <v>36</v>
      </c>
      <c r="AX253" s="13" t="s">
        <v>80</v>
      </c>
      <c r="AY253" s="215" t="s">
        <v>140</v>
      </c>
    </row>
    <row r="254" spans="1:65" s="14" customFormat="1" ht="11.25">
      <c r="B254" s="216"/>
      <c r="C254" s="217"/>
      <c r="D254" s="206" t="s">
        <v>175</v>
      </c>
      <c r="E254" s="218" t="s">
        <v>1</v>
      </c>
      <c r="F254" s="219" t="s">
        <v>203</v>
      </c>
      <c r="G254" s="217"/>
      <c r="H254" s="220">
        <v>416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175</v>
      </c>
      <c r="AU254" s="226" t="s">
        <v>90</v>
      </c>
      <c r="AV254" s="14" t="s">
        <v>147</v>
      </c>
      <c r="AW254" s="14" t="s">
        <v>36</v>
      </c>
      <c r="AX254" s="14" t="s">
        <v>88</v>
      </c>
      <c r="AY254" s="226" t="s">
        <v>140</v>
      </c>
    </row>
    <row r="255" spans="1:65" s="2" customFormat="1" ht="24.2" customHeight="1">
      <c r="A255" s="34"/>
      <c r="B255" s="35"/>
      <c r="C255" s="186" t="s">
        <v>344</v>
      </c>
      <c r="D255" s="186" t="s">
        <v>142</v>
      </c>
      <c r="E255" s="187" t="s">
        <v>1142</v>
      </c>
      <c r="F255" s="188" t="s">
        <v>1143</v>
      </c>
      <c r="G255" s="189" t="s">
        <v>226</v>
      </c>
      <c r="H255" s="190">
        <v>416</v>
      </c>
      <c r="I255" s="191"/>
      <c r="J255" s="192">
        <f>ROUND(I255*H255,2)</f>
        <v>0</v>
      </c>
      <c r="K255" s="188" t="s">
        <v>146</v>
      </c>
      <c r="L255" s="39"/>
      <c r="M255" s="193" t="s">
        <v>1</v>
      </c>
      <c r="N255" s="194" t="s">
        <v>45</v>
      </c>
      <c r="O255" s="71"/>
      <c r="P255" s="195">
        <f>O255*H255</f>
        <v>0</v>
      </c>
      <c r="Q255" s="195">
        <v>9.0000000000000006E-5</v>
      </c>
      <c r="R255" s="195">
        <f>Q255*H255</f>
        <v>3.7440000000000001E-2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147</v>
      </c>
      <c r="AT255" s="197" t="s">
        <v>142</v>
      </c>
      <c r="AU255" s="197" t="s">
        <v>90</v>
      </c>
      <c r="AY255" s="17" t="s">
        <v>140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88</v>
      </c>
      <c r="BK255" s="198">
        <f>ROUND(I255*H255,2)</f>
        <v>0</v>
      </c>
      <c r="BL255" s="17" t="s">
        <v>147</v>
      </c>
      <c r="BM255" s="197" t="s">
        <v>1144</v>
      </c>
    </row>
    <row r="256" spans="1:65" s="2" customFormat="1" ht="11.25">
      <c r="A256" s="34"/>
      <c r="B256" s="35"/>
      <c r="C256" s="36"/>
      <c r="D256" s="199" t="s">
        <v>149</v>
      </c>
      <c r="E256" s="36"/>
      <c r="F256" s="200" t="s">
        <v>1145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149</v>
      </c>
      <c r="AU256" s="17" t="s">
        <v>90</v>
      </c>
    </row>
    <row r="257" spans="1:65" s="13" customFormat="1" ht="11.25">
      <c r="B257" s="204"/>
      <c r="C257" s="205"/>
      <c r="D257" s="206" t="s">
        <v>175</v>
      </c>
      <c r="E257" s="207" t="s">
        <v>1</v>
      </c>
      <c r="F257" s="208" t="s">
        <v>1138</v>
      </c>
      <c r="G257" s="205"/>
      <c r="H257" s="209">
        <v>45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175</v>
      </c>
      <c r="AU257" s="215" t="s">
        <v>90</v>
      </c>
      <c r="AV257" s="13" t="s">
        <v>90</v>
      </c>
      <c r="AW257" s="13" t="s">
        <v>36</v>
      </c>
      <c r="AX257" s="13" t="s">
        <v>80</v>
      </c>
      <c r="AY257" s="215" t="s">
        <v>140</v>
      </c>
    </row>
    <row r="258" spans="1:65" s="13" customFormat="1" ht="11.25">
      <c r="B258" s="204"/>
      <c r="C258" s="205"/>
      <c r="D258" s="206" t="s">
        <v>175</v>
      </c>
      <c r="E258" s="207" t="s">
        <v>1</v>
      </c>
      <c r="F258" s="208" t="s">
        <v>1139</v>
      </c>
      <c r="G258" s="205"/>
      <c r="H258" s="209">
        <v>125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175</v>
      </c>
      <c r="AU258" s="215" t="s">
        <v>90</v>
      </c>
      <c r="AV258" s="13" t="s">
        <v>90</v>
      </c>
      <c r="AW258" s="13" t="s">
        <v>36</v>
      </c>
      <c r="AX258" s="13" t="s">
        <v>80</v>
      </c>
      <c r="AY258" s="215" t="s">
        <v>140</v>
      </c>
    </row>
    <row r="259" spans="1:65" s="13" customFormat="1" ht="11.25">
      <c r="B259" s="204"/>
      <c r="C259" s="205"/>
      <c r="D259" s="206" t="s">
        <v>175</v>
      </c>
      <c r="E259" s="207" t="s">
        <v>1</v>
      </c>
      <c r="F259" s="208" t="s">
        <v>1140</v>
      </c>
      <c r="G259" s="205"/>
      <c r="H259" s="209">
        <v>224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175</v>
      </c>
      <c r="AU259" s="215" t="s">
        <v>90</v>
      </c>
      <c r="AV259" s="13" t="s">
        <v>90</v>
      </c>
      <c r="AW259" s="13" t="s">
        <v>36</v>
      </c>
      <c r="AX259" s="13" t="s">
        <v>80</v>
      </c>
      <c r="AY259" s="215" t="s">
        <v>140</v>
      </c>
    </row>
    <row r="260" spans="1:65" s="13" customFormat="1" ht="11.25">
      <c r="B260" s="204"/>
      <c r="C260" s="205"/>
      <c r="D260" s="206" t="s">
        <v>175</v>
      </c>
      <c r="E260" s="207" t="s">
        <v>1</v>
      </c>
      <c r="F260" s="208" t="s">
        <v>1141</v>
      </c>
      <c r="G260" s="205"/>
      <c r="H260" s="209">
        <v>22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175</v>
      </c>
      <c r="AU260" s="215" t="s">
        <v>90</v>
      </c>
      <c r="AV260" s="13" t="s">
        <v>90</v>
      </c>
      <c r="AW260" s="13" t="s">
        <v>36</v>
      </c>
      <c r="AX260" s="13" t="s">
        <v>80</v>
      </c>
      <c r="AY260" s="215" t="s">
        <v>140</v>
      </c>
    </row>
    <row r="261" spans="1:65" s="14" customFormat="1" ht="11.25">
      <c r="B261" s="216"/>
      <c r="C261" s="217"/>
      <c r="D261" s="206" t="s">
        <v>175</v>
      </c>
      <c r="E261" s="218" t="s">
        <v>1</v>
      </c>
      <c r="F261" s="219" t="s">
        <v>203</v>
      </c>
      <c r="G261" s="217"/>
      <c r="H261" s="220">
        <v>416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175</v>
      </c>
      <c r="AU261" s="226" t="s">
        <v>90</v>
      </c>
      <c r="AV261" s="14" t="s">
        <v>147</v>
      </c>
      <c r="AW261" s="14" t="s">
        <v>36</v>
      </c>
      <c r="AX261" s="14" t="s">
        <v>88</v>
      </c>
      <c r="AY261" s="226" t="s">
        <v>140</v>
      </c>
    </row>
    <row r="262" spans="1:65" s="12" customFormat="1" ht="20.85" customHeight="1">
      <c r="B262" s="170"/>
      <c r="C262" s="171"/>
      <c r="D262" s="172" t="s">
        <v>79</v>
      </c>
      <c r="E262" s="184" t="s">
        <v>1146</v>
      </c>
      <c r="F262" s="184" t="s">
        <v>1147</v>
      </c>
      <c r="G262" s="171"/>
      <c r="H262" s="171"/>
      <c r="I262" s="174"/>
      <c r="J262" s="185">
        <f>BK262</f>
        <v>0</v>
      </c>
      <c r="K262" s="171"/>
      <c r="L262" s="176"/>
      <c r="M262" s="177"/>
      <c r="N262" s="178"/>
      <c r="O262" s="178"/>
      <c r="P262" s="179">
        <f>SUM(P263:P293)</f>
        <v>0</v>
      </c>
      <c r="Q262" s="178"/>
      <c r="R262" s="179">
        <f>SUM(R263:R293)</f>
        <v>37.07873</v>
      </c>
      <c r="S262" s="178"/>
      <c r="T262" s="180">
        <f>SUM(T263:T293)</f>
        <v>0</v>
      </c>
      <c r="AR262" s="181" t="s">
        <v>88</v>
      </c>
      <c r="AT262" s="182" t="s">
        <v>79</v>
      </c>
      <c r="AU262" s="182" t="s">
        <v>90</v>
      </c>
      <c r="AY262" s="181" t="s">
        <v>140</v>
      </c>
      <c r="BK262" s="183">
        <f>SUM(BK263:BK293)</f>
        <v>0</v>
      </c>
    </row>
    <row r="263" spans="1:65" s="2" customFormat="1" ht="24.2" customHeight="1">
      <c r="A263" s="34"/>
      <c r="B263" s="35"/>
      <c r="C263" s="186" t="s">
        <v>350</v>
      </c>
      <c r="D263" s="186" t="s">
        <v>142</v>
      </c>
      <c r="E263" s="187" t="s">
        <v>1148</v>
      </c>
      <c r="F263" s="188" t="s">
        <v>1149</v>
      </c>
      <c r="G263" s="189" t="s">
        <v>153</v>
      </c>
      <c r="H263" s="190">
        <v>7</v>
      </c>
      <c r="I263" s="191"/>
      <c r="J263" s="192">
        <f>ROUND(I263*H263,2)</f>
        <v>0</v>
      </c>
      <c r="K263" s="188" t="s">
        <v>146</v>
      </c>
      <c r="L263" s="39"/>
      <c r="M263" s="193" t="s">
        <v>1</v>
      </c>
      <c r="N263" s="194" t="s">
        <v>45</v>
      </c>
      <c r="O263" s="71"/>
      <c r="P263" s="195">
        <f>O263*H263</f>
        <v>0</v>
      </c>
      <c r="Q263" s="195">
        <v>0.41948000000000002</v>
      </c>
      <c r="R263" s="195">
        <f>Q263*H263</f>
        <v>2.9363600000000001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147</v>
      </c>
      <c r="AT263" s="197" t="s">
        <v>142</v>
      </c>
      <c r="AU263" s="197" t="s">
        <v>156</v>
      </c>
      <c r="AY263" s="17" t="s">
        <v>140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88</v>
      </c>
      <c r="BK263" s="198">
        <f>ROUND(I263*H263,2)</f>
        <v>0</v>
      </c>
      <c r="BL263" s="17" t="s">
        <v>147</v>
      </c>
      <c r="BM263" s="197" t="s">
        <v>1150</v>
      </c>
    </row>
    <row r="264" spans="1:65" s="2" customFormat="1" ht="11.25">
      <c r="A264" s="34"/>
      <c r="B264" s="35"/>
      <c r="C264" s="36"/>
      <c r="D264" s="199" t="s">
        <v>149</v>
      </c>
      <c r="E264" s="36"/>
      <c r="F264" s="200" t="s">
        <v>1151</v>
      </c>
      <c r="G264" s="36"/>
      <c r="H264" s="36"/>
      <c r="I264" s="201"/>
      <c r="J264" s="36"/>
      <c r="K264" s="36"/>
      <c r="L264" s="39"/>
      <c r="M264" s="202"/>
      <c r="N264" s="203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149</v>
      </c>
      <c r="AU264" s="17" t="s">
        <v>156</v>
      </c>
    </row>
    <row r="265" spans="1:65" s="2" customFormat="1" ht="21.75" customHeight="1">
      <c r="A265" s="34"/>
      <c r="B265" s="35"/>
      <c r="C265" s="228" t="s">
        <v>355</v>
      </c>
      <c r="D265" s="228" t="s">
        <v>377</v>
      </c>
      <c r="E265" s="229" t="s">
        <v>1152</v>
      </c>
      <c r="F265" s="230" t="s">
        <v>1153</v>
      </c>
      <c r="G265" s="231" t="s">
        <v>153</v>
      </c>
      <c r="H265" s="232">
        <v>7</v>
      </c>
      <c r="I265" s="233"/>
      <c r="J265" s="234">
        <f>ROUND(I265*H265,2)</f>
        <v>0</v>
      </c>
      <c r="K265" s="230" t="s">
        <v>146</v>
      </c>
      <c r="L265" s="235"/>
      <c r="M265" s="236" t="s">
        <v>1</v>
      </c>
      <c r="N265" s="237" t="s">
        <v>45</v>
      </c>
      <c r="O265" s="71"/>
      <c r="P265" s="195">
        <f>O265*H265</f>
        <v>0</v>
      </c>
      <c r="Q265" s="195">
        <v>1.6</v>
      </c>
      <c r="R265" s="195">
        <f>Q265*H265</f>
        <v>11.200000000000001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185</v>
      </c>
      <c r="AT265" s="197" t="s">
        <v>377</v>
      </c>
      <c r="AU265" s="197" t="s">
        <v>156</v>
      </c>
      <c r="AY265" s="17" t="s">
        <v>140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88</v>
      </c>
      <c r="BK265" s="198">
        <f>ROUND(I265*H265,2)</f>
        <v>0</v>
      </c>
      <c r="BL265" s="17" t="s">
        <v>147</v>
      </c>
      <c r="BM265" s="197" t="s">
        <v>1154</v>
      </c>
    </row>
    <row r="266" spans="1:65" s="2" customFormat="1" ht="24.2" customHeight="1">
      <c r="A266" s="34"/>
      <c r="B266" s="35"/>
      <c r="C266" s="186" t="s">
        <v>361</v>
      </c>
      <c r="D266" s="186" t="s">
        <v>142</v>
      </c>
      <c r="E266" s="187" t="s">
        <v>1155</v>
      </c>
      <c r="F266" s="188" t="s">
        <v>1156</v>
      </c>
      <c r="G266" s="189" t="s">
        <v>153</v>
      </c>
      <c r="H266" s="190">
        <v>1</v>
      </c>
      <c r="I266" s="191"/>
      <c r="J266" s="192">
        <f>ROUND(I266*H266,2)</f>
        <v>0</v>
      </c>
      <c r="K266" s="188" t="s">
        <v>146</v>
      </c>
      <c r="L266" s="39"/>
      <c r="M266" s="193" t="s">
        <v>1</v>
      </c>
      <c r="N266" s="194" t="s">
        <v>45</v>
      </c>
      <c r="O266" s="71"/>
      <c r="P266" s="195">
        <f>O266*H266</f>
        <v>0</v>
      </c>
      <c r="Q266" s="195">
        <v>0.41948000000000002</v>
      </c>
      <c r="R266" s="195">
        <f>Q266*H266</f>
        <v>0.41948000000000002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147</v>
      </c>
      <c r="AT266" s="197" t="s">
        <v>142</v>
      </c>
      <c r="AU266" s="197" t="s">
        <v>156</v>
      </c>
      <c r="AY266" s="17" t="s">
        <v>140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88</v>
      </c>
      <c r="BK266" s="198">
        <f>ROUND(I266*H266,2)</f>
        <v>0</v>
      </c>
      <c r="BL266" s="17" t="s">
        <v>147</v>
      </c>
      <c r="BM266" s="197" t="s">
        <v>1157</v>
      </c>
    </row>
    <row r="267" spans="1:65" s="2" customFormat="1" ht="11.25">
      <c r="A267" s="34"/>
      <c r="B267" s="35"/>
      <c r="C267" s="36"/>
      <c r="D267" s="199" t="s">
        <v>149</v>
      </c>
      <c r="E267" s="36"/>
      <c r="F267" s="200" t="s">
        <v>1158</v>
      </c>
      <c r="G267" s="36"/>
      <c r="H267" s="36"/>
      <c r="I267" s="201"/>
      <c r="J267" s="36"/>
      <c r="K267" s="36"/>
      <c r="L267" s="39"/>
      <c r="M267" s="202"/>
      <c r="N267" s="203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149</v>
      </c>
      <c r="AU267" s="17" t="s">
        <v>156</v>
      </c>
    </row>
    <row r="268" spans="1:65" s="2" customFormat="1" ht="21.75" customHeight="1">
      <c r="A268" s="34"/>
      <c r="B268" s="35"/>
      <c r="C268" s="228" t="s">
        <v>371</v>
      </c>
      <c r="D268" s="228" t="s">
        <v>377</v>
      </c>
      <c r="E268" s="229" t="s">
        <v>1159</v>
      </c>
      <c r="F268" s="230" t="s">
        <v>1160</v>
      </c>
      <c r="G268" s="231" t="s">
        <v>153</v>
      </c>
      <c r="H268" s="232">
        <v>1</v>
      </c>
      <c r="I268" s="233"/>
      <c r="J268" s="234">
        <f>ROUND(I268*H268,2)</f>
        <v>0</v>
      </c>
      <c r="K268" s="230" t="s">
        <v>146</v>
      </c>
      <c r="L268" s="235"/>
      <c r="M268" s="236" t="s">
        <v>1</v>
      </c>
      <c r="N268" s="237" t="s">
        <v>45</v>
      </c>
      <c r="O268" s="71"/>
      <c r="P268" s="195">
        <f>O268*H268</f>
        <v>0</v>
      </c>
      <c r="Q268" s="195">
        <v>1.87</v>
      </c>
      <c r="R268" s="195">
        <f>Q268*H268</f>
        <v>1.87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185</v>
      </c>
      <c r="AT268" s="197" t="s">
        <v>377</v>
      </c>
      <c r="AU268" s="197" t="s">
        <v>156</v>
      </c>
      <c r="AY268" s="17" t="s">
        <v>140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88</v>
      </c>
      <c r="BK268" s="198">
        <f>ROUND(I268*H268,2)</f>
        <v>0</v>
      </c>
      <c r="BL268" s="17" t="s">
        <v>147</v>
      </c>
      <c r="BM268" s="197" t="s">
        <v>1161</v>
      </c>
    </row>
    <row r="269" spans="1:65" s="2" customFormat="1" ht="24.2" customHeight="1">
      <c r="A269" s="34"/>
      <c r="B269" s="35"/>
      <c r="C269" s="186" t="s">
        <v>376</v>
      </c>
      <c r="D269" s="186" t="s">
        <v>142</v>
      </c>
      <c r="E269" s="187" t="s">
        <v>1162</v>
      </c>
      <c r="F269" s="188" t="s">
        <v>1163</v>
      </c>
      <c r="G269" s="189" t="s">
        <v>153</v>
      </c>
      <c r="H269" s="190">
        <v>5</v>
      </c>
      <c r="I269" s="191"/>
      <c r="J269" s="192">
        <f>ROUND(I269*H269,2)</f>
        <v>0</v>
      </c>
      <c r="K269" s="188" t="s">
        <v>146</v>
      </c>
      <c r="L269" s="39"/>
      <c r="M269" s="193" t="s">
        <v>1</v>
      </c>
      <c r="N269" s="194" t="s">
        <v>45</v>
      </c>
      <c r="O269" s="71"/>
      <c r="P269" s="195">
        <f>O269*H269</f>
        <v>0</v>
      </c>
      <c r="Q269" s="195">
        <v>9.8899999999999995E-3</v>
      </c>
      <c r="R269" s="195">
        <f>Q269*H269</f>
        <v>4.9449999999999994E-2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147</v>
      </c>
      <c r="AT269" s="197" t="s">
        <v>142</v>
      </c>
      <c r="AU269" s="197" t="s">
        <v>156</v>
      </c>
      <c r="AY269" s="17" t="s">
        <v>140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88</v>
      </c>
      <c r="BK269" s="198">
        <f>ROUND(I269*H269,2)</f>
        <v>0</v>
      </c>
      <c r="BL269" s="17" t="s">
        <v>147</v>
      </c>
      <c r="BM269" s="197" t="s">
        <v>1164</v>
      </c>
    </row>
    <row r="270" spans="1:65" s="2" customFormat="1" ht="11.25">
      <c r="A270" s="34"/>
      <c r="B270" s="35"/>
      <c r="C270" s="36"/>
      <c r="D270" s="199" t="s">
        <v>149</v>
      </c>
      <c r="E270" s="36"/>
      <c r="F270" s="200" t="s">
        <v>1165</v>
      </c>
      <c r="G270" s="36"/>
      <c r="H270" s="36"/>
      <c r="I270" s="201"/>
      <c r="J270" s="36"/>
      <c r="K270" s="36"/>
      <c r="L270" s="39"/>
      <c r="M270" s="202"/>
      <c r="N270" s="203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149</v>
      </c>
      <c r="AU270" s="17" t="s">
        <v>156</v>
      </c>
    </row>
    <row r="271" spans="1:65" s="2" customFormat="1" ht="16.5" customHeight="1">
      <c r="A271" s="34"/>
      <c r="B271" s="35"/>
      <c r="C271" s="228" t="s">
        <v>381</v>
      </c>
      <c r="D271" s="228" t="s">
        <v>377</v>
      </c>
      <c r="E271" s="229" t="s">
        <v>1166</v>
      </c>
      <c r="F271" s="230" t="s">
        <v>1167</v>
      </c>
      <c r="G271" s="231" t="s">
        <v>153</v>
      </c>
      <c r="H271" s="232">
        <v>5</v>
      </c>
      <c r="I271" s="233"/>
      <c r="J271" s="234">
        <f>ROUND(I271*H271,2)</f>
        <v>0</v>
      </c>
      <c r="K271" s="230" t="s">
        <v>146</v>
      </c>
      <c r="L271" s="235"/>
      <c r="M271" s="236" t="s">
        <v>1</v>
      </c>
      <c r="N271" s="237" t="s">
        <v>45</v>
      </c>
      <c r="O271" s="71"/>
      <c r="P271" s="195">
        <f>O271*H271</f>
        <v>0</v>
      </c>
      <c r="Q271" s="195">
        <v>0.26200000000000001</v>
      </c>
      <c r="R271" s="195">
        <f>Q271*H271</f>
        <v>1.31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185</v>
      </c>
      <c r="AT271" s="197" t="s">
        <v>377</v>
      </c>
      <c r="AU271" s="197" t="s">
        <v>156</v>
      </c>
      <c r="AY271" s="17" t="s">
        <v>140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88</v>
      </c>
      <c r="BK271" s="198">
        <f>ROUND(I271*H271,2)</f>
        <v>0</v>
      </c>
      <c r="BL271" s="17" t="s">
        <v>147</v>
      </c>
      <c r="BM271" s="197" t="s">
        <v>1168</v>
      </c>
    </row>
    <row r="272" spans="1:65" s="2" customFormat="1" ht="24.2" customHeight="1">
      <c r="A272" s="34"/>
      <c r="B272" s="35"/>
      <c r="C272" s="186" t="s">
        <v>386</v>
      </c>
      <c r="D272" s="186" t="s">
        <v>142</v>
      </c>
      <c r="E272" s="187" t="s">
        <v>1169</v>
      </c>
      <c r="F272" s="188" t="s">
        <v>1170</v>
      </c>
      <c r="G272" s="189" t="s">
        <v>153</v>
      </c>
      <c r="H272" s="190">
        <v>3</v>
      </c>
      <c r="I272" s="191"/>
      <c r="J272" s="192">
        <f>ROUND(I272*H272,2)</f>
        <v>0</v>
      </c>
      <c r="K272" s="188" t="s">
        <v>146</v>
      </c>
      <c r="L272" s="39"/>
      <c r="M272" s="193" t="s">
        <v>1</v>
      </c>
      <c r="N272" s="194" t="s">
        <v>45</v>
      </c>
      <c r="O272" s="71"/>
      <c r="P272" s="195">
        <f>O272*H272</f>
        <v>0</v>
      </c>
      <c r="Q272" s="195">
        <v>9.8899999999999995E-3</v>
      </c>
      <c r="R272" s="195">
        <f>Q272*H272</f>
        <v>2.9669999999999998E-2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147</v>
      </c>
      <c r="AT272" s="197" t="s">
        <v>142</v>
      </c>
      <c r="AU272" s="197" t="s">
        <v>156</v>
      </c>
      <c r="AY272" s="17" t="s">
        <v>140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88</v>
      </c>
      <c r="BK272" s="198">
        <f>ROUND(I272*H272,2)</f>
        <v>0</v>
      </c>
      <c r="BL272" s="17" t="s">
        <v>147</v>
      </c>
      <c r="BM272" s="197" t="s">
        <v>1171</v>
      </c>
    </row>
    <row r="273" spans="1:65" s="2" customFormat="1" ht="11.25">
      <c r="A273" s="34"/>
      <c r="B273" s="35"/>
      <c r="C273" s="36"/>
      <c r="D273" s="199" t="s">
        <v>149</v>
      </c>
      <c r="E273" s="36"/>
      <c r="F273" s="200" t="s">
        <v>1172</v>
      </c>
      <c r="G273" s="36"/>
      <c r="H273" s="36"/>
      <c r="I273" s="201"/>
      <c r="J273" s="36"/>
      <c r="K273" s="36"/>
      <c r="L273" s="39"/>
      <c r="M273" s="202"/>
      <c r="N273" s="203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149</v>
      </c>
      <c r="AU273" s="17" t="s">
        <v>156</v>
      </c>
    </row>
    <row r="274" spans="1:65" s="2" customFormat="1" ht="16.5" customHeight="1">
      <c r="A274" s="34"/>
      <c r="B274" s="35"/>
      <c r="C274" s="228" t="s">
        <v>393</v>
      </c>
      <c r="D274" s="228" t="s">
        <v>377</v>
      </c>
      <c r="E274" s="229" t="s">
        <v>1173</v>
      </c>
      <c r="F274" s="230" t="s">
        <v>1174</v>
      </c>
      <c r="G274" s="231" t="s">
        <v>153</v>
      </c>
      <c r="H274" s="232">
        <v>3</v>
      </c>
      <c r="I274" s="233"/>
      <c r="J274" s="234">
        <f>ROUND(I274*H274,2)</f>
        <v>0</v>
      </c>
      <c r="K274" s="230" t="s">
        <v>146</v>
      </c>
      <c r="L274" s="235"/>
      <c r="M274" s="236" t="s">
        <v>1</v>
      </c>
      <c r="N274" s="237" t="s">
        <v>45</v>
      </c>
      <c r="O274" s="71"/>
      <c r="P274" s="195">
        <f>O274*H274</f>
        <v>0</v>
      </c>
      <c r="Q274" s="195">
        <v>0.52600000000000002</v>
      </c>
      <c r="R274" s="195">
        <f>Q274*H274</f>
        <v>1.5780000000000001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185</v>
      </c>
      <c r="AT274" s="197" t="s">
        <v>377</v>
      </c>
      <c r="AU274" s="197" t="s">
        <v>156</v>
      </c>
      <c r="AY274" s="17" t="s">
        <v>140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88</v>
      </c>
      <c r="BK274" s="198">
        <f>ROUND(I274*H274,2)</f>
        <v>0</v>
      </c>
      <c r="BL274" s="17" t="s">
        <v>147</v>
      </c>
      <c r="BM274" s="197" t="s">
        <v>1175</v>
      </c>
    </row>
    <row r="275" spans="1:65" s="2" customFormat="1" ht="24.2" customHeight="1">
      <c r="A275" s="34"/>
      <c r="B275" s="35"/>
      <c r="C275" s="186" t="s">
        <v>399</v>
      </c>
      <c r="D275" s="186" t="s">
        <v>142</v>
      </c>
      <c r="E275" s="187" t="s">
        <v>1176</v>
      </c>
      <c r="F275" s="188" t="s">
        <v>1177</v>
      </c>
      <c r="G275" s="189" t="s">
        <v>153</v>
      </c>
      <c r="H275" s="190">
        <v>10</v>
      </c>
      <c r="I275" s="191"/>
      <c r="J275" s="192">
        <f>ROUND(I275*H275,2)</f>
        <v>0</v>
      </c>
      <c r="K275" s="188" t="s">
        <v>146</v>
      </c>
      <c r="L275" s="39"/>
      <c r="M275" s="193" t="s">
        <v>1</v>
      </c>
      <c r="N275" s="194" t="s">
        <v>45</v>
      </c>
      <c r="O275" s="71"/>
      <c r="P275" s="195">
        <f>O275*H275</f>
        <v>0</v>
      </c>
      <c r="Q275" s="195">
        <v>9.8899999999999995E-3</v>
      </c>
      <c r="R275" s="195">
        <f>Q275*H275</f>
        <v>9.8899999999999988E-2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147</v>
      </c>
      <c r="AT275" s="197" t="s">
        <v>142</v>
      </c>
      <c r="AU275" s="197" t="s">
        <v>156</v>
      </c>
      <c r="AY275" s="17" t="s">
        <v>140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7" t="s">
        <v>88</v>
      </c>
      <c r="BK275" s="198">
        <f>ROUND(I275*H275,2)</f>
        <v>0</v>
      </c>
      <c r="BL275" s="17" t="s">
        <v>147</v>
      </c>
      <c r="BM275" s="197" t="s">
        <v>1178</v>
      </c>
    </row>
    <row r="276" spans="1:65" s="2" customFormat="1" ht="11.25">
      <c r="A276" s="34"/>
      <c r="B276" s="35"/>
      <c r="C276" s="36"/>
      <c r="D276" s="199" t="s">
        <v>149</v>
      </c>
      <c r="E276" s="36"/>
      <c r="F276" s="200" t="s">
        <v>1179</v>
      </c>
      <c r="G276" s="36"/>
      <c r="H276" s="36"/>
      <c r="I276" s="201"/>
      <c r="J276" s="36"/>
      <c r="K276" s="36"/>
      <c r="L276" s="39"/>
      <c r="M276" s="202"/>
      <c r="N276" s="203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149</v>
      </c>
      <c r="AU276" s="17" t="s">
        <v>156</v>
      </c>
    </row>
    <row r="277" spans="1:65" s="2" customFormat="1" ht="16.5" customHeight="1">
      <c r="A277" s="34"/>
      <c r="B277" s="35"/>
      <c r="C277" s="228" t="s">
        <v>404</v>
      </c>
      <c r="D277" s="228" t="s">
        <v>377</v>
      </c>
      <c r="E277" s="229" t="s">
        <v>1180</v>
      </c>
      <c r="F277" s="230" t="s">
        <v>1181</v>
      </c>
      <c r="G277" s="231" t="s">
        <v>153</v>
      </c>
      <c r="H277" s="232">
        <v>10</v>
      </c>
      <c r="I277" s="233"/>
      <c r="J277" s="234">
        <f>ROUND(I277*H277,2)</f>
        <v>0</v>
      </c>
      <c r="K277" s="230" t="s">
        <v>146</v>
      </c>
      <c r="L277" s="235"/>
      <c r="M277" s="236" t="s">
        <v>1</v>
      </c>
      <c r="N277" s="237" t="s">
        <v>45</v>
      </c>
      <c r="O277" s="71"/>
      <c r="P277" s="195">
        <f>O277*H277</f>
        <v>0</v>
      </c>
      <c r="Q277" s="195">
        <v>1.054</v>
      </c>
      <c r="R277" s="195">
        <f>Q277*H277</f>
        <v>10.540000000000001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185</v>
      </c>
      <c r="AT277" s="197" t="s">
        <v>377</v>
      </c>
      <c r="AU277" s="197" t="s">
        <v>156</v>
      </c>
      <c r="AY277" s="17" t="s">
        <v>140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88</v>
      </c>
      <c r="BK277" s="198">
        <f>ROUND(I277*H277,2)</f>
        <v>0</v>
      </c>
      <c r="BL277" s="17" t="s">
        <v>147</v>
      </c>
      <c r="BM277" s="197" t="s">
        <v>1182</v>
      </c>
    </row>
    <row r="278" spans="1:65" s="2" customFormat="1" ht="24.2" customHeight="1">
      <c r="A278" s="34"/>
      <c r="B278" s="35"/>
      <c r="C278" s="186" t="s">
        <v>411</v>
      </c>
      <c r="D278" s="186" t="s">
        <v>142</v>
      </c>
      <c r="E278" s="187" t="s">
        <v>1183</v>
      </c>
      <c r="F278" s="188" t="s">
        <v>1184</v>
      </c>
      <c r="G278" s="189" t="s">
        <v>153</v>
      </c>
      <c r="H278" s="190">
        <v>1</v>
      </c>
      <c r="I278" s="191"/>
      <c r="J278" s="192">
        <f>ROUND(I278*H278,2)</f>
        <v>0</v>
      </c>
      <c r="K278" s="188" t="s">
        <v>146</v>
      </c>
      <c r="L278" s="39"/>
      <c r="M278" s="193" t="s">
        <v>1</v>
      </c>
      <c r="N278" s="194" t="s">
        <v>45</v>
      </c>
      <c r="O278" s="71"/>
      <c r="P278" s="195">
        <f>O278*H278</f>
        <v>0</v>
      </c>
      <c r="Q278" s="195">
        <v>1.218E-2</v>
      </c>
      <c r="R278" s="195">
        <f>Q278*H278</f>
        <v>1.218E-2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147</v>
      </c>
      <c r="AT278" s="197" t="s">
        <v>142</v>
      </c>
      <c r="AU278" s="197" t="s">
        <v>156</v>
      </c>
      <c r="AY278" s="17" t="s">
        <v>140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7" t="s">
        <v>88</v>
      </c>
      <c r="BK278" s="198">
        <f>ROUND(I278*H278,2)</f>
        <v>0</v>
      </c>
      <c r="BL278" s="17" t="s">
        <v>147</v>
      </c>
      <c r="BM278" s="197" t="s">
        <v>1185</v>
      </c>
    </row>
    <row r="279" spans="1:65" s="2" customFormat="1" ht="11.25">
      <c r="A279" s="34"/>
      <c r="B279" s="35"/>
      <c r="C279" s="36"/>
      <c r="D279" s="199" t="s">
        <v>149</v>
      </c>
      <c r="E279" s="36"/>
      <c r="F279" s="200" t="s">
        <v>1186</v>
      </c>
      <c r="G279" s="36"/>
      <c r="H279" s="36"/>
      <c r="I279" s="201"/>
      <c r="J279" s="36"/>
      <c r="K279" s="36"/>
      <c r="L279" s="39"/>
      <c r="M279" s="202"/>
      <c r="N279" s="203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149</v>
      </c>
      <c r="AU279" s="17" t="s">
        <v>156</v>
      </c>
    </row>
    <row r="280" spans="1:65" s="2" customFormat="1" ht="24.2" customHeight="1">
      <c r="A280" s="34"/>
      <c r="B280" s="35"/>
      <c r="C280" s="228" t="s">
        <v>418</v>
      </c>
      <c r="D280" s="228" t="s">
        <v>377</v>
      </c>
      <c r="E280" s="229" t="s">
        <v>1187</v>
      </c>
      <c r="F280" s="230" t="s">
        <v>1188</v>
      </c>
      <c r="G280" s="231" t="s">
        <v>153</v>
      </c>
      <c r="H280" s="232">
        <v>1</v>
      </c>
      <c r="I280" s="233"/>
      <c r="J280" s="234">
        <f>ROUND(I280*H280,2)</f>
        <v>0</v>
      </c>
      <c r="K280" s="230" t="s">
        <v>146</v>
      </c>
      <c r="L280" s="235"/>
      <c r="M280" s="236" t="s">
        <v>1</v>
      </c>
      <c r="N280" s="237" t="s">
        <v>45</v>
      </c>
      <c r="O280" s="71"/>
      <c r="P280" s="195">
        <f>O280*H280</f>
        <v>0</v>
      </c>
      <c r="Q280" s="195">
        <v>0.58499999999999996</v>
      </c>
      <c r="R280" s="195">
        <f>Q280*H280</f>
        <v>0.58499999999999996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185</v>
      </c>
      <c r="AT280" s="197" t="s">
        <v>377</v>
      </c>
      <c r="AU280" s="197" t="s">
        <v>156</v>
      </c>
      <c r="AY280" s="17" t="s">
        <v>140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88</v>
      </c>
      <c r="BK280" s="198">
        <f>ROUND(I280*H280,2)</f>
        <v>0</v>
      </c>
      <c r="BL280" s="17" t="s">
        <v>147</v>
      </c>
      <c r="BM280" s="197" t="s">
        <v>1189</v>
      </c>
    </row>
    <row r="281" spans="1:65" s="2" customFormat="1" ht="24.2" customHeight="1">
      <c r="A281" s="34"/>
      <c r="B281" s="35"/>
      <c r="C281" s="186" t="s">
        <v>423</v>
      </c>
      <c r="D281" s="186" t="s">
        <v>142</v>
      </c>
      <c r="E281" s="187" t="s">
        <v>1190</v>
      </c>
      <c r="F281" s="188" t="s">
        <v>1191</v>
      </c>
      <c r="G281" s="189" t="s">
        <v>153</v>
      </c>
      <c r="H281" s="190">
        <v>7</v>
      </c>
      <c r="I281" s="191"/>
      <c r="J281" s="192">
        <f>ROUND(I281*H281,2)</f>
        <v>0</v>
      </c>
      <c r="K281" s="188" t="s">
        <v>146</v>
      </c>
      <c r="L281" s="39"/>
      <c r="M281" s="193" t="s">
        <v>1</v>
      </c>
      <c r="N281" s="194" t="s">
        <v>45</v>
      </c>
      <c r="O281" s="71"/>
      <c r="P281" s="195">
        <f>O281*H281</f>
        <v>0</v>
      </c>
      <c r="Q281" s="195">
        <v>9.8899999999999995E-3</v>
      </c>
      <c r="R281" s="195">
        <f>Q281*H281</f>
        <v>6.923E-2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147</v>
      </c>
      <c r="AT281" s="197" t="s">
        <v>142</v>
      </c>
      <c r="AU281" s="197" t="s">
        <v>156</v>
      </c>
      <c r="AY281" s="17" t="s">
        <v>140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88</v>
      </c>
      <c r="BK281" s="198">
        <f>ROUND(I281*H281,2)</f>
        <v>0</v>
      </c>
      <c r="BL281" s="17" t="s">
        <v>147</v>
      </c>
      <c r="BM281" s="197" t="s">
        <v>1192</v>
      </c>
    </row>
    <row r="282" spans="1:65" s="2" customFormat="1" ht="11.25">
      <c r="A282" s="34"/>
      <c r="B282" s="35"/>
      <c r="C282" s="36"/>
      <c r="D282" s="199" t="s">
        <v>149</v>
      </c>
      <c r="E282" s="36"/>
      <c r="F282" s="200" t="s">
        <v>1193</v>
      </c>
      <c r="G282" s="36"/>
      <c r="H282" s="36"/>
      <c r="I282" s="201"/>
      <c r="J282" s="36"/>
      <c r="K282" s="36"/>
      <c r="L282" s="39"/>
      <c r="M282" s="202"/>
      <c r="N282" s="203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149</v>
      </c>
      <c r="AU282" s="17" t="s">
        <v>156</v>
      </c>
    </row>
    <row r="283" spans="1:65" s="2" customFormat="1" ht="24.2" customHeight="1">
      <c r="A283" s="34"/>
      <c r="B283" s="35"/>
      <c r="C283" s="228" t="s">
        <v>429</v>
      </c>
      <c r="D283" s="228" t="s">
        <v>377</v>
      </c>
      <c r="E283" s="229" t="s">
        <v>1194</v>
      </c>
      <c r="F283" s="230" t="s">
        <v>1195</v>
      </c>
      <c r="G283" s="231" t="s">
        <v>153</v>
      </c>
      <c r="H283" s="232">
        <v>7</v>
      </c>
      <c r="I283" s="233"/>
      <c r="J283" s="234">
        <f>ROUND(I283*H283,2)</f>
        <v>0</v>
      </c>
      <c r="K283" s="230" t="s">
        <v>146</v>
      </c>
      <c r="L283" s="235"/>
      <c r="M283" s="236" t="s">
        <v>1</v>
      </c>
      <c r="N283" s="237" t="s">
        <v>45</v>
      </c>
      <c r="O283" s="71"/>
      <c r="P283" s="195">
        <f>O283*H283</f>
        <v>0</v>
      </c>
      <c r="Q283" s="195">
        <v>0.44900000000000001</v>
      </c>
      <c r="R283" s="195">
        <f>Q283*H283</f>
        <v>3.1430000000000002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185</v>
      </c>
      <c r="AT283" s="197" t="s">
        <v>377</v>
      </c>
      <c r="AU283" s="197" t="s">
        <v>156</v>
      </c>
      <c r="AY283" s="17" t="s">
        <v>140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88</v>
      </c>
      <c r="BK283" s="198">
        <f>ROUND(I283*H283,2)</f>
        <v>0</v>
      </c>
      <c r="BL283" s="17" t="s">
        <v>147</v>
      </c>
      <c r="BM283" s="197" t="s">
        <v>1196</v>
      </c>
    </row>
    <row r="284" spans="1:65" s="2" customFormat="1" ht="24.2" customHeight="1">
      <c r="A284" s="34"/>
      <c r="B284" s="35"/>
      <c r="C284" s="186" t="s">
        <v>439</v>
      </c>
      <c r="D284" s="186" t="s">
        <v>142</v>
      </c>
      <c r="E284" s="187" t="s">
        <v>1197</v>
      </c>
      <c r="F284" s="188" t="s">
        <v>1198</v>
      </c>
      <c r="G284" s="189" t="s">
        <v>153</v>
      </c>
      <c r="H284" s="190">
        <v>12</v>
      </c>
      <c r="I284" s="191"/>
      <c r="J284" s="192">
        <f>ROUND(I284*H284,2)</f>
        <v>0</v>
      </c>
      <c r="K284" s="188" t="s">
        <v>146</v>
      </c>
      <c r="L284" s="39"/>
      <c r="M284" s="193" t="s">
        <v>1</v>
      </c>
      <c r="N284" s="194" t="s">
        <v>45</v>
      </c>
      <c r="O284" s="71"/>
      <c r="P284" s="195">
        <f>O284*H284</f>
        <v>0</v>
      </c>
      <c r="Q284" s="195">
        <v>8.7419999999999998E-2</v>
      </c>
      <c r="R284" s="195">
        <f>Q284*H284</f>
        <v>1.04904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147</v>
      </c>
      <c r="AT284" s="197" t="s">
        <v>142</v>
      </c>
      <c r="AU284" s="197" t="s">
        <v>156</v>
      </c>
      <c r="AY284" s="17" t="s">
        <v>140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88</v>
      </c>
      <c r="BK284" s="198">
        <f>ROUND(I284*H284,2)</f>
        <v>0</v>
      </c>
      <c r="BL284" s="17" t="s">
        <v>147</v>
      </c>
      <c r="BM284" s="197" t="s">
        <v>1199</v>
      </c>
    </row>
    <row r="285" spans="1:65" s="2" customFormat="1" ht="11.25">
      <c r="A285" s="34"/>
      <c r="B285" s="35"/>
      <c r="C285" s="36"/>
      <c r="D285" s="199" t="s">
        <v>149</v>
      </c>
      <c r="E285" s="36"/>
      <c r="F285" s="200" t="s">
        <v>1200</v>
      </c>
      <c r="G285" s="36"/>
      <c r="H285" s="36"/>
      <c r="I285" s="201"/>
      <c r="J285" s="36"/>
      <c r="K285" s="36"/>
      <c r="L285" s="39"/>
      <c r="M285" s="202"/>
      <c r="N285" s="203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149</v>
      </c>
      <c r="AU285" s="17" t="s">
        <v>156</v>
      </c>
    </row>
    <row r="286" spans="1:65" s="2" customFormat="1" ht="24.2" customHeight="1">
      <c r="A286" s="34"/>
      <c r="B286" s="35"/>
      <c r="C286" s="228" t="s">
        <v>442</v>
      </c>
      <c r="D286" s="228" t="s">
        <v>377</v>
      </c>
      <c r="E286" s="229" t="s">
        <v>1201</v>
      </c>
      <c r="F286" s="230" t="s">
        <v>1202</v>
      </c>
      <c r="G286" s="231" t="s">
        <v>153</v>
      </c>
      <c r="H286" s="232">
        <v>4</v>
      </c>
      <c r="I286" s="233"/>
      <c r="J286" s="234">
        <f>ROUND(I286*H286,2)</f>
        <v>0</v>
      </c>
      <c r="K286" s="230" t="s">
        <v>146</v>
      </c>
      <c r="L286" s="235"/>
      <c r="M286" s="236" t="s">
        <v>1</v>
      </c>
      <c r="N286" s="237" t="s">
        <v>45</v>
      </c>
      <c r="O286" s="71"/>
      <c r="P286" s="195">
        <f>O286*H286</f>
        <v>0</v>
      </c>
      <c r="Q286" s="195">
        <v>5.0999999999999997E-2</v>
      </c>
      <c r="R286" s="195">
        <f>Q286*H286</f>
        <v>0.20399999999999999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185</v>
      </c>
      <c r="AT286" s="197" t="s">
        <v>377</v>
      </c>
      <c r="AU286" s="197" t="s">
        <v>156</v>
      </c>
      <c r="AY286" s="17" t="s">
        <v>140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17" t="s">
        <v>88</v>
      </c>
      <c r="BK286" s="198">
        <f>ROUND(I286*H286,2)</f>
        <v>0</v>
      </c>
      <c r="BL286" s="17" t="s">
        <v>147</v>
      </c>
      <c r="BM286" s="197" t="s">
        <v>1203</v>
      </c>
    </row>
    <row r="287" spans="1:65" s="2" customFormat="1" ht="24.2" customHeight="1">
      <c r="A287" s="34"/>
      <c r="B287" s="35"/>
      <c r="C287" s="228" t="s">
        <v>445</v>
      </c>
      <c r="D287" s="228" t="s">
        <v>377</v>
      </c>
      <c r="E287" s="229" t="s">
        <v>1204</v>
      </c>
      <c r="F287" s="230" t="s">
        <v>1205</v>
      </c>
      <c r="G287" s="231" t="s">
        <v>153</v>
      </c>
      <c r="H287" s="232">
        <v>8</v>
      </c>
      <c r="I287" s="233"/>
      <c r="J287" s="234">
        <f>ROUND(I287*H287,2)</f>
        <v>0</v>
      </c>
      <c r="K287" s="230" t="s">
        <v>146</v>
      </c>
      <c r="L287" s="235"/>
      <c r="M287" s="236" t="s">
        <v>1</v>
      </c>
      <c r="N287" s="237" t="s">
        <v>45</v>
      </c>
      <c r="O287" s="71"/>
      <c r="P287" s="195">
        <f>O287*H287</f>
        <v>0</v>
      </c>
      <c r="Q287" s="195">
        <v>6.8000000000000005E-2</v>
      </c>
      <c r="R287" s="195">
        <f>Q287*H287</f>
        <v>0.54400000000000004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185</v>
      </c>
      <c r="AT287" s="197" t="s">
        <v>377</v>
      </c>
      <c r="AU287" s="197" t="s">
        <v>156</v>
      </c>
      <c r="AY287" s="17" t="s">
        <v>140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88</v>
      </c>
      <c r="BK287" s="198">
        <f>ROUND(I287*H287,2)</f>
        <v>0</v>
      </c>
      <c r="BL287" s="17" t="s">
        <v>147</v>
      </c>
      <c r="BM287" s="197" t="s">
        <v>1206</v>
      </c>
    </row>
    <row r="288" spans="1:65" s="2" customFormat="1" ht="33" customHeight="1">
      <c r="A288" s="34"/>
      <c r="B288" s="35"/>
      <c r="C288" s="186" t="s">
        <v>448</v>
      </c>
      <c r="D288" s="186" t="s">
        <v>142</v>
      </c>
      <c r="E288" s="187" t="s">
        <v>1207</v>
      </c>
      <c r="F288" s="188" t="s">
        <v>1208</v>
      </c>
      <c r="G288" s="189" t="s">
        <v>153</v>
      </c>
      <c r="H288" s="190">
        <v>1</v>
      </c>
      <c r="I288" s="191"/>
      <c r="J288" s="192">
        <f>ROUND(I288*H288,2)</f>
        <v>0</v>
      </c>
      <c r="K288" s="188" t="s">
        <v>146</v>
      </c>
      <c r="L288" s="39"/>
      <c r="M288" s="193" t="s">
        <v>1</v>
      </c>
      <c r="N288" s="194" t="s">
        <v>45</v>
      </c>
      <c r="O288" s="71"/>
      <c r="P288" s="195">
        <f>O288*H288</f>
        <v>0</v>
      </c>
      <c r="Q288" s="195">
        <v>8.7419999999999998E-2</v>
      </c>
      <c r="R288" s="195">
        <f>Q288*H288</f>
        <v>8.7419999999999998E-2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147</v>
      </c>
      <c r="AT288" s="197" t="s">
        <v>142</v>
      </c>
      <c r="AU288" s="197" t="s">
        <v>156</v>
      </c>
      <c r="AY288" s="17" t="s">
        <v>140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88</v>
      </c>
      <c r="BK288" s="198">
        <f>ROUND(I288*H288,2)</f>
        <v>0</v>
      </c>
      <c r="BL288" s="17" t="s">
        <v>147</v>
      </c>
      <c r="BM288" s="197" t="s">
        <v>1209</v>
      </c>
    </row>
    <row r="289" spans="1:65" s="2" customFormat="1" ht="11.25">
      <c r="A289" s="34"/>
      <c r="B289" s="35"/>
      <c r="C289" s="36"/>
      <c r="D289" s="199" t="s">
        <v>149</v>
      </c>
      <c r="E289" s="36"/>
      <c r="F289" s="200" t="s">
        <v>1210</v>
      </c>
      <c r="G289" s="36"/>
      <c r="H289" s="36"/>
      <c r="I289" s="201"/>
      <c r="J289" s="36"/>
      <c r="K289" s="36"/>
      <c r="L289" s="39"/>
      <c r="M289" s="202"/>
      <c r="N289" s="203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149</v>
      </c>
      <c r="AU289" s="17" t="s">
        <v>156</v>
      </c>
    </row>
    <row r="290" spans="1:65" s="2" customFormat="1" ht="24.2" customHeight="1">
      <c r="A290" s="34"/>
      <c r="B290" s="35"/>
      <c r="C290" s="228" t="s">
        <v>454</v>
      </c>
      <c r="D290" s="228" t="s">
        <v>377</v>
      </c>
      <c r="E290" s="229" t="s">
        <v>1211</v>
      </c>
      <c r="F290" s="230" t="s">
        <v>1212</v>
      </c>
      <c r="G290" s="231" t="s">
        <v>153</v>
      </c>
      <c r="H290" s="232">
        <v>1</v>
      </c>
      <c r="I290" s="233"/>
      <c r="J290" s="234">
        <f>ROUND(I290*H290,2)</f>
        <v>0</v>
      </c>
      <c r="K290" s="230" t="s">
        <v>146</v>
      </c>
      <c r="L290" s="235"/>
      <c r="M290" s="236" t="s">
        <v>1</v>
      </c>
      <c r="N290" s="237" t="s">
        <v>45</v>
      </c>
      <c r="O290" s="71"/>
      <c r="P290" s="195">
        <f>O290*H290</f>
        <v>0</v>
      </c>
      <c r="Q290" s="195">
        <v>8.1000000000000003E-2</v>
      </c>
      <c r="R290" s="195">
        <f>Q290*H290</f>
        <v>8.1000000000000003E-2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185</v>
      </c>
      <c r="AT290" s="197" t="s">
        <v>377</v>
      </c>
      <c r="AU290" s="197" t="s">
        <v>156</v>
      </c>
      <c r="AY290" s="17" t="s">
        <v>140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88</v>
      </c>
      <c r="BK290" s="198">
        <f>ROUND(I290*H290,2)</f>
        <v>0</v>
      </c>
      <c r="BL290" s="17" t="s">
        <v>147</v>
      </c>
      <c r="BM290" s="197" t="s">
        <v>1213</v>
      </c>
    </row>
    <row r="291" spans="1:65" s="2" customFormat="1" ht="37.9" customHeight="1">
      <c r="A291" s="34"/>
      <c r="B291" s="35"/>
      <c r="C291" s="186" t="s">
        <v>463</v>
      </c>
      <c r="D291" s="186" t="s">
        <v>142</v>
      </c>
      <c r="E291" s="187" t="s">
        <v>1214</v>
      </c>
      <c r="F291" s="188" t="s">
        <v>1215</v>
      </c>
      <c r="G291" s="189" t="s">
        <v>153</v>
      </c>
      <c r="H291" s="190">
        <v>8</v>
      </c>
      <c r="I291" s="191"/>
      <c r="J291" s="192">
        <f>ROUND(I291*H291,2)</f>
        <v>0</v>
      </c>
      <c r="K291" s="188" t="s">
        <v>146</v>
      </c>
      <c r="L291" s="39"/>
      <c r="M291" s="193" t="s">
        <v>1</v>
      </c>
      <c r="N291" s="194" t="s">
        <v>45</v>
      </c>
      <c r="O291" s="71"/>
      <c r="P291" s="195">
        <f>O291*H291</f>
        <v>0</v>
      </c>
      <c r="Q291" s="195">
        <v>0.09</v>
      </c>
      <c r="R291" s="195">
        <f>Q291*H291</f>
        <v>0.72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147</v>
      </c>
      <c r="AT291" s="197" t="s">
        <v>142</v>
      </c>
      <c r="AU291" s="197" t="s">
        <v>156</v>
      </c>
      <c r="AY291" s="17" t="s">
        <v>140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88</v>
      </c>
      <c r="BK291" s="198">
        <f>ROUND(I291*H291,2)</f>
        <v>0</v>
      </c>
      <c r="BL291" s="17" t="s">
        <v>147</v>
      </c>
      <c r="BM291" s="197" t="s">
        <v>1216</v>
      </c>
    </row>
    <row r="292" spans="1:65" s="2" customFormat="1" ht="11.25">
      <c r="A292" s="34"/>
      <c r="B292" s="35"/>
      <c r="C292" s="36"/>
      <c r="D292" s="199" t="s">
        <v>149</v>
      </c>
      <c r="E292" s="36"/>
      <c r="F292" s="200" t="s">
        <v>1217</v>
      </c>
      <c r="G292" s="36"/>
      <c r="H292" s="36"/>
      <c r="I292" s="201"/>
      <c r="J292" s="36"/>
      <c r="K292" s="36"/>
      <c r="L292" s="39"/>
      <c r="M292" s="202"/>
      <c r="N292" s="203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149</v>
      </c>
      <c r="AU292" s="17" t="s">
        <v>156</v>
      </c>
    </row>
    <row r="293" spans="1:65" s="2" customFormat="1" ht="33" customHeight="1">
      <c r="A293" s="34"/>
      <c r="B293" s="35"/>
      <c r="C293" s="228" t="s">
        <v>467</v>
      </c>
      <c r="D293" s="228" t="s">
        <v>377</v>
      </c>
      <c r="E293" s="229" t="s">
        <v>648</v>
      </c>
      <c r="F293" s="230" t="s">
        <v>649</v>
      </c>
      <c r="G293" s="231" t="s">
        <v>153</v>
      </c>
      <c r="H293" s="232">
        <v>8</v>
      </c>
      <c r="I293" s="233"/>
      <c r="J293" s="234">
        <f>ROUND(I293*H293,2)</f>
        <v>0</v>
      </c>
      <c r="K293" s="230" t="s">
        <v>146</v>
      </c>
      <c r="L293" s="235"/>
      <c r="M293" s="236" t="s">
        <v>1</v>
      </c>
      <c r="N293" s="237" t="s">
        <v>45</v>
      </c>
      <c r="O293" s="71"/>
      <c r="P293" s="195">
        <f>O293*H293</f>
        <v>0</v>
      </c>
      <c r="Q293" s="195">
        <v>6.9000000000000006E-2</v>
      </c>
      <c r="R293" s="195">
        <f>Q293*H293</f>
        <v>0.55200000000000005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185</v>
      </c>
      <c r="AT293" s="197" t="s">
        <v>377</v>
      </c>
      <c r="AU293" s="197" t="s">
        <v>156</v>
      </c>
      <c r="AY293" s="17" t="s">
        <v>140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88</v>
      </c>
      <c r="BK293" s="198">
        <f>ROUND(I293*H293,2)</f>
        <v>0</v>
      </c>
      <c r="BL293" s="17" t="s">
        <v>147</v>
      </c>
      <c r="BM293" s="197" t="s">
        <v>1218</v>
      </c>
    </row>
    <row r="294" spans="1:65" s="12" customFormat="1" ht="20.85" customHeight="1">
      <c r="B294" s="170"/>
      <c r="C294" s="171"/>
      <c r="D294" s="172" t="s">
        <v>79</v>
      </c>
      <c r="E294" s="184" t="s">
        <v>1219</v>
      </c>
      <c r="F294" s="184" t="s">
        <v>1220</v>
      </c>
      <c r="G294" s="171"/>
      <c r="H294" s="171"/>
      <c r="I294" s="174"/>
      <c r="J294" s="185">
        <f>BK294</f>
        <v>0</v>
      </c>
      <c r="K294" s="171"/>
      <c r="L294" s="176"/>
      <c r="M294" s="177"/>
      <c r="N294" s="178"/>
      <c r="O294" s="178"/>
      <c r="P294" s="179">
        <f>SUM(P295:P316)</f>
        <v>0</v>
      </c>
      <c r="Q294" s="178"/>
      <c r="R294" s="179">
        <f>SUM(R295:R316)</f>
        <v>9.45044781</v>
      </c>
      <c r="S294" s="178"/>
      <c r="T294" s="180">
        <f>SUM(T295:T316)</f>
        <v>0</v>
      </c>
      <c r="AR294" s="181" t="s">
        <v>88</v>
      </c>
      <c r="AT294" s="182" t="s">
        <v>79</v>
      </c>
      <c r="AU294" s="182" t="s">
        <v>90</v>
      </c>
      <c r="AY294" s="181" t="s">
        <v>140</v>
      </c>
      <c r="BK294" s="183">
        <f>SUM(BK295:BK316)</f>
        <v>0</v>
      </c>
    </row>
    <row r="295" spans="1:65" s="2" customFormat="1" ht="24.2" customHeight="1">
      <c r="A295" s="34"/>
      <c r="B295" s="35"/>
      <c r="C295" s="186" t="s">
        <v>474</v>
      </c>
      <c r="D295" s="186" t="s">
        <v>142</v>
      </c>
      <c r="E295" s="187" t="s">
        <v>1197</v>
      </c>
      <c r="F295" s="188" t="s">
        <v>1198</v>
      </c>
      <c r="G295" s="189" t="s">
        <v>153</v>
      </c>
      <c r="H295" s="190">
        <v>10</v>
      </c>
      <c r="I295" s="191"/>
      <c r="J295" s="192">
        <f>ROUND(I295*H295,2)</f>
        <v>0</v>
      </c>
      <c r="K295" s="188" t="s">
        <v>146</v>
      </c>
      <c r="L295" s="39"/>
      <c r="M295" s="193" t="s">
        <v>1</v>
      </c>
      <c r="N295" s="194" t="s">
        <v>45</v>
      </c>
      <c r="O295" s="71"/>
      <c r="P295" s="195">
        <f>O295*H295</f>
        <v>0</v>
      </c>
      <c r="Q295" s="195">
        <v>8.7417999999999996E-2</v>
      </c>
      <c r="R295" s="195">
        <f>Q295*H295</f>
        <v>0.87417999999999996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147</v>
      </c>
      <c r="AT295" s="197" t="s">
        <v>142</v>
      </c>
      <c r="AU295" s="197" t="s">
        <v>156</v>
      </c>
      <c r="AY295" s="17" t="s">
        <v>140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88</v>
      </c>
      <c r="BK295" s="198">
        <f>ROUND(I295*H295,2)</f>
        <v>0</v>
      </c>
      <c r="BL295" s="17" t="s">
        <v>147</v>
      </c>
      <c r="BM295" s="197" t="s">
        <v>1221</v>
      </c>
    </row>
    <row r="296" spans="1:65" s="2" customFormat="1" ht="11.25">
      <c r="A296" s="34"/>
      <c r="B296" s="35"/>
      <c r="C296" s="36"/>
      <c r="D296" s="199" t="s">
        <v>149</v>
      </c>
      <c r="E296" s="36"/>
      <c r="F296" s="200" t="s">
        <v>1200</v>
      </c>
      <c r="G296" s="36"/>
      <c r="H296" s="36"/>
      <c r="I296" s="201"/>
      <c r="J296" s="36"/>
      <c r="K296" s="36"/>
      <c r="L296" s="39"/>
      <c r="M296" s="202"/>
      <c r="N296" s="203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149</v>
      </c>
      <c r="AU296" s="17" t="s">
        <v>156</v>
      </c>
    </row>
    <row r="297" spans="1:65" s="2" customFormat="1" ht="24.2" customHeight="1">
      <c r="A297" s="34"/>
      <c r="B297" s="35"/>
      <c r="C297" s="228" t="s">
        <v>480</v>
      </c>
      <c r="D297" s="228" t="s">
        <v>377</v>
      </c>
      <c r="E297" s="229" t="s">
        <v>1222</v>
      </c>
      <c r="F297" s="230" t="s">
        <v>1223</v>
      </c>
      <c r="G297" s="231" t="s">
        <v>153</v>
      </c>
      <c r="H297" s="232">
        <v>10</v>
      </c>
      <c r="I297" s="233"/>
      <c r="J297" s="234">
        <f>ROUND(I297*H297,2)</f>
        <v>0</v>
      </c>
      <c r="K297" s="230" t="s">
        <v>146</v>
      </c>
      <c r="L297" s="235"/>
      <c r="M297" s="236" t="s">
        <v>1</v>
      </c>
      <c r="N297" s="237" t="s">
        <v>45</v>
      </c>
      <c r="O297" s="71"/>
      <c r="P297" s="195">
        <f>O297*H297</f>
        <v>0</v>
      </c>
      <c r="Q297" s="195">
        <v>2.7E-2</v>
      </c>
      <c r="R297" s="195">
        <f>Q297*H297</f>
        <v>0.27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185</v>
      </c>
      <c r="AT297" s="197" t="s">
        <v>377</v>
      </c>
      <c r="AU297" s="197" t="s">
        <v>156</v>
      </c>
      <c r="AY297" s="17" t="s">
        <v>140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88</v>
      </c>
      <c r="BK297" s="198">
        <f>ROUND(I297*H297,2)</f>
        <v>0</v>
      </c>
      <c r="BL297" s="17" t="s">
        <v>147</v>
      </c>
      <c r="BM297" s="197" t="s">
        <v>1224</v>
      </c>
    </row>
    <row r="298" spans="1:65" s="2" customFormat="1" ht="49.15" customHeight="1">
      <c r="A298" s="34"/>
      <c r="B298" s="35"/>
      <c r="C298" s="186" t="s">
        <v>485</v>
      </c>
      <c r="D298" s="186" t="s">
        <v>142</v>
      </c>
      <c r="E298" s="187" t="s">
        <v>1225</v>
      </c>
      <c r="F298" s="188" t="s">
        <v>1226</v>
      </c>
      <c r="G298" s="189" t="s">
        <v>244</v>
      </c>
      <c r="H298" s="190">
        <v>0.56299999999999994</v>
      </c>
      <c r="I298" s="191"/>
      <c r="J298" s="192">
        <f>ROUND(I298*H298,2)</f>
        <v>0</v>
      </c>
      <c r="K298" s="188" t="s">
        <v>146</v>
      </c>
      <c r="L298" s="39"/>
      <c r="M298" s="193" t="s">
        <v>1</v>
      </c>
      <c r="N298" s="194" t="s">
        <v>45</v>
      </c>
      <c r="O298" s="71"/>
      <c r="P298" s="195">
        <f>O298*H298</f>
        <v>0</v>
      </c>
      <c r="Q298" s="195">
        <v>2.5018699999999998</v>
      </c>
      <c r="R298" s="195">
        <f>Q298*H298</f>
        <v>1.4085528099999998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147</v>
      </c>
      <c r="AT298" s="197" t="s">
        <v>142</v>
      </c>
      <c r="AU298" s="197" t="s">
        <v>156</v>
      </c>
      <c r="AY298" s="17" t="s">
        <v>140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88</v>
      </c>
      <c r="BK298" s="198">
        <f>ROUND(I298*H298,2)</f>
        <v>0</v>
      </c>
      <c r="BL298" s="17" t="s">
        <v>147</v>
      </c>
      <c r="BM298" s="197" t="s">
        <v>1227</v>
      </c>
    </row>
    <row r="299" spans="1:65" s="2" customFormat="1" ht="11.25">
      <c r="A299" s="34"/>
      <c r="B299" s="35"/>
      <c r="C299" s="36"/>
      <c r="D299" s="199" t="s">
        <v>149</v>
      </c>
      <c r="E299" s="36"/>
      <c r="F299" s="200" t="s">
        <v>1228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149</v>
      </c>
      <c r="AU299" s="17" t="s">
        <v>156</v>
      </c>
    </row>
    <row r="300" spans="1:65" s="13" customFormat="1" ht="11.25">
      <c r="B300" s="204"/>
      <c r="C300" s="205"/>
      <c r="D300" s="206" t="s">
        <v>175</v>
      </c>
      <c r="E300" s="207" t="s">
        <v>1</v>
      </c>
      <c r="F300" s="208" t="s">
        <v>1229</v>
      </c>
      <c r="G300" s="205"/>
      <c r="H300" s="209">
        <v>0.56299999999999994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175</v>
      </c>
      <c r="AU300" s="215" t="s">
        <v>156</v>
      </c>
      <c r="AV300" s="13" t="s">
        <v>90</v>
      </c>
      <c r="AW300" s="13" t="s">
        <v>36</v>
      </c>
      <c r="AX300" s="13" t="s">
        <v>88</v>
      </c>
      <c r="AY300" s="215" t="s">
        <v>140</v>
      </c>
    </row>
    <row r="301" spans="1:65" s="2" customFormat="1" ht="44.25" customHeight="1">
      <c r="A301" s="34"/>
      <c r="B301" s="35"/>
      <c r="C301" s="186" t="s">
        <v>490</v>
      </c>
      <c r="D301" s="186" t="s">
        <v>142</v>
      </c>
      <c r="E301" s="187" t="s">
        <v>1230</v>
      </c>
      <c r="F301" s="188" t="s">
        <v>597</v>
      </c>
      <c r="G301" s="189" t="s">
        <v>153</v>
      </c>
      <c r="H301" s="190">
        <v>20</v>
      </c>
      <c r="I301" s="191"/>
      <c r="J301" s="192">
        <f>ROUND(I301*H301,2)</f>
        <v>0</v>
      </c>
      <c r="K301" s="188" t="s">
        <v>146</v>
      </c>
      <c r="L301" s="39"/>
      <c r="M301" s="193" t="s">
        <v>1</v>
      </c>
      <c r="N301" s="194" t="s">
        <v>45</v>
      </c>
      <c r="O301" s="71"/>
      <c r="P301" s="195">
        <f>O301*H301</f>
        <v>0</v>
      </c>
      <c r="Q301" s="195">
        <v>1.2500000000000001E-6</v>
      </c>
      <c r="R301" s="195">
        <f>Q301*H301</f>
        <v>2.5000000000000001E-5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147</v>
      </c>
      <c r="AT301" s="197" t="s">
        <v>142</v>
      </c>
      <c r="AU301" s="197" t="s">
        <v>156</v>
      </c>
      <c r="AY301" s="17" t="s">
        <v>140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88</v>
      </c>
      <c r="BK301" s="198">
        <f>ROUND(I301*H301,2)</f>
        <v>0</v>
      </c>
      <c r="BL301" s="17" t="s">
        <v>147</v>
      </c>
      <c r="BM301" s="197" t="s">
        <v>1231</v>
      </c>
    </row>
    <row r="302" spans="1:65" s="2" customFormat="1" ht="11.25">
      <c r="A302" s="34"/>
      <c r="B302" s="35"/>
      <c r="C302" s="36"/>
      <c r="D302" s="199" t="s">
        <v>149</v>
      </c>
      <c r="E302" s="36"/>
      <c r="F302" s="200" t="s">
        <v>1232</v>
      </c>
      <c r="G302" s="36"/>
      <c r="H302" s="36"/>
      <c r="I302" s="201"/>
      <c r="J302" s="36"/>
      <c r="K302" s="36"/>
      <c r="L302" s="39"/>
      <c r="M302" s="202"/>
      <c r="N302" s="203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149</v>
      </c>
      <c r="AU302" s="17" t="s">
        <v>156</v>
      </c>
    </row>
    <row r="303" spans="1:65" s="2" customFormat="1" ht="16.5" customHeight="1">
      <c r="A303" s="34"/>
      <c r="B303" s="35"/>
      <c r="C303" s="228" t="s">
        <v>495</v>
      </c>
      <c r="D303" s="228" t="s">
        <v>377</v>
      </c>
      <c r="E303" s="229" t="s">
        <v>1233</v>
      </c>
      <c r="F303" s="230" t="s">
        <v>1234</v>
      </c>
      <c r="G303" s="231" t="s">
        <v>153</v>
      </c>
      <c r="H303" s="232">
        <v>20</v>
      </c>
      <c r="I303" s="233"/>
      <c r="J303" s="234">
        <f>ROUND(I303*H303,2)</f>
        <v>0</v>
      </c>
      <c r="K303" s="230" t="s">
        <v>146</v>
      </c>
      <c r="L303" s="235"/>
      <c r="M303" s="236" t="s">
        <v>1</v>
      </c>
      <c r="N303" s="237" t="s">
        <v>45</v>
      </c>
      <c r="O303" s="71"/>
      <c r="P303" s="195">
        <f>O303*H303</f>
        <v>0</v>
      </c>
      <c r="Q303" s="195">
        <v>8.0000000000000004E-4</v>
      </c>
      <c r="R303" s="195">
        <f>Q303*H303</f>
        <v>1.6E-2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185</v>
      </c>
      <c r="AT303" s="197" t="s">
        <v>377</v>
      </c>
      <c r="AU303" s="197" t="s">
        <v>156</v>
      </c>
      <c r="AY303" s="17" t="s">
        <v>140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7" t="s">
        <v>88</v>
      </c>
      <c r="BK303" s="198">
        <f>ROUND(I303*H303,2)</f>
        <v>0</v>
      </c>
      <c r="BL303" s="17" t="s">
        <v>147</v>
      </c>
      <c r="BM303" s="197" t="s">
        <v>1235</v>
      </c>
    </row>
    <row r="304" spans="1:65" s="2" customFormat="1" ht="24.2" customHeight="1">
      <c r="A304" s="34"/>
      <c r="B304" s="35"/>
      <c r="C304" s="186" t="s">
        <v>500</v>
      </c>
      <c r="D304" s="186" t="s">
        <v>142</v>
      </c>
      <c r="E304" s="187" t="s">
        <v>1236</v>
      </c>
      <c r="F304" s="188" t="s">
        <v>1237</v>
      </c>
      <c r="G304" s="189" t="s">
        <v>153</v>
      </c>
      <c r="H304" s="190">
        <v>10</v>
      </c>
      <c r="I304" s="191"/>
      <c r="J304" s="192">
        <f>ROUND(I304*H304,2)</f>
        <v>0</v>
      </c>
      <c r="K304" s="188" t="s">
        <v>146</v>
      </c>
      <c r="L304" s="39"/>
      <c r="M304" s="193" t="s">
        <v>1</v>
      </c>
      <c r="N304" s="194" t="s">
        <v>45</v>
      </c>
      <c r="O304" s="71"/>
      <c r="P304" s="195">
        <f>O304*H304</f>
        <v>0</v>
      </c>
      <c r="Q304" s="195">
        <v>0.124223</v>
      </c>
      <c r="R304" s="195">
        <f>Q304*H304</f>
        <v>1.2422299999999999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147</v>
      </c>
      <c r="AT304" s="197" t="s">
        <v>142</v>
      </c>
      <c r="AU304" s="197" t="s">
        <v>156</v>
      </c>
      <c r="AY304" s="17" t="s">
        <v>140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88</v>
      </c>
      <c r="BK304" s="198">
        <f>ROUND(I304*H304,2)</f>
        <v>0</v>
      </c>
      <c r="BL304" s="17" t="s">
        <v>147</v>
      </c>
      <c r="BM304" s="197" t="s">
        <v>1238</v>
      </c>
    </row>
    <row r="305" spans="1:65" s="2" customFormat="1" ht="11.25">
      <c r="A305" s="34"/>
      <c r="B305" s="35"/>
      <c r="C305" s="36"/>
      <c r="D305" s="199" t="s">
        <v>149</v>
      </c>
      <c r="E305" s="36"/>
      <c r="F305" s="200" t="s">
        <v>1239</v>
      </c>
      <c r="G305" s="36"/>
      <c r="H305" s="36"/>
      <c r="I305" s="201"/>
      <c r="J305" s="36"/>
      <c r="K305" s="36"/>
      <c r="L305" s="39"/>
      <c r="M305" s="202"/>
      <c r="N305" s="203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149</v>
      </c>
      <c r="AU305" s="17" t="s">
        <v>156</v>
      </c>
    </row>
    <row r="306" spans="1:65" s="2" customFormat="1" ht="24.2" customHeight="1">
      <c r="A306" s="34"/>
      <c r="B306" s="35"/>
      <c r="C306" s="228" t="s">
        <v>507</v>
      </c>
      <c r="D306" s="228" t="s">
        <v>377</v>
      </c>
      <c r="E306" s="229" t="s">
        <v>1240</v>
      </c>
      <c r="F306" s="230" t="s">
        <v>1241</v>
      </c>
      <c r="G306" s="231" t="s">
        <v>153</v>
      </c>
      <c r="H306" s="232">
        <v>10</v>
      </c>
      <c r="I306" s="233"/>
      <c r="J306" s="234">
        <f>ROUND(I306*H306,2)</f>
        <v>0</v>
      </c>
      <c r="K306" s="230" t="s">
        <v>146</v>
      </c>
      <c r="L306" s="235"/>
      <c r="M306" s="236" t="s">
        <v>1</v>
      </c>
      <c r="N306" s="237" t="s">
        <v>45</v>
      </c>
      <c r="O306" s="71"/>
      <c r="P306" s="195">
        <f>O306*H306</f>
        <v>0</v>
      </c>
      <c r="Q306" s="195">
        <v>9.7000000000000003E-2</v>
      </c>
      <c r="R306" s="195">
        <f>Q306*H306</f>
        <v>0.97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185</v>
      </c>
      <c r="AT306" s="197" t="s">
        <v>377</v>
      </c>
      <c r="AU306" s="197" t="s">
        <v>156</v>
      </c>
      <c r="AY306" s="17" t="s">
        <v>140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88</v>
      </c>
      <c r="BK306" s="198">
        <f>ROUND(I306*H306,2)</f>
        <v>0</v>
      </c>
      <c r="BL306" s="17" t="s">
        <v>147</v>
      </c>
      <c r="BM306" s="197" t="s">
        <v>1242</v>
      </c>
    </row>
    <row r="307" spans="1:65" s="2" customFormat="1" ht="24.2" customHeight="1">
      <c r="A307" s="34"/>
      <c r="B307" s="35"/>
      <c r="C307" s="186" t="s">
        <v>510</v>
      </c>
      <c r="D307" s="186" t="s">
        <v>142</v>
      </c>
      <c r="E307" s="187" t="s">
        <v>1243</v>
      </c>
      <c r="F307" s="188" t="s">
        <v>1244</v>
      </c>
      <c r="G307" s="189" t="s">
        <v>153</v>
      </c>
      <c r="H307" s="190">
        <v>10</v>
      </c>
      <c r="I307" s="191"/>
      <c r="J307" s="192">
        <f>ROUND(I307*H307,2)</f>
        <v>0</v>
      </c>
      <c r="K307" s="188" t="s">
        <v>146</v>
      </c>
      <c r="L307" s="39"/>
      <c r="M307" s="193" t="s">
        <v>1</v>
      </c>
      <c r="N307" s="194" t="s">
        <v>45</v>
      </c>
      <c r="O307" s="71"/>
      <c r="P307" s="195">
        <f>O307*H307</f>
        <v>0</v>
      </c>
      <c r="Q307" s="195">
        <v>2.9722999999999999E-2</v>
      </c>
      <c r="R307" s="195">
        <f>Q307*H307</f>
        <v>0.29722999999999999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147</v>
      </c>
      <c r="AT307" s="197" t="s">
        <v>142</v>
      </c>
      <c r="AU307" s="197" t="s">
        <v>156</v>
      </c>
      <c r="AY307" s="17" t="s">
        <v>140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88</v>
      </c>
      <c r="BK307" s="198">
        <f>ROUND(I307*H307,2)</f>
        <v>0</v>
      </c>
      <c r="BL307" s="17" t="s">
        <v>147</v>
      </c>
      <c r="BM307" s="197" t="s">
        <v>1245</v>
      </c>
    </row>
    <row r="308" spans="1:65" s="2" customFormat="1" ht="11.25">
      <c r="A308" s="34"/>
      <c r="B308" s="35"/>
      <c r="C308" s="36"/>
      <c r="D308" s="199" t="s">
        <v>149</v>
      </c>
      <c r="E308" s="36"/>
      <c r="F308" s="200" t="s">
        <v>1246</v>
      </c>
      <c r="G308" s="36"/>
      <c r="H308" s="36"/>
      <c r="I308" s="201"/>
      <c r="J308" s="36"/>
      <c r="K308" s="36"/>
      <c r="L308" s="39"/>
      <c r="M308" s="202"/>
      <c r="N308" s="203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149</v>
      </c>
      <c r="AU308" s="17" t="s">
        <v>156</v>
      </c>
    </row>
    <row r="309" spans="1:65" s="2" customFormat="1" ht="21.75" customHeight="1">
      <c r="A309" s="34"/>
      <c r="B309" s="35"/>
      <c r="C309" s="228" t="s">
        <v>515</v>
      </c>
      <c r="D309" s="228" t="s">
        <v>377</v>
      </c>
      <c r="E309" s="229" t="s">
        <v>1247</v>
      </c>
      <c r="F309" s="230" t="s">
        <v>1248</v>
      </c>
      <c r="G309" s="231" t="s">
        <v>153</v>
      </c>
      <c r="H309" s="232">
        <v>10</v>
      </c>
      <c r="I309" s="233"/>
      <c r="J309" s="234">
        <f>ROUND(I309*H309,2)</f>
        <v>0</v>
      </c>
      <c r="K309" s="230" t="s">
        <v>146</v>
      </c>
      <c r="L309" s="235"/>
      <c r="M309" s="236" t="s">
        <v>1</v>
      </c>
      <c r="N309" s="237" t="s">
        <v>45</v>
      </c>
      <c r="O309" s="71"/>
      <c r="P309" s="195">
        <f>O309*H309</f>
        <v>0</v>
      </c>
      <c r="Q309" s="195">
        <v>0.111</v>
      </c>
      <c r="R309" s="195">
        <f>Q309*H309</f>
        <v>1.1100000000000001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185</v>
      </c>
      <c r="AT309" s="197" t="s">
        <v>377</v>
      </c>
      <c r="AU309" s="197" t="s">
        <v>156</v>
      </c>
      <c r="AY309" s="17" t="s">
        <v>140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7" t="s">
        <v>88</v>
      </c>
      <c r="BK309" s="198">
        <f>ROUND(I309*H309,2)</f>
        <v>0</v>
      </c>
      <c r="BL309" s="17" t="s">
        <v>147</v>
      </c>
      <c r="BM309" s="197" t="s">
        <v>1249</v>
      </c>
    </row>
    <row r="310" spans="1:65" s="2" customFormat="1" ht="24.2" customHeight="1">
      <c r="A310" s="34"/>
      <c r="B310" s="35"/>
      <c r="C310" s="186" t="s">
        <v>521</v>
      </c>
      <c r="D310" s="186" t="s">
        <v>142</v>
      </c>
      <c r="E310" s="187" t="s">
        <v>1250</v>
      </c>
      <c r="F310" s="188" t="s">
        <v>1251</v>
      </c>
      <c r="G310" s="189" t="s">
        <v>153</v>
      </c>
      <c r="H310" s="190">
        <v>10</v>
      </c>
      <c r="I310" s="191"/>
      <c r="J310" s="192">
        <f>ROUND(I310*H310,2)</f>
        <v>0</v>
      </c>
      <c r="K310" s="188" t="s">
        <v>146</v>
      </c>
      <c r="L310" s="39"/>
      <c r="M310" s="193" t="s">
        <v>1</v>
      </c>
      <c r="N310" s="194" t="s">
        <v>45</v>
      </c>
      <c r="O310" s="71"/>
      <c r="P310" s="195">
        <f>O310*H310</f>
        <v>0</v>
      </c>
      <c r="Q310" s="195">
        <v>2.9722999999999999E-2</v>
      </c>
      <c r="R310" s="195">
        <f>Q310*H310</f>
        <v>0.29722999999999999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147</v>
      </c>
      <c r="AT310" s="197" t="s">
        <v>142</v>
      </c>
      <c r="AU310" s="197" t="s">
        <v>156</v>
      </c>
      <c r="AY310" s="17" t="s">
        <v>140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88</v>
      </c>
      <c r="BK310" s="198">
        <f>ROUND(I310*H310,2)</f>
        <v>0</v>
      </c>
      <c r="BL310" s="17" t="s">
        <v>147</v>
      </c>
      <c r="BM310" s="197" t="s">
        <v>1252</v>
      </c>
    </row>
    <row r="311" spans="1:65" s="2" customFormat="1" ht="11.25">
      <c r="A311" s="34"/>
      <c r="B311" s="35"/>
      <c r="C311" s="36"/>
      <c r="D311" s="199" t="s">
        <v>149</v>
      </c>
      <c r="E311" s="36"/>
      <c r="F311" s="200" t="s">
        <v>1253</v>
      </c>
      <c r="G311" s="36"/>
      <c r="H311" s="36"/>
      <c r="I311" s="201"/>
      <c r="J311" s="36"/>
      <c r="K311" s="36"/>
      <c r="L311" s="39"/>
      <c r="M311" s="202"/>
      <c r="N311" s="203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149</v>
      </c>
      <c r="AU311" s="17" t="s">
        <v>156</v>
      </c>
    </row>
    <row r="312" spans="1:65" s="2" customFormat="1" ht="24.2" customHeight="1">
      <c r="A312" s="34"/>
      <c r="B312" s="35"/>
      <c r="C312" s="228" t="s">
        <v>526</v>
      </c>
      <c r="D312" s="228" t="s">
        <v>377</v>
      </c>
      <c r="E312" s="229" t="s">
        <v>1254</v>
      </c>
      <c r="F312" s="230" t="s">
        <v>1255</v>
      </c>
      <c r="G312" s="231" t="s">
        <v>153</v>
      </c>
      <c r="H312" s="232">
        <v>10</v>
      </c>
      <c r="I312" s="233"/>
      <c r="J312" s="234">
        <f>ROUND(I312*H312,2)</f>
        <v>0</v>
      </c>
      <c r="K312" s="230" t="s">
        <v>146</v>
      </c>
      <c r="L312" s="235"/>
      <c r="M312" s="236" t="s">
        <v>1</v>
      </c>
      <c r="N312" s="237" t="s">
        <v>45</v>
      </c>
      <c r="O312" s="71"/>
      <c r="P312" s="195">
        <f>O312*H312</f>
        <v>0</v>
      </c>
      <c r="Q312" s="195">
        <v>0.09</v>
      </c>
      <c r="R312" s="195">
        <f>Q312*H312</f>
        <v>0.89999999999999991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185</v>
      </c>
      <c r="AT312" s="197" t="s">
        <v>377</v>
      </c>
      <c r="AU312" s="197" t="s">
        <v>156</v>
      </c>
      <c r="AY312" s="17" t="s">
        <v>140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88</v>
      </c>
      <c r="BK312" s="198">
        <f>ROUND(I312*H312,2)</f>
        <v>0</v>
      </c>
      <c r="BL312" s="17" t="s">
        <v>147</v>
      </c>
      <c r="BM312" s="197" t="s">
        <v>1256</v>
      </c>
    </row>
    <row r="313" spans="1:65" s="2" customFormat="1" ht="37.9" customHeight="1">
      <c r="A313" s="34"/>
      <c r="B313" s="35"/>
      <c r="C313" s="186" t="s">
        <v>531</v>
      </c>
      <c r="D313" s="186" t="s">
        <v>142</v>
      </c>
      <c r="E313" s="187" t="s">
        <v>1214</v>
      </c>
      <c r="F313" s="188" t="s">
        <v>1215</v>
      </c>
      <c r="G313" s="189" t="s">
        <v>153</v>
      </c>
      <c r="H313" s="190">
        <v>10</v>
      </c>
      <c r="I313" s="191"/>
      <c r="J313" s="192">
        <f>ROUND(I313*H313,2)</f>
        <v>0</v>
      </c>
      <c r="K313" s="188" t="s">
        <v>146</v>
      </c>
      <c r="L313" s="39"/>
      <c r="M313" s="193" t="s">
        <v>1</v>
      </c>
      <c r="N313" s="194" t="s">
        <v>45</v>
      </c>
      <c r="O313" s="71"/>
      <c r="P313" s="195">
        <f>O313*H313</f>
        <v>0</v>
      </c>
      <c r="Q313" s="195">
        <v>0.09</v>
      </c>
      <c r="R313" s="195">
        <f>Q313*H313</f>
        <v>0.89999999999999991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147</v>
      </c>
      <c r="AT313" s="197" t="s">
        <v>142</v>
      </c>
      <c r="AU313" s="197" t="s">
        <v>156</v>
      </c>
      <c r="AY313" s="17" t="s">
        <v>140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7" t="s">
        <v>88</v>
      </c>
      <c r="BK313" s="198">
        <f>ROUND(I313*H313,2)</f>
        <v>0</v>
      </c>
      <c r="BL313" s="17" t="s">
        <v>147</v>
      </c>
      <c r="BM313" s="197" t="s">
        <v>1257</v>
      </c>
    </row>
    <row r="314" spans="1:65" s="2" customFormat="1" ht="11.25">
      <c r="A314" s="34"/>
      <c r="B314" s="35"/>
      <c r="C314" s="36"/>
      <c r="D314" s="199" t="s">
        <v>149</v>
      </c>
      <c r="E314" s="36"/>
      <c r="F314" s="200" t="s">
        <v>1217</v>
      </c>
      <c r="G314" s="36"/>
      <c r="H314" s="36"/>
      <c r="I314" s="201"/>
      <c r="J314" s="36"/>
      <c r="K314" s="36"/>
      <c r="L314" s="39"/>
      <c r="M314" s="202"/>
      <c r="N314" s="203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149</v>
      </c>
      <c r="AU314" s="17" t="s">
        <v>156</v>
      </c>
    </row>
    <row r="315" spans="1:65" s="2" customFormat="1" ht="24.2" customHeight="1">
      <c r="A315" s="34"/>
      <c r="B315" s="35"/>
      <c r="C315" s="228" t="s">
        <v>538</v>
      </c>
      <c r="D315" s="228" t="s">
        <v>377</v>
      </c>
      <c r="E315" s="229" t="s">
        <v>1258</v>
      </c>
      <c r="F315" s="230" t="s">
        <v>1259</v>
      </c>
      <c r="G315" s="231" t="s">
        <v>153</v>
      </c>
      <c r="H315" s="232">
        <v>10</v>
      </c>
      <c r="I315" s="233"/>
      <c r="J315" s="234">
        <f>ROUND(I315*H315,2)</f>
        <v>0</v>
      </c>
      <c r="K315" s="230" t="s">
        <v>146</v>
      </c>
      <c r="L315" s="235"/>
      <c r="M315" s="236" t="s">
        <v>1</v>
      </c>
      <c r="N315" s="237" t="s">
        <v>45</v>
      </c>
      <c r="O315" s="71"/>
      <c r="P315" s="195">
        <f>O315*H315</f>
        <v>0</v>
      </c>
      <c r="Q315" s="195">
        <v>0.108</v>
      </c>
      <c r="R315" s="195">
        <f>Q315*H315</f>
        <v>1.08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185</v>
      </c>
      <c r="AT315" s="197" t="s">
        <v>377</v>
      </c>
      <c r="AU315" s="197" t="s">
        <v>156</v>
      </c>
      <c r="AY315" s="17" t="s">
        <v>140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7" t="s">
        <v>88</v>
      </c>
      <c r="BK315" s="198">
        <f>ROUND(I315*H315,2)</f>
        <v>0</v>
      </c>
      <c r="BL315" s="17" t="s">
        <v>147</v>
      </c>
      <c r="BM315" s="197" t="s">
        <v>1260</v>
      </c>
    </row>
    <row r="316" spans="1:65" s="2" customFormat="1" ht="21.75" customHeight="1">
      <c r="A316" s="34"/>
      <c r="B316" s="35"/>
      <c r="C316" s="228" t="s">
        <v>544</v>
      </c>
      <c r="D316" s="228" t="s">
        <v>377</v>
      </c>
      <c r="E316" s="229" t="s">
        <v>1261</v>
      </c>
      <c r="F316" s="230" t="s">
        <v>1262</v>
      </c>
      <c r="G316" s="231" t="s">
        <v>153</v>
      </c>
      <c r="H316" s="232">
        <v>10</v>
      </c>
      <c r="I316" s="233"/>
      <c r="J316" s="234">
        <f>ROUND(I316*H316,2)</f>
        <v>0</v>
      </c>
      <c r="K316" s="230" t="s">
        <v>146</v>
      </c>
      <c r="L316" s="235"/>
      <c r="M316" s="236" t="s">
        <v>1</v>
      </c>
      <c r="N316" s="237" t="s">
        <v>45</v>
      </c>
      <c r="O316" s="71"/>
      <c r="P316" s="195">
        <f>O316*H316</f>
        <v>0</v>
      </c>
      <c r="Q316" s="195">
        <v>8.5000000000000006E-3</v>
      </c>
      <c r="R316" s="195">
        <f>Q316*H316</f>
        <v>8.5000000000000006E-2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185</v>
      </c>
      <c r="AT316" s="197" t="s">
        <v>377</v>
      </c>
      <c r="AU316" s="197" t="s">
        <v>156</v>
      </c>
      <c r="AY316" s="17" t="s">
        <v>140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7" t="s">
        <v>88</v>
      </c>
      <c r="BK316" s="198">
        <f>ROUND(I316*H316,2)</f>
        <v>0</v>
      </c>
      <c r="BL316" s="17" t="s">
        <v>147</v>
      </c>
      <c r="BM316" s="197" t="s">
        <v>1263</v>
      </c>
    </row>
    <row r="317" spans="1:65" s="12" customFormat="1" ht="20.85" customHeight="1">
      <c r="B317" s="170"/>
      <c r="C317" s="171"/>
      <c r="D317" s="172" t="s">
        <v>79</v>
      </c>
      <c r="E317" s="184" t="s">
        <v>1264</v>
      </c>
      <c r="F317" s="184" t="s">
        <v>1265</v>
      </c>
      <c r="G317" s="171"/>
      <c r="H317" s="171"/>
      <c r="I317" s="174"/>
      <c r="J317" s="185">
        <f>BK317</f>
        <v>0</v>
      </c>
      <c r="K317" s="171"/>
      <c r="L317" s="176"/>
      <c r="M317" s="177"/>
      <c r="N317" s="178"/>
      <c r="O317" s="178"/>
      <c r="P317" s="179">
        <f>SUM(P318:P323)</f>
        <v>0</v>
      </c>
      <c r="Q317" s="178"/>
      <c r="R317" s="179">
        <f>SUM(R318:R323)</f>
        <v>2.9906299999999999</v>
      </c>
      <c r="S317" s="178"/>
      <c r="T317" s="180">
        <f>SUM(T318:T323)</f>
        <v>0</v>
      </c>
      <c r="AR317" s="181" t="s">
        <v>88</v>
      </c>
      <c r="AT317" s="182" t="s">
        <v>79</v>
      </c>
      <c r="AU317" s="182" t="s">
        <v>90</v>
      </c>
      <c r="AY317" s="181" t="s">
        <v>140</v>
      </c>
      <c r="BK317" s="183">
        <f>SUM(BK318:BK323)</f>
        <v>0</v>
      </c>
    </row>
    <row r="318" spans="1:65" s="2" customFormat="1" ht="24.2" customHeight="1">
      <c r="A318" s="34"/>
      <c r="B318" s="35"/>
      <c r="C318" s="186" t="s">
        <v>546</v>
      </c>
      <c r="D318" s="186" t="s">
        <v>142</v>
      </c>
      <c r="E318" s="187" t="s">
        <v>1266</v>
      </c>
      <c r="F318" s="188" t="s">
        <v>1267</v>
      </c>
      <c r="G318" s="189" t="s">
        <v>153</v>
      </c>
      <c r="H318" s="190">
        <v>1</v>
      </c>
      <c r="I318" s="191"/>
      <c r="J318" s="192">
        <f>ROUND(I318*H318,2)</f>
        <v>0</v>
      </c>
      <c r="K318" s="188" t="s">
        <v>146</v>
      </c>
      <c r="L318" s="39"/>
      <c r="M318" s="193" t="s">
        <v>1</v>
      </c>
      <c r="N318" s="194" t="s">
        <v>45</v>
      </c>
      <c r="O318" s="71"/>
      <c r="P318" s="195">
        <f>O318*H318</f>
        <v>0</v>
      </c>
      <c r="Q318" s="195">
        <v>0.45828999999999998</v>
      </c>
      <c r="R318" s="195">
        <f>Q318*H318</f>
        <v>0.45828999999999998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147</v>
      </c>
      <c r="AT318" s="197" t="s">
        <v>142</v>
      </c>
      <c r="AU318" s="197" t="s">
        <v>156</v>
      </c>
      <c r="AY318" s="17" t="s">
        <v>140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7" t="s">
        <v>88</v>
      </c>
      <c r="BK318" s="198">
        <f>ROUND(I318*H318,2)</f>
        <v>0</v>
      </c>
      <c r="BL318" s="17" t="s">
        <v>147</v>
      </c>
      <c r="BM318" s="197" t="s">
        <v>1268</v>
      </c>
    </row>
    <row r="319" spans="1:65" s="2" customFormat="1" ht="11.25">
      <c r="A319" s="34"/>
      <c r="B319" s="35"/>
      <c r="C319" s="36"/>
      <c r="D319" s="199" t="s">
        <v>149</v>
      </c>
      <c r="E319" s="36"/>
      <c r="F319" s="200" t="s">
        <v>1269</v>
      </c>
      <c r="G319" s="36"/>
      <c r="H319" s="36"/>
      <c r="I319" s="201"/>
      <c r="J319" s="36"/>
      <c r="K319" s="36"/>
      <c r="L319" s="39"/>
      <c r="M319" s="202"/>
      <c r="N319" s="203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149</v>
      </c>
      <c r="AU319" s="17" t="s">
        <v>156</v>
      </c>
    </row>
    <row r="320" spans="1:65" s="2" customFormat="1" ht="16.5" customHeight="1">
      <c r="A320" s="34"/>
      <c r="B320" s="35"/>
      <c r="C320" s="228" t="s">
        <v>551</v>
      </c>
      <c r="D320" s="228" t="s">
        <v>377</v>
      </c>
      <c r="E320" s="229" t="s">
        <v>1270</v>
      </c>
      <c r="F320" s="230" t="s">
        <v>1271</v>
      </c>
      <c r="G320" s="231" t="s">
        <v>153</v>
      </c>
      <c r="H320" s="232">
        <v>1</v>
      </c>
      <c r="I320" s="233"/>
      <c r="J320" s="234">
        <f>ROUND(I320*H320,2)</f>
        <v>0</v>
      </c>
      <c r="K320" s="230" t="s">
        <v>146</v>
      </c>
      <c r="L320" s="235"/>
      <c r="M320" s="236" t="s">
        <v>1</v>
      </c>
      <c r="N320" s="237" t="s">
        <v>45</v>
      </c>
      <c r="O320" s="71"/>
      <c r="P320" s="195">
        <f>O320*H320</f>
        <v>0</v>
      </c>
      <c r="Q320" s="195">
        <v>2.2549999999999999</v>
      </c>
      <c r="R320" s="195">
        <f>Q320*H320</f>
        <v>2.2549999999999999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185</v>
      </c>
      <c r="AT320" s="197" t="s">
        <v>377</v>
      </c>
      <c r="AU320" s="197" t="s">
        <v>156</v>
      </c>
      <c r="AY320" s="17" t="s">
        <v>140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7" t="s">
        <v>88</v>
      </c>
      <c r="BK320" s="198">
        <f>ROUND(I320*H320,2)</f>
        <v>0</v>
      </c>
      <c r="BL320" s="17" t="s">
        <v>147</v>
      </c>
      <c r="BM320" s="197" t="s">
        <v>1272</v>
      </c>
    </row>
    <row r="321" spans="1:65" s="2" customFormat="1" ht="24.2" customHeight="1">
      <c r="A321" s="34"/>
      <c r="B321" s="35"/>
      <c r="C321" s="186" t="s">
        <v>556</v>
      </c>
      <c r="D321" s="186" t="s">
        <v>142</v>
      </c>
      <c r="E321" s="187" t="s">
        <v>1273</v>
      </c>
      <c r="F321" s="188" t="s">
        <v>1274</v>
      </c>
      <c r="G321" s="189" t="s">
        <v>153</v>
      </c>
      <c r="H321" s="190">
        <v>1</v>
      </c>
      <c r="I321" s="191"/>
      <c r="J321" s="192">
        <f>ROUND(I321*H321,2)</f>
        <v>0</v>
      </c>
      <c r="K321" s="188" t="s">
        <v>146</v>
      </c>
      <c r="L321" s="39"/>
      <c r="M321" s="193" t="s">
        <v>1</v>
      </c>
      <c r="N321" s="194" t="s">
        <v>45</v>
      </c>
      <c r="O321" s="71"/>
      <c r="P321" s="195">
        <f>O321*H321</f>
        <v>0</v>
      </c>
      <c r="Q321" s="195">
        <v>0.21734000000000001</v>
      </c>
      <c r="R321" s="195">
        <f>Q321*H321</f>
        <v>0.21734000000000001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147</v>
      </c>
      <c r="AT321" s="197" t="s">
        <v>142</v>
      </c>
      <c r="AU321" s="197" t="s">
        <v>156</v>
      </c>
      <c r="AY321" s="17" t="s">
        <v>140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7" t="s">
        <v>88</v>
      </c>
      <c r="BK321" s="198">
        <f>ROUND(I321*H321,2)</f>
        <v>0</v>
      </c>
      <c r="BL321" s="17" t="s">
        <v>147</v>
      </c>
      <c r="BM321" s="197" t="s">
        <v>1275</v>
      </c>
    </row>
    <row r="322" spans="1:65" s="2" customFormat="1" ht="11.25">
      <c r="A322" s="34"/>
      <c r="B322" s="35"/>
      <c r="C322" s="36"/>
      <c r="D322" s="199" t="s">
        <v>149</v>
      </c>
      <c r="E322" s="36"/>
      <c r="F322" s="200" t="s">
        <v>1276</v>
      </c>
      <c r="G322" s="36"/>
      <c r="H322" s="36"/>
      <c r="I322" s="201"/>
      <c r="J322" s="36"/>
      <c r="K322" s="36"/>
      <c r="L322" s="39"/>
      <c r="M322" s="202"/>
      <c r="N322" s="203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149</v>
      </c>
      <c r="AU322" s="17" t="s">
        <v>156</v>
      </c>
    </row>
    <row r="323" spans="1:65" s="2" customFormat="1" ht="24.2" customHeight="1">
      <c r="A323" s="34"/>
      <c r="B323" s="35"/>
      <c r="C323" s="228" t="s">
        <v>561</v>
      </c>
      <c r="D323" s="228" t="s">
        <v>377</v>
      </c>
      <c r="E323" s="229" t="s">
        <v>1277</v>
      </c>
      <c r="F323" s="230" t="s">
        <v>1278</v>
      </c>
      <c r="G323" s="231" t="s">
        <v>153</v>
      </c>
      <c r="H323" s="232">
        <v>1</v>
      </c>
      <c r="I323" s="233"/>
      <c r="J323" s="234">
        <f>ROUND(I323*H323,2)</f>
        <v>0</v>
      </c>
      <c r="K323" s="230" t="s">
        <v>146</v>
      </c>
      <c r="L323" s="235"/>
      <c r="M323" s="236" t="s">
        <v>1</v>
      </c>
      <c r="N323" s="237" t="s">
        <v>45</v>
      </c>
      <c r="O323" s="71"/>
      <c r="P323" s="195">
        <f>O323*H323</f>
        <v>0</v>
      </c>
      <c r="Q323" s="195">
        <v>0.06</v>
      </c>
      <c r="R323" s="195">
        <f>Q323*H323</f>
        <v>0.06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185</v>
      </c>
      <c r="AT323" s="197" t="s">
        <v>377</v>
      </c>
      <c r="AU323" s="197" t="s">
        <v>156</v>
      </c>
      <c r="AY323" s="17" t="s">
        <v>140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7" t="s">
        <v>88</v>
      </c>
      <c r="BK323" s="198">
        <f>ROUND(I323*H323,2)</f>
        <v>0</v>
      </c>
      <c r="BL323" s="17" t="s">
        <v>147</v>
      </c>
      <c r="BM323" s="197" t="s">
        <v>1279</v>
      </c>
    </row>
    <row r="324" spans="1:65" s="12" customFormat="1" ht="20.85" customHeight="1">
      <c r="B324" s="170"/>
      <c r="C324" s="171"/>
      <c r="D324" s="172" t="s">
        <v>79</v>
      </c>
      <c r="E324" s="184" t="s">
        <v>1280</v>
      </c>
      <c r="F324" s="184" t="s">
        <v>1281</v>
      </c>
      <c r="G324" s="171"/>
      <c r="H324" s="171"/>
      <c r="I324" s="174"/>
      <c r="J324" s="185">
        <f>BK324</f>
        <v>0</v>
      </c>
      <c r="K324" s="171"/>
      <c r="L324" s="176"/>
      <c r="M324" s="177"/>
      <c r="N324" s="178"/>
      <c r="O324" s="178"/>
      <c r="P324" s="179">
        <f>SUM(P325:P338)</f>
        <v>0</v>
      </c>
      <c r="Q324" s="178"/>
      <c r="R324" s="179">
        <f>SUM(R325:R338)</f>
        <v>0.89163000000000003</v>
      </c>
      <c r="S324" s="178"/>
      <c r="T324" s="180">
        <f>SUM(T325:T338)</f>
        <v>0</v>
      </c>
      <c r="AR324" s="181" t="s">
        <v>88</v>
      </c>
      <c r="AT324" s="182" t="s">
        <v>79</v>
      </c>
      <c r="AU324" s="182" t="s">
        <v>90</v>
      </c>
      <c r="AY324" s="181" t="s">
        <v>140</v>
      </c>
      <c r="BK324" s="183">
        <f>SUM(BK325:BK338)</f>
        <v>0</v>
      </c>
    </row>
    <row r="325" spans="1:65" s="2" customFormat="1" ht="37.9" customHeight="1">
      <c r="A325" s="34"/>
      <c r="B325" s="35"/>
      <c r="C325" s="186" t="s">
        <v>566</v>
      </c>
      <c r="D325" s="186" t="s">
        <v>142</v>
      </c>
      <c r="E325" s="187" t="s">
        <v>1282</v>
      </c>
      <c r="F325" s="188" t="s">
        <v>1283</v>
      </c>
      <c r="G325" s="189" t="s">
        <v>153</v>
      </c>
      <c r="H325" s="190">
        <v>2</v>
      </c>
      <c r="I325" s="191"/>
      <c r="J325" s="192">
        <f>ROUND(I325*H325,2)</f>
        <v>0</v>
      </c>
      <c r="K325" s="188" t="s">
        <v>146</v>
      </c>
      <c r="L325" s="39"/>
      <c r="M325" s="193" t="s">
        <v>1</v>
      </c>
      <c r="N325" s="194" t="s">
        <v>45</v>
      </c>
      <c r="O325" s="71"/>
      <c r="P325" s="195">
        <f>O325*H325</f>
        <v>0</v>
      </c>
      <c r="Q325" s="195">
        <v>2.1440000000000001E-2</v>
      </c>
      <c r="R325" s="195">
        <f>Q325*H325</f>
        <v>4.2880000000000001E-2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147</v>
      </c>
      <c r="AT325" s="197" t="s">
        <v>142</v>
      </c>
      <c r="AU325" s="197" t="s">
        <v>156</v>
      </c>
      <c r="AY325" s="17" t="s">
        <v>140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7" t="s">
        <v>88</v>
      </c>
      <c r="BK325" s="198">
        <f>ROUND(I325*H325,2)</f>
        <v>0</v>
      </c>
      <c r="BL325" s="17" t="s">
        <v>147</v>
      </c>
      <c r="BM325" s="197" t="s">
        <v>1284</v>
      </c>
    </row>
    <row r="326" spans="1:65" s="2" customFormat="1" ht="11.25">
      <c r="A326" s="34"/>
      <c r="B326" s="35"/>
      <c r="C326" s="36"/>
      <c r="D326" s="199" t="s">
        <v>149</v>
      </c>
      <c r="E326" s="36"/>
      <c r="F326" s="200" t="s">
        <v>1285</v>
      </c>
      <c r="G326" s="36"/>
      <c r="H326" s="36"/>
      <c r="I326" s="201"/>
      <c r="J326" s="36"/>
      <c r="K326" s="36"/>
      <c r="L326" s="39"/>
      <c r="M326" s="202"/>
      <c r="N326" s="203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149</v>
      </c>
      <c r="AU326" s="17" t="s">
        <v>156</v>
      </c>
    </row>
    <row r="327" spans="1:65" s="2" customFormat="1" ht="37.9" customHeight="1">
      <c r="A327" s="34"/>
      <c r="B327" s="35"/>
      <c r="C327" s="186" t="s">
        <v>573</v>
      </c>
      <c r="D327" s="186" t="s">
        <v>142</v>
      </c>
      <c r="E327" s="187" t="s">
        <v>1286</v>
      </c>
      <c r="F327" s="188" t="s">
        <v>1287</v>
      </c>
      <c r="G327" s="189" t="s">
        <v>153</v>
      </c>
      <c r="H327" s="190">
        <v>1</v>
      </c>
      <c r="I327" s="191"/>
      <c r="J327" s="192">
        <f>ROUND(I327*H327,2)</f>
        <v>0</v>
      </c>
      <c r="K327" s="188" t="s">
        <v>146</v>
      </c>
      <c r="L327" s="39"/>
      <c r="M327" s="193" t="s">
        <v>1</v>
      </c>
      <c r="N327" s="194" t="s">
        <v>45</v>
      </c>
      <c r="O327" s="71"/>
      <c r="P327" s="195">
        <f>O327*H327</f>
        <v>0</v>
      </c>
      <c r="Q327" s="195">
        <v>0.10546999999999999</v>
      </c>
      <c r="R327" s="195">
        <f>Q327*H327</f>
        <v>0.10546999999999999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147</v>
      </c>
      <c r="AT327" s="197" t="s">
        <v>142</v>
      </c>
      <c r="AU327" s="197" t="s">
        <v>156</v>
      </c>
      <c r="AY327" s="17" t="s">
        <v>140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88</v>
      </c>
      <c r="BK327" s="198">
        <f>ROUND(I327*H327,2)</f>
        <v>0</v>
      </c>
      <c r="BL327" s="17" t="s">
        <v>147</v>
      </c>
      <c r="BM327" s="197" t="s">
        <v>1288</v>
      </c>
    </row>
    <row r="328" spans="1:65" s="2" customFormat="1" ht="11.25">
      <c r="A328" s="34"/>
      <c r="B328" s="35"/>
      <c r="C328" s="36"/>
      <c r="D328" s="199" t="s">
        <v>149</v>
      </c>
      <c r="E328" s="36"/>
      <c r="F328" s="200" t="s">
        <v>1289</v>
      </c>
      <c r="G328" s="36"/>
      <c r="H328" s="36"/>
      <c r="I328" s="201"/>
      <c r="J328" s="36"/>
      <c r="K328" s="36"/>
      <c r="L328" s="39"/>
      <c r="M328" s="202"/>
      <c r="N328" s="203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149</v>
      </c>
      <c r="AU328" s="17" t="s">
        <v>156</v>
      </c>
    </row>
    <row r="329" spans="1:65" s="2" customFormat="1" ht="37.9" customHeight="1">
      <c r="A329" s="34"/>
      <c r="B329" s="35"/>
      <c r="C329" s="186" t="s">
        <v>579</v>
      </c>
      <c r="D329" s="186" t="s">
        <v>142</v>
      </c>
      <c r="E329" s="187" t="s">
        <v>1290</v>
      </c>
      <c r="F329" s="188" t="s">
        <v>1291</v>
      </c>
      <c r="G329" s="189" t="s">
        <v>153</v>
      </c>
      <c r="H329" s="190">
        <v>1</v>
      </c>
      <c r="I329" s="191"/>
      <c r="J329" s="192">
        <f>ROUND(I329*H329,2)</f>
        <v>0</v>
      </c>
      <c r="K329" s="188" t="s">
        <v>146</v>
      </c>
      <c r="L329" s="39"/>
      <c r="M329" s="193" t="s">
        <v>1</v>
      </c>
      <c r="N329" s="194" t="s">
        <v>45</v>
      </c>
      <c r="O329" s="71"/>
      <c r="P329" s="195">
        <f>O329*H329</f>
        <v>0</v>
      </c>
      <c r="Q329" s="195">
        <v>1.2120000000000001E-2</v>
      </c>
      <c r="R329" s="195">
        <f>Q329*H329</f>
        <v>1.2120000000000001E-2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147</v>
      </c>
      <c r="AT329" s="197" t="s">
        <v>142</v>
      </c>
      <c r="AU329" s="197" t="s">
        <v>156</v>
      </c>
      <c r="AY329" s="17" t="s">
        <v>140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7" t="s">
        <v>88</v>
      </c>
      <c r="BK329" s="198">
        <f>ROUND(I329*H329,2)</f>
        <v>0</v>
      </c>
      <c r="BL329" s="17" t="s">
        <v>147</v>
      </c>
      <c r="BM329" s="197" t="s">
        <v>1292</v>
      </c>
    </row>
    <row r="330" spans="1:65" s="2" customFormat="1" ht="11.25">
      <c r="A330" s="34"/>
      <c r="B330" s="35"/>
      <c r="C330" s="36"/>
      <c r="D330" s="199" t="s">
        <v>149</v>
      </c>
      <c r="E330" s="36"/>
      <c r="F330" s="200" t="s">
        <v>1293</v>
      </c>
      <c r="G330" s="36"/>
      <c r="H330" s="36"/>
      <c r="I330" s="201"/>
      <c r="J330" s="36"/>
      <c r="K330" s="36"/>
      <c r="L330" s="39"/>
      <c r="M330" s="202"/>
      <c r="N330" s="203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149</v>
      </c>
      <c r="AU330" s="17" t="s">
        <v>156</v>
      </c>
    </row>
    <row r="331" spans="1:65" s="2" customFormat="1" ht="37.9" customHeight="1">
      <c r="A331" s="34"/>
      <c r="B331" s="35"/>
      <c r="C331" s="186" t="s">
        <v>584</v>
      </c>
      <c r="D331" s="186" t="s">
        <v>142</v>
      </c>
      <c r="E331" s="187" t="s">
        <v>1294</v>
      </c>
      <c r="F331" s="188" t="s">
        <v>1295</v>
      </c>
      <c r="G331" s="189" t="s">
        <v>153</v>
      </c>
      <c r="H331" s="190">
        <v>1</v>
      </c>
      <c r="I331" s="191"/>
      <c r="J331" s="192">
        <f>ROUND(I331*H331,2)</f>
        <v>0</v>
      </c>
      <c r="K331" s="188" t="s">
        <v>146</v>
      </c>
      <c r="L331" s="39"/>
      <c r="M331" s="193" t="s">
        <v>1</v>
      </c>
      <c r="N331" s="194" t="s">
        <v>45</v>
      </c>
      <c r="O331" s="71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147</v>
      </c>
      <c r="AT331" s="197" t="s">
        <v>142</v>
      </c>
      <c r="AU331" s="197" t="s">
        <v>156</v>
      </c>
      <c r="AY331" s="17" t="s">
        <v>140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7" t="s">
        <v>88</v>
      </c>
      <c r="BK331" s="198">
        <f>ROUND(I331*H331,2)</f>
        <v>0</v>
      </c>
      <c r="BL331" s="17" t="s">
        <v>147</v>
      </c>
      <c r="BM331" s="197" t="s">
        <v>1296</v>
      </c>
    </row>
    <row r="332" spans="1:65" s="2" customFormat="1" ht="11.25">
      <c r="A332" s="34"/>
      <c r="B332" s="35"/>
      <c r="C332" s="36"/>
      <c r="D332" s="199" t="s">
        <v>149</v>
      </c>
      <c r="E332" s="36"/>
      <c r="F332" s="200" t="s">
        <v>1297</v>
      </c>
      <c r="G332" s="36"/>
      <c r="H332" s="36"/>
      <c r="I332" s="201"/>
      <c r="J332" s="36"/>
      <c r="K332" s="36"/>
      <c r="L332" s="39"/>
      <c r="M332" s="202"/>
      <c r="N332" s="203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149</v>
      </c>
      <c r="AU332" s="17" t="s">
        <v>156</v>
      </c>
    </row>
    <row r="333" spans="1:65" s="2" customFormat="1" ht="37.9" customHeight="1">
      <c r="A333" s="34"/>
      <c r="B333" s="35"/>
      <c r="C333" s="186" t="s">
        <v>589</v>
      </c>
      <c r="D333" s="186" t="s">
        <v>142</v>
      </c>
      <c r="E333" s="187" t="s">
        <v>1298</v>
      </c>
      <c r="F333" s="188" t="s">
        <v>1299</v>
      </c>
      <c r="G333" s="189" t="s">
        <v>153</v>
      </c>
      <c r="H333" s="190">
        <v>1</v>
      </c>
      <c r="I333" s="191"/>
      <c r="J333" s="192">
        <f>ROUND(I333*H333,2)</f>
        <v>0</v>
      </c>
      <c r="K333" s="188" t="s">
        <v>146</v>
      </c>
      <c r="L333" s="39"/>
      <c r="M333" s="193" t="s">
        <v>1</v>
      </c>
      <c r="N333" s="194" t="s">
        <v>45</v>
      </c>
      <c r="O333" s="71"/>
      <c r="P333" s="195">
        <f>O333*H333</f>
        <v>0</v>
      </c>
      <c r="Q333" s="195">
        <v>7.2720000000000007E-2</v>
      </c>
      <c r="R333" s="195">
        <f>Q333*H333</f>
        <v>7.2720000000000007E-2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147</v>
      </c>
      <c r="AT333" s="197" t="s">
        <v>142</v>
      </c>
      <c r="AU333" s="197" t="s">
        <v>156</v>
      </c>
      <c r="AY333" s="17" t="s">
        <v>140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88</v>
      </c>
      <c r="BK333" s="198">
        <f>ROUND(I333*H333,2)</f>
        <v>0</v>
      </c>
      <c r="BL333" s="17" t="s">
        <v>147</v>
      </c>
      <c r="BM333" s="197" t="s">
        <v>1300</v>
      </c>
    </row>
    <row r="334" spans="1:65" s="2" customFormat="1" ht="11.25">
      <c r="A334" s="34"/>
      <c r="B334" s="35"/>
      <c r="C334" s="36"/>
      <c r="D334" s="199" t="s">
        <v>149</v>
      </c>
      <c r="E334" s="36"/>
      <c r="F334" s="200" t="s">
        <v>1301</v>
      </c>
      <c r="G334" s="36"/>
      <c r="H334" s="36"/>
      <c r="I334" s="201"/>
      <c r="J334" s="36"/>
      <c r="K334" s="36"/>
      <c r="L334" s="39"/>
      <c r="M334" s="202"/>
      <c r="N334" s="203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149</v>
      </c>
      <c r="AU334" s="17" t="s">
        <v>156</v>
      </c>
    </row>
    <row r="335" spans="1:65" s="2" customFormat="1" ht="49.15" customHeight="1">
      <c r="A335" s="34"/>
      <c r="B335" s="35"/>
      <c r="C335" s="186" t="s">
        <v>595</v>
      </c>
      <c r="D335" s="186" t="s">
        <v>142</v>
      </c>
      <c r="E335" s="187" t="s">
        <v>1302</v>
      </c>
      <c r="F335" s="188" t="s">
        <v>1303</v>
      </c>
      <c r="G335" s="189" t="s">
        <v>244</v>
      </c>
      <c r="H335" s="190">
        <v>12</v>
      </c>
      <c r="I335" s="191"/>
      <c r="J335" s="192">
        <f>ROUND(I335*H335,2)</f>
        <v>0</v>
      </c>
      <c r="K335" s="188" t="s">
        <v>146</v>
      </c>
      <c r="L335" s="39"/>
      <c r="M335" s="193" t="s">
        <v>1</v>
      </c>
      <c r="N335" s="194" t="s">
        <v>45</v>
      </c>
      <c r="O335" s="71"/>
      <c r="P335" s="195">
        <f>O335*H335</f>
        <v>0</v>
      </c>
      <c r="Q335" s="195">
        <v>4.512E-2</v>
      </c>
      <c r="R335" s="195">
        <f>Q335*H335</f>
        <v>0.54144000000000003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147</v>
      </c>
      <c r="AT335" s="197" t="s">
        <v>142</v>
      </c>
      <c r="AU335" s="197" t="s">
        <v>156</v>
      </c>
      <c r="AY335" s="17" t="s">
        <v>140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7" t="s">
        <v>88</v>
      </c>
      <c r="BK335" s="198">
        <f>ROUND(I335*H335,2)</f>
        <v>0</v>
      </c>
      <c r="BL335" s="17" t="s">
        <v>147</v>
      </c>
      <c r="BM335" s="197" t="s">
        <v>1304</v>
      </c>
    </row>
    <row r="336" spans="1:65" s="2" customFormat="1" ht="11.25">
      <c r="A336" s="34"/>
      <c r="B336" s="35"/>
      <c r="C336" s="36"/>
      <c r="D336" s="199" t="s">
        <v>149</v>
      </c>
      <c r="E336" s="36"/>
      <c r="F336" s="200" t="s">
        <v>1305</v>
      </c>
      <c r="G336" s="36"/>
      <c r="H336" s="36"/>
      <c r="I336" s="201"/>
      <c r="J336" s="36"/>
      <c r="K336" s="36"/>
      <c r="L336" s="39"/>
      <c r="M336" s="202"/>
      <c r="N336" s="203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149</v>
      </c>
      <c r="AU336" s="17" t="s">
        <v>156</v>
      </c>
    </row>
    <row r="337" spans="1:65" s="2" customFormat="1" ht="49.15" customHeight="1">
      <c r="A337" s="34"/>
      <c r="B337" s="35"/>
      <c r="C337" s="186" t="s">
        <v>601</v>
      </c>
      <c r="D337" s="186" t="s">
        <v>142</v>
      </c>
      <c r="E337" s="187" t="s">
        <v>1306</v>
      </c>
      <c r="F337" s="188" t="s">
        <v>1307</v>
      </c>
      <c r="G337" s="189" t="s">
        <v>153</v>
      </c>
      <c r="H337" s="190">
        <v>2</v>
      </c>
      <c r="I337" s="191"/>
      <c r="J337" s="192">
        <f>ROUND(I337*H337,2)</f>
        <v>0</v>
      </c>
      <c r="K337" s="188" t="s">
        <v>146</v>
      </c>
      <c r="L337" s="39"/>
      <c r="M337" s="193" t="s">
        <v>1</v>
      </c>
      <c r="N337" s="194" t="s">
        <v>45</v>
      </c>
      <c r="O337" s="71"/>
      <c r="P337" s="195">
        <f>O337*H337</f>
        <v>0</v>
      </c>
      <c r="Q337" s="195">
        <v>5.8500000000000003E-2</v>
      </c>
      <c r="R337" s="195">
        <f>Q337*H337</f>
        <v>0.11700000000000001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147</v>
      </c>
      <c r="AT337" s="197" t="s">
        <v>142</v>
      </c>
      <c r="AU337" s="197" t="s">
        <v>156</v>
      </c>
      <c r="AY337" s="17" t="s">
        <v>140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17" t="s">
        <v>88</v>
      </c>
      <c r="BK337" s="198">
        <f>ROUND(I337*H337,2)</f>
        <v>0</v>
      </c>
      <c r="BL337" s="17" t="s">
        <v>147</v>
      </c>
      <c r="BM337" s="197" t="s">
        <v>1308</v>
      </c>
    </row>
    <row r="338" spans="1:65" s="2" customFormat="1" ht="11.25">
      <c r="A338" s="34"/>
      <c r="B338" s="35"/>
      <c r="C338" s="36"/>
      <c r="D338" s="199" t="s">
        <v>149</v>
      </c>
      <c r="E338" s="36"/>
      <c r="F338" s="200" t="s">
        <v>1309</v>
      </c>
      <c r="G338" s="36"/>
      <c r="H338" s="36"/>
      <c r="I338" s="201"/>
      <c r="J338" s="36"/>
      <c r="K338" s="36"/>
      <c r="L338" s="39"/>
      <c r="M338" s="202"/>
      <c r="N338" s="203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149</v>
      </c>
      <c r="AU338" s="17" t="s">
        <v>156</v>
      </c>
    </row>
    <row r="339" spans="1:65" s="12" customFormat="1" ht="22.9" customHeight="1">
      <c r="B339" s="170"/>
      <c r="C339" s="171"/>
      <c r="D339" s="172" t="s">
        <v>79</v>
      </c>
      <c r="E339" s="184" t="s">
        <v>952</v>
      </c>
      <c r="F339" s="184" t="s">
        <v>953</v>
      </c>
      <c r="G339" s="171"/>
      <c r="H339" s="171"/>
      <c r="I339" s="174"/>
      <c r="J339" s="185">
        <f>BK339</f>
        <v>0</v>
      </c>
      <c r="K339" s="171"/>
      <c r="L339" s="176"/>
      <c r="M339" s="177"/>
      <c r="N339" s="178"/>
      <c r="O339" s="178"/>
      <c r="P339" s="179">
        <f>SUM(P340:P343)</f>
        <v>0</v>
      </c>
      <c r="Q339" s="178"/>
      <c r="R339" s="179">
        <f>SUM(R340:R343)</f>
        <v>0</v>
      </c>
      <c r="S339" s="178"/>
      <c r="T339" s="180">
        <f>SUM(T340:T343)</f>
        <v>0</v>
      </c>
      <c r="AR339" s="181" t="s">
        <v>88</v>
      </c>
      <c r="AT339" s="182" t="s">
        <v>79</v>
      </c>
      <c r="AU339" s="182" t="s">
        <v>88</v>
      </c>
      <c r="AY339" s="181" t="s">
        <v>140</v>
      </c>
      <c r="BK339" s="183">
        <f>SUM(BK340:BK343)</f>
        <v>0</v>
      </c>
    </row>
    <row r="340" spans="1:65" s="2" customFormat="1" ht="49.15" customHeight="1">
      <c r="A340" s="34"/>
      <c r="B340" s="35"/>
      <c r="C340" s="186" t="s">
        <v>605</v>
      </c>
      <c r="D340" s="186" t="s">
        <v>142</v>
      </c>
      <c r="E340" s="187" t="s">
        <v>1310</v>
      </c>
      <c r="F340" s="188" t="s">
        <v>1311</v>
      </c>
      <c r="G340" s="189" t="s">
        <v>347</v>
      </c>
      <c r="H340" s="190">
        <v>61.259</v>
      </c>
      <c r="I340" s="191"/>
      <c r="J340" s="192">
        <f>ROUND(I340*H340,2)</f>
        <v>0</v>
      </c>
      <c r="K340" s="188" t="s">
        <v>146</v>
      </c>
      <c r="L340" s="39"/>
      <c r="M340" s="193" t="s">
        <v>1</v>
      </c>
      <c r="N340" s="194" t="s">
        <v>45</v>
      </c>
      <c r="O340" s="71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147</v>
      </c>
      <c r="AT340" s="197" t="s">
        <v>142</v>
      </c>
      <c r="AU340" s="197" t="s">
        <v>90</v>
      </c>
      <c r="AY340" s="17" t="s">
        <v>140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7" t="s">
        <v>88</v>
      </c>
      <c r="BK340" s="198">
        <f>ROUND(I340*H340,2)</f>
        <v>0</v>
      </c>
      <c r="BL340" s="17" t="s">
        <v>147</v>
      </c>
      <c r="BM340" s="197" t="s">
        <v>1312</v>
      </c>
    </row>
    <row r="341" spans="1:65" s="2" customFormat="1" ht="11.25">
      <c r="A341" s="34"/>
      <c r="B341" s="35"/>
      <c r="C341" s="36"/>
      <c r="D341" s="199" t="s">
        <v>149</v>
      </c>
      <c r="E341" s="36"/>
      <c r="F341" s="200" t="s">
        <v>1313</v>
      </c>
      <c r="G341" s="36"/>
      <c r="H341" s="36"/>
      <c r="I341" s="201"/>
      <c r="J341" s="36"/>
      <c r="K341" s="36"/>
      <c r="L341" s="39"/>
      <c r="M341" s="202"/>
      <c r="N341" s="203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149</v>
      </c>
      <c r="AU341" s="17" t="s">
        <v>90</v>
      </c>
    </row>
    <row r="342" spans="1:65" s="2" customFormat="1" ht="49.15" customHeight="1">
      <c r="A342" s="34"/>
      <c r="B342" s="35"/>
      <c r="C342" s="186" t="s">
        <v>611</v>
      </c>
      <c r="D342" s="186" t="s">
        <v>142</v>
      </c>
      <c r="E342" s="187" t="s">
        <v>1314</v>
      </c>
      <c r="F342" s="188" t="s">
        <v>1315</v>
      </c>
      <c r="G342" s="189" t="s">
        <v>347</v>
      </c>
      <c r="H342" s="190">
        <v>61.259</v>
      </c>
      <c r="I342" s="191"/>
      <c r="J342" s="192">
        <f>ROUND(I342*H342,2)</f>
        <v>0</v>
      </c>
      <c r="K342" s="188" t="s">
        <v>146</v>
      </c>
      <c r="L342" s="39"/>
      <c r="M342" s="193" t="s">
        <v>1</v>
      </c>
      <c r="N342" s="194" t="s">
        <v>45</v>
      </c>
      <c r="O342" s="71"/>
      <c r="P342" s="195">
        <f>O342*H342</f>
        <v>0</v>
      </c>
      <c r="Q342" s="195">
        <v>0</v>
      </c>
      <c r="R342" s="195">
        <f>Q342*H342</f>
        <v>0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147</v>
      </c>
      <c r="AT342" s="197" t="s">
        <v>142</v>
      </c>
      <c r="AU342" s="197" t="s">
        <v>90</v>
      </c>
      <c r="AY342" s="17" t="s">
        <v>140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7" t="s">
        <v>88</v>
      </c>
      <c r="BK342" s="198">
        <f>ROUND(I342*H342,2)</f>
        <v>0</v>
      </c>
      <c r="BL342" s="17" t="s">
        <v>147</v>
      </c>
      <c r="BM342" s="197" t="s">
        <v>1316</v>
      </c>
    </row>
    <row r="343" spans="1:65" s="2" customFormat="1" ht="11.25">
      <c r="A343" s="34"/>
      <c r="B343" s="35"/>
      <c r="C343" s="36"/>
      <c r="D343" s="199" t="s">
        <v>149</v>
      </c>
      <c r="E343" s="36"/>
      <c r="F343" s="200" t="s">
        <v>1317</v>
      </c>
      <c r="G343" s="36"/>
      <c r="H343" s="36"/>
      <c r="I343" s="201"/>
      <c r="J343" s="36"/>
      <c r="K343" s="36"/>
      <c r="L343" s="39"/>
      <c r="M343" s="251"/>
      <c r="N343" s="252"/>
      <c r="O343" s="253"/>
      <c r="P343" s="253"/>
      <c r="Q343" s="253"/>
      <c r="R343" s="253"/>
      <c r="S343" s="253"/>
      <c r="T343" s="25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149</v>
      </c>
      <c r="AU343" s="17" t="s">
        <v>90</v>
      </c>
    </row>
    <row r="344" spans="1:65" s="2" customFormat="1" ht="6.95" customHeight="1">
      <c r="A344" s="34"/>
      <c r="B344" s="54"/>
      <c r="C344" s="55"/>
      <c r="D344" s="55"/>
      <c r="E344" s="55"/>
      <c r="F344" s="55"/>
      <c r="G344" s="55"/>
      <c r="H344" s="55"/>
      <c r="I344" s="55"/>
      <c r="J344" s="55"/>
      <c r="K344" s="55"/>
      <c r="L344" s="39"/>
      <c r="M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</sheetData>
  <sheetProtection algorithmName="SHA-512" hashValue="uankUlK6skHmqnjJ2dwSqKuvLVDUAtuXnpMtGqrNZaNNo1xI6jnNQhhZ7chuwTwHCnp9Q2Mura8hwxvYasu2xQ==" saltValue="sIllNU4js70PUFWKRIQyx1doLV5P1ZtuZlwBfox6TXxdtsXWCcf6E1SA9v3bxOUrKBNF27LfbhX+8DB4B494rA==" spinCount="100000" sheet="1" objects="1" scenarios="1" formatColumns="0" formatRows="0" autoFilter="0"/>
  <autoFilter ref="C124:K34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6" r:id="rId2"/>
    <hyperlink ref="F143" r:id="rId3"/>
    <hyperlink ref="F150" r:id="rId4"/>
    <hyperlink ref="F157" r:id="rId5"/>
    <hyperlink ref="F160" r:id="rId6"/>
    <hyperlink ref="F163" r:id="rId7"/>
    <hyperlink ref="F166" r:id="rId8"/>
    <hyperlink ref="F170" r:id="rId9"/>
    <hyperlink ref="F172" r:id="rId10"/>
    <hyperlink ref="F191" r:id="rId11"/>
    <hyperlink ref="F207" r:id="rId12"/>
    <hyperlink ref="F216" r:id="rId13"/>
    <hyperlink ref="F220" r:id="rId14"/>
    <hyperlink ref="F225" r:id="rId15"/>
    <hyperlink ref="F230" r:id="rId16"/>
    <hyperlink ref="F234" r:id="rId17"/>
    <hyperlink ref="F237" r:id="rId18"/>
    <hyperlink ref="F240" r:id="rId19"/>
    <hyperlink ref="F243" r:id="rId20"/>
    <hyperlink ref="F246" r:id="rId21"/>
    <hyperlink ref="F249" r:id="rId22"/>
    <hyperlink ref="F256" r:id="rId23"/>
    <hyperlink ref="F264" r:id="rId24"/>
    <hyperlink ref="F267" r:id="rId25"/>
    <hyperlink ref="F270" r:id="rId26"/>
    <hyperlink ref="F273" r:id="rId27"/>
    <hyperlink ref="F276" r:id="rId28"/>
    <hyperlink ref="F279" r:id="rId29"/>
    <hyperlink ref="F282" r:id="rId30"/>
    <hyperlink ref="F285" r:id="rId31"/>
    <hyperlink ref="F289" r:id="rId32"/>
    <hyperlink ref="F292" r:id="rId33"/>
    <hyperlink ref="F296" r:id="rId34"/>
    <hyperlink ref="F299" r:id="rId35"/>
    <hyperlink ref="F302" r:id="rId36"/>
    <hyperlink ref="F305" r:id="rId37"/>
    <hyperlink ref="F308" r:id="rId38"/>
    <hyperlink ref="F311" r:id="rId39"/>
    <hyperlink ref="F314" r:id="rId40"/>
    <hyperlink ref="F319" r:id="rId41"/>
    <hyperlink ref="F322" r:id="rId42"/>
    <hyperlink ref="F326" r:id="rId43"/>
    <hyperlink ref="F328" r:id="rId44"/>
    <hyperlink ref="F330" r:id="rId45"/>
    <hyperlink ref="F332" r:id="rId46"/>
    <hyperlink ref="F334" r:id="rId47"/>
    <hyperlink ref="F336" r:id="rId48"/>
    <hyperlink ref="F338" r:id="rId49"/>
    <hyperlink ref="F341" r:id="rId50"/>
    <hyperlink ref="F343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Stavební úpravy komunikace v ulici Poláčkova, nová dešťová kanalizace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1318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ROUND((SUM(BE124:BE241)),  2)</f>
        <v>0</v>
      </c>
      <c r="G33" s="34"/>
      <c r="H33" s="34"/>
      <c r="I33" s="124">
        <v>0.21</v>
      </c>
      <c r="J33" s="123">
        <f>ROUND(((SUM(BE124:BE241))*I33),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ROUND((SUM(BF124:BF241)),  2)</f>
        <v>0</v>
      </c>
      <c r="G34" s="34"/>
      <c r="H34" s="34"/>
      <c r="I34" s="124">
        <v>0.12</v>
      </c>
      <c r="J34" s="123">
        <f>ROUND(((SUM(BF124:BF241))*I34),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ROUND((SUM(BG124:BG241)),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ROUND((SUM(BH124:BH241)),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ROUND((SUM(BI124:BI241)),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7" t="str">
        <f>E7</f>
        <v>Stavební úpravy komunikace v ulici Poláčkova, nová dešťová kanalizace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9" t="str">
        <f>E9</f>
        <v>SO 401 - Veřejné osvětlení</v>
      </c>
      <c r="F87" s="309"/>
      <c r="G87" s="309"/>
      <c r="H87" s="30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29. 11. 2024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32</v>
      </c>
      <c r="J91" s="32" t="str">
        <f>E21</f>
        <v>GEOprojectKV,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104</v>
      </c>
      <c r="D94" s="144"/>
      <c r="E94" s="144"/>
      <c r="F94" s="144"/>
      <c r="G94" s="144"/>
      <c r="H94" s="144"/>
      <c r="I94" s="144"/>
      <c r="J94" s="145" t="s">
        <v>105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106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107</v>
      </c>
    </row>
    <row r="97" spans="1:31" s="9" customFormat="1" ht="24.95" customHeight="1">
      <c r="B97" s="147"/>
      <c r="C97" s="148"/>
      <c r="D97" s="149" t="s">
        <v>108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1319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1320</v>
      </c>
      <c r="E99" s="156"/>
      <c r="F99" s="156"/>
      <c r="G99" s="156"/>
      <c r="H99" s="156"/>
      <c r="I99" s="156"/>
      <c r="J99" s="157">
        <f>J144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1321</v>
      </c>
      <c r="E100" s="156"/>
      <c r="F100" s="156"/>
      <c r="G100" s="156"/>
      <c r="H100" s="156"/>
      <c r="I100" s="156"/>
      <c r="J100" s="157">
        <f>J157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1322</v>
      </c>
      <c r="E101" s="156"/>
      <c r="F101" s="156"/>
      <c r="G101" s="156"/>
      <c r="H101" s="156"/>
      <c r="I101" s="156"/>
      <c r="J101" s="157">
        <f>J169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1323</v>
      </c>
      <c r="E102" s="156"/>
      <c r="F102" s="156"/>
      <c r="G102" s="156"/>
      <c r="H102" s="156"/>
      <c r="I102" s="156"/>
      <c r="J102" s="157">
        <f>J200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1324</v>
      </c>
      <c r="E103" s="156"/>
      <c r="F103" s="156"/>
      <c r="G103" s="156"/>
      <c r="H103" s="156"/>
      <c r="I103" s="156"/>
      <c r="J103" s="157">
        <f>J208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1325</v>
      </c>
      <c r="E104" s="156"/>
      <c r="F104" s="156"/>
      <c r="G104" s="156"/>
      <c r="H104" s="156"/>
      <c r="I104" s="156"/>
      <c r="J104" s="157">
        <f>J232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125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307" t="str">
        <f>E7</f>
        <v>Stavební úpravy komunikace v ulici Poláčkova, nová dešťová kanalizace</v>
      </c>
      <c r="F114" s="308"/>
      <c r="G114" s="308"/>
      <c r="H114" s="30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101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59" t="str">
        <f>E9</f>
        <v>SO 401 - Veřejné osvětlení</v>
      </c>
      <c r="F116" s="309"/>
      <c r="G116" s="309"/>
      <c r="H116" s="30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29. 11. 2024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>Město Sokolov</v>
      </c>
      <c r="G120" s="36"/>
      <c r="H120" s="36"/>
      <c r="I120" s="29" t="s">
        <v>32</v>
      </c>
      <c r="J120" s="32" t="str">
        <f>E21</f>
        <v>GEOprojectKV,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30</v>
      </c>
      <c r="D121" s="36"/>
      <c r="E121" s="36"/>
      <c r="F121" s="27" t="str">
        <f>IF(E18="","",E18)</f>
        <v>Vyplň údaj</v>
      </c>
      <c r="G121" s="36"/>
      <c r="H121" s="36"/>
      <c r="I121" s="29" t="s">
        <v>37</v>
      </c>
      <c r="J121" s="32" t="str">
        <f>E24</f>
        <v>GEOprojectKV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126</v>
      </c>
      <c r="D123" s="162" t="s">
        <v>65</v>
      </c>
      <c r="E123" s="162" t="s">
        <v>61</v>
      </c>
      <c r="F123" s="162" t="s">
        <v>62</v>
      </c>
      <c r="G123" s="162" t="s">
        <v>127</v>
      </c>
      <c r="H123" s="162" t="s">
        <v>128</v>
      </c>
      <c r="I123" s="162" t="s">
        <v>129</v>
      </c>
      <c r="J123" s="162" t="s">
        <v>105</v>
      </c>
      <c r="K123" s="163" t="s">
        <v>130</v>
      </c>
      <c r="L123" s="164"/>
      <c r="M123" s="75" t="s">
        <v>1</v>
      </c>
      <c r="N123" s="76" t="s">
        <v>44</v>
      </c>
      <c r="O123" s="76" t="s">
        <v>131</v>
      </c>
      <c r="P123" s="76" t="s">
        <v>132</v>
      </c>
      <c r="Q123" s="76" t="s">
        <v>133</v>
      </c>
      <c r="R123" s="76" t="s">
        <v>134</v>
      </c>
      <c r="S123" s="76" t="s">
        <v>135</v>
      </c>
      <c r="T123" s="77" t="s">
        <v>136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137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0</v>
      </c>
      <c r="S124" s="79"/>
      <c r="T124" s="168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79</v>
      </c>
      <c r="AU124" s="17" t="s">
        <v>107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79</v>
      </c>
      <c r="E125" s="173" t="s">
        <v>138</v>
      </c>
      <c r="F125" s="173" t="s">
        <v>139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P126+P144+P157+P169+P200+P208+P232</f>
        <v>0</v>
      </c>
      <c r="Q125" s="178"/>
      <c r="R125" s="179">
        <f>R126+R144+R157+R169+R200+R208+R232</f>
        <v>0</v>
      </c>
      <c r="S125" s="178"/>
      <c r="T125" s="180">
        <f>T126+T144+T157+T169+T200+T208+T232</f>
        <v>0</v>
      </c>
      <c r="AR125" s="181" t="s">
        <v>88</v>
      </c>
      <c r="AT125" s="182" t="s">
        <v>79</v>
      </c>
      <c r="AU125" s="182" t="s">
        <v>80</v>
      </c>
      <c r="AY125" s="181" t="s">
        <v>140</v>
      </c>
      <c r="BK125" s="183">
        <f>BK126+BK144+BK157+BK169+BK200+BK208+BK232</f>
        <v>0</v>
      </c>
    </row>
    <row r="126" spans="1:65" s="12" customFormat="1" ht="22.9" customHeight="1">
      <c r="B126" s="170"/>
      <c r="C126" s="171"/>
      <c r="D126" s="172" t="s">
        <v>79</v>
      </c>
      <c r="E126" s="184" t="s">
        <v>1326</v>
      </c>
      <c r="F126" s="184" t="s">
        <v>1327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SUM(P127:P143)</f>
        <v>0</v>
      </c>
      <c r="Q126" s="178"/>
      <c r="R126" s="179">
        <f>SUM(R127:R143)</f>
        <v>0</v>
      </c>
      <c r="S126" s="178"/>
      <c r="T126" s="180">
        <f>SUM(T127:T143)</f>
        <v>0</v>
      </c>
      <c r="AR126" s="181" t="s">
        <v>88</v>
      </c>
      <c r="AT126" s="182" t="s">
        <v>79</v>
      </c>
      <c r="AU126" s="182" t="s">
        <v>88</v>
      </c>
      <c r="AY126" s="181" t="s">
        <v>140</v>
      </c>
      <c r="BK126" s="183">
        <f>SUM(BK127:BK143)</f>
        <v>0</v>
      </c>
    </row>
    <row r="127" spans="1:65" s="2" customFormat="1" ht="24.2" customHeight="1">
      <c r="A127" s="34"/>
      <c r="B127" s="35"/>
      <c r="C127" s="228" t="s">
        <v>88</v>
      </c>
      <c r="D127" s="228" t="s">
        <v>377</v>
      </c>
      <c r="E127" s="229" t="s">
        <v>1328</v>
      </c>
      <c r="F127" s="230" t="s">
        <v>1329</v>
      </c>
      <c r="G127" s="231" t="s">
        <v>1330</v>
      </c>
      <c r="H127" s="232">
        <v>13</v>
      </c>
      <c r="I127" s="233"/>
      <c r="J127" s="234">
        <f t="shared" ref="J127:J143" si="0">ROUND(I127*H127,2)</f>
        <v>0</v>
      </c>
      <c r="K127" s="230" t="s">
        <v>1</v>
      </c>
      <c r="L127" s="235"/>
      <c r="M127" s="236" t="s">
        <v>1</v>
      </c>
      <c r="N127" s="237" t="s">
        <v>45</v>
      </c>
      <c r="O127" s="71"/>
      <c r="P127" s="195">
        <f t="shared" ref="P127:P143" si="1">O127*H127</f>
        <v>0</v>
      </c>
      <c r="Q127" s="195">
        <v>0</v>
      </c>
      <c r="R127" s="195">
        <f t="shared" ref="R127:R143" si="2">Q127*H127</f>
        <v>0</v>
      </c>
      <c r="S127" s="195">
        <v>0</v>
      </c>
      <c r="T127" s="196">
        <f t="shared" ref="T127:T143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185</v>
      </c>
      <c r="AT127" s="197" t="s">
        <v>377</v>
      </c>
      <c r="AU127" s="197" t="s">
        <v>90</v>
      </c>
      <c r="AY127" s="17" t="s">
        <v>140</v>
      </c>
      <c r="BE127" s="198">
        <f t="shared" ref="BE127:BE143" si="4">IF(N127="základní",J127,0)</f>
        <v>0</v>
      </c>
      <c r="BF127" s="198">
        <f t="shared" ref="BF127:BF143" si="5">IF(N127="snížená",J127,0)</f>
        <v>0</v>
      </c>
      <c r="BG127" s="198">
        <f t="shared" ref="BG127:BG143" si="6">IF(N127="zákl. přenesená",J127,0)</f>
        <v>0</v>
      </c>
      <c r="BH127" s="198">
        <f t="shared" ref="BH127:BH143" si="7">IF(N127="sníž. přenesená",J127,0)</f>
        <v>0</v>
      </c>
      <c r="BI127" s="198">
        <f t="shared" ref="BI127:BI143" si="8">IF(N127="nulová",J127,0)</f>
        <v>0</v>
      </c>
      <c r="BJ127" s="17" t="s">
        <v>88</v>
      </c>
      <c r="BK127" s="198">
        <f t="shared" ref="BK127:BK143" si="9">ROUND(I127*H127,2)</f>
        <v>0</v>
      </c>
      <c r="BL127" s="17" t="s">
        <v>147</v>
      </c>
      <c r="BM127" s="197" t="s">
        <v>1331</v>
      </c>
    </row>
    <row r="128" spans="1:65" s="2" customFormat="1" ht="24.2" customHeight="1">
      <c r="A128" s="34"/>
      <c r="B128" s="35"/>
      <c r="C128" s="228" t="s">
        <v>90</v>
      </c>
      <c r="D128" s="228" t="s">
        <v>377</v>
      </c>
      <c r="E128" s="229" t="s">
        <v>1332</v>
      </c>
      <c r="F128" s="230" t="s">
        <v>1333</v>
      </c>
      <c r="G128" s="231" t="s">
        <v>1330</v>
      </c>
      <c r="H128" s="232">
        <v>3</v>
      </c>
      <c r="I128" s="233"/>
      <c r="J128" s="234">
        <f t="shared" si="0"/>
        <v>0</v>
      </c>
      <c r="K128" s="230" t="s">
        <v>1</v>
      </c>
      <c r="L128" s="235"/>
      <c r="M128" s="236" t="s">
        <v>1</v>
      </c>
      <c r="N128" s="237" t="s">
        <v>45</v>
      </c>
      <c r="O128" s="71"/>
      <c r="P128" s="195">
        <f t="shared" si="1"/>
        <v>0</v>
      </c>
      <c r="Q128" s="195">
        <v>0</v>
      </c>
      <c r="R128" s="195">
        <f t="shared" si="2"/>
        <v>0</v>
      </c>
      <c r="S128" s="195">
        <v>0</v>
      </c>
      <c r="T128" s="19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185</v>
      </c>
      <c r="AT128" s="197" t="s">
        <v>377</v>
      </c>
      <c r="AU128" s="197" t="s">
        <v>90</v>
      </c>
      <c r="AY128" s="17" t="s">
        <v>140</v>
      </c>
      <c r="BE128" s="198">
        <f t="shared" si="4"/>
        <v>0</v>
      </c>
      <c r="BF128" s="198">
        <f t="shared" si="5"/>
        <v>0</v>
      </c>
      <c r="BG128" s="198">
        <f t="shared" si="6"/>
        <v>0</v>
      </c>
      <c r="BH128" s="198">
        <f t="shared" si="7"/>
        <v>0</v>
      </c>
      <c r="BI128" s="198">
        <f t="shared" si="8"/>
        <v>0</v>
      </c>
      <c r="BJ128" s="17" t="s">
        <v>88</v>
      </c>
      <c r="BK128" s="198">
        <f t="shared" si="9"/>
        <v>0</v>
      </c>
      <c r="BL128" s="17" t="s">
        <v>147</v>
      </c>
      <c r="BM128" s="197" t="s">
        <v>1334</v>
      </c>
    </row>
    <row r="129" spans="1:65" s="2" customFormat="1" ht="24.2" customHeight="1">
      <c r="A129" s="34"/>
      <c r="B129" s="35"/>
      <c r="C129" s="228" t="s">
        <v>156</v>
      </c>
      <c r="D129" s="228" t="s">
        <v>377</v>
      </c>
      <c r="E129" s="229" t="s">
        <v>1335</v>
      </c>
      <c r="F129" s="230" t="s">
        <v>1336</v>
      </c>
      <c r="G129" s="231" t="s">
        <v>1330</v>
      </c>
      <c r="H129" s="232">
        <v>6</v>
      </c>
      <c r="I129" s="233"/>
      <c r="J129" s="234">
        <f t="shared" si="0"/>
        <v>0</v>
      </c>
      <c r="K129" s="230" t="s">
        <v>1</v>
      </c>
      <c r="L129" s="235"/>
      <c r="M129" s="236" t="s">
        <v>1</v>
      </c>
      <c r="N129" s="237" t="s">
        <v>45</v>
      </c>
      <c r="O129" s="71"/>
      <c r="P129" s="195">
        <f t="shared" si="1"/>
        <v>0</v>
      </c>
      <c r="Q129" s="195">
        <v>0</v>
      </c>
      <c r="R129" s="195">
        <f t="shared" si="2"/>
        <v>0</v>
      </c>
      <c r="S129" s="195">
        <v>0</v>
      </c>
      <c r="T129" s="19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185</v>
      </c>
      <c r="AT129" s="197" t="s">
        <v>377</v>
      </c>
      <c r="AU129" s="197" t="s">
        <v>90</v>
      </c>
      <c r="AY129" s="17" t="s">
        <v>140</v>
      </c>
      <c r="BE129" s="198">
        <f t="shared" si="4"/>
        <v>0</v>
      </c>
      <c r="BF129" s="198">
        <f t="shared" si="5"/>
        <v>0</v>
      </c>
      <c r="BG129" s="198">
        <f t="shared" si="6"/>
        <v>0</v>
      </c>
      <c r="BH129" s="198">
        <f t="shared" si="7"/>
        <v>0</v>
      </c>
      <c r="BI129" s="198">
        <f t="shared" si="8"/>
        <v>0</v>
      </c>
      <c r="BJ129" s="17" t="s">
        <v>88</v>
      </c>
      <c r="BK129" s="198">
        <f t="shared" si="9"/>
        <v>0</v>
      </c>
      <c r="BL129" s="17" t="s">
        <v>147</v>
      </c>
      <c r="BM129" s="197" t="s">
        <v>1337</v>
      </c>
    </row>
    <row r="130" spans="1:65" s="2" customFormat="1" ht="16.5" customHeight="1">
      <c r="A130" s="34"/>
      <c r="B130" s="35"/>
      <c r="C130" s="228" t="s">
        <v>147</v>
      </c>
      <c r="D130" s="228" t="s">
        <v>377</v>
      </c>
      <c r="E130" s="229" t="s">
        <v>1338</v>
      </c>
      <c r="F130" s="230" t="s">
        <v>1339</v>
      </c>
      <c r="G130" s="231" t="s">
        <v>1340</v>
      </c>
      <c r="H130" s="232">
        <v>22</v>
      </c>
      <c r="I130" s="233"/>
      <c r="J130" s="234">
        <f t="shared" si="0"/>
        <v>0</v>
      </c>
      <c r="K130" s="230" t="s">
        <v>1</v>
      </c>
      <c r="L130" s="235"/>
      <c r="M130" s="236" t="s">
        <v>1</v>
      </c>
      <c r="N130" s="237" t="s">
        <v>45</v>
      </c>
      <c r="O130" s="71"/>
      <c r="P130" s="195">
        <f t="shared" si="1"/>
        <v>0</v>
      </c>
      <c r="Q130" s="195">
        <v>0</v>
      </c>
      <c r="R130" s="195">
        <f t="shared" si="2"/>
        <v>0</v>
      </c>
      <c r="S130" s="195">
        <v>0</v>
      </c>
      <c r="T130" s="19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185</v>
      </c>
      <c r="AT130" s="197" t="s">
        <v>377</v>
      </c>
      <c r="AU130" s="197" t="s">
        <v>90</v>
      </c>
      <c r="AY130" s="17" t="s">
        <v>140</v>
      </c>
      <c r="BE130" s="198">
        <f t="shared" si="4"/>
        <v>0</v>
      </c>
      <c r="BF130" s="198">
        <f t="shared" si="5"/>
        <v>0</v>
      </c>
      <c r="BG130" s="198">
        <f t="shared" si="6"/>
        <v>0</v>
      </c>
      <c r="BH130" s="198">
        <f t="shared" si="7"/>
        <v>0</v>
      </c>
      <c r="BI130" s="198">
        <f t="shared" si="8"/>
        <v>0</v>
      </c>
      <c r="BJ130" s="17" t="s">
        <v>88</v>
      </c>
      <c r="BK130" s="198">
        <f t="shared" si="9"/>
        <v>0</v>
      </c>
      <c r="BL130" s="17" t="s">
        <v>147</v>
      </c>
      <c r="BM130" s="197" t="s">
        <v>1341</v>
      </c>
    </row>
    <row r="131" spans="1:65" s="2" customFormat="1" ht="16.5" customHeight="1">
      <c r="A131" s="34"/>
      <c r="B131" s="35"/>
      <c r="C131" s="228" t="s">
        <v>165</v>
      </c>
      <c r="D131" s="228" t="s">
        <v>377</v>
      </c>
      <c r="E131" s="229" t="s">
        <v>1342</v>
      </c>
      <c r="F131" s="230" t="s">
        <v>1343</v>
      </c>
      <c r="G131" s="231" t="s">
        <v>1340</v>
      </c>
      <c r="H131" s="232">
        <v>3</v>
      </c>
      <c r="I131" s="233"/>
      <c r="J131" s="234">
        <f t="shared" si="0"/>
        <v>0</v>
      </c>
      <c r="K131" s="230" t="s">
        <v>1</v>
      </c>
      <c r="L131" s="235"/>
      <c r="M131" s="236" t="s">
        <v>1</v>
      </c>
      <c r="N131" s="237" t="s">
        <v>45</v>
      </c>
      <c r="O131" s="71"/>
      <c r="P131" s="195">
        <f t="shared" si="1"/>
        <v>0</v>
      </c>
      <c r="Q131" s="195">
        <v>0</v>
      </c>
      <c r="R131" s="195">
        <f t="shared" si="2"/>
        <v>0</v>
      </c>
      <c r="S131" s="195">
        <v>0</v>
      </c>
      <c r="T131" s="19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185</v>
      </c>
      <c r="AT131" s="197" t="s">
        <v>377</v>
      </c>
      <c r="AU131" s="197" t="s">
        <v>90</v>
      </c>
      <c r="AY131" s="17" t="s">
        <v>140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7" t="s">
        <v>88</v>
      </c>
      <c r="BK131" s="198">
        <f t="shared" si="9"/>
        <v>0</v>
      </c>
      <c r="BL131" s="17" t="s">
        <v>147</v>
      </c>
      <c r="BM131" s="197" t="s">
        <v>1344</v>
      </c>
    </row>
    <row r="132" spans="1:65" s="2" customFormat="1" ht="24.2" customHeight="1">
      <c r="A132" s="34"/>
      <c r="B132" s="35"/>
      <c r="C132" s="228" t="s">
        <v>170</v>
      </c>
      <c r="D132" s="228" t="s">
        <v>377</v>
      </c>
      <c r="E132" s="229" t="s">
        <v>1345</v>
      </c>
      <c r="F132" s="230" t="s">
        <v>1346</v>
      </c>
      <c r="G132" s="231" t="s">
        <v>1330</v>
      </c>
      <c r="H132" s="232">
        <v>10</v>
      </c>
      <c r="I132" s="233"/>
      <c r="J132" s="234">
        <f t="shared" si="0"/>
        <v>0</v>
      </c>
      <c r="K132" s="230" t="s">
        <v>1</v>
      </c>
      <c r="L132" s="235"/>
      <c r="M132" s="236" t="s">
        <v>1</v>
      </c>
      <c r="N132" s="237" t="s">
        <v>45</v>
      </c>
      <c r="O132" s="71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185</v>
      </c>
      <c r="AT132" s="197" t="s">
        <v>377</v>
      </c>
      <c r="AU132" s="197" t="s">
        <v>90</v>
      </c>
      <c r="AY132" s="17" t="s">
        <v>140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7" t="s">
        <v>88</v>
      </c>
      <c r="BK132" s="198">
        <f t="shared" si="9"/>
        <v>0</v>
      </c>
      <c r="BL132" s="17" t="s">
        <v>147</v>
      </c>
      <c r="BM132" s="197" t="s">
        <v>1347</v>
      </c>
    </row>
    <row r="133" spans="1:65" s="2" customFormat="1" ht="24.2" customHeight="1">
      <c r="A133" s="34"/>
      <c r="B133" s="35"/>
      <c r="C133" s="228" t="s">
        <v>178</v>
      </c>
      <c r="D133" s="228" t="s">
        <v>377</v>
      </c>
      <c r="E133" s="229" t="s">
        <v>1348</v>
      </c>
      <c r="F133" s="230" t="s">
        <v>1349</v>
      </c>
      <c r="G133" s="231" t="s">
        <v>1330</v>
      </c>
      <c r="H133" s="232">
        <v>3</v>
      </c>
      <c r="I133" s="233"/>
      <c r="J133" s="234">
        <f t="shared" si="0"/>
        <v>0</v>
      </c>
      <c r="K133" s="230" t="s">
        <v>1</v>
      </c>
      <c r="L133" s="235"/>
      <c r="M133" s="236" t="s">
        <v>1</v>
      </c>
      <c r="N133" s="237" t="s">
        <v>45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185</v>
      </c>
      <c r="AT133" s="197" t="s">
        <v>377</v>
      </c>
      <c r="AU133" s="197" t="s">
        <v>90</v>
      </c>
      <c r="AY133" s="17" t="s">
        <v>140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7" t="s">
        <v>88</v>
      </c>
      <c r="BK133" s="198">
        <f t="shared" si="9"/>
        <v>0</v>
      </c>
      <c r="BL133" s="17" t="s">
        <v>147</v>
      </c>
      <c r="BM133" s="197" t="s">
        <v>1350</v>
      </c>
    </row>
    <row r="134" spans="1:65" s="2" customFormat="1" ht="16.5" customHeight="1">
      <c r="A134" s="34"/>
      <c r="B134" s="35"/>
      <c r="C134" s="228" t="s">
        <v>185</v>
      </c>
      <c r="D134" s="228" t="s">
        <v>377</v>
      </c>
      <c r="E134" s="229" t="s">
        <v>1351</v>
      </c>
      <c r="F134" s="230" t="s">
        <v>1352</v>
      </c>
      <c r="G134" s="231" t="s">
        <v>1330</v>
      </c>
      <c r="H134" s="232">
        <v>4</v>
      </c>
      <c r="I134" s="233"/>
      <c r="J134" s="234">
        <f t="shared" si="0"/>
        <v>0</v>
      </c>
      <c r="K134" s="230" t="s">
        <v>1</v>
      </c>
      <c r="L134" s="235"/>
      <c r="M134" s="236" t="s">
        <v>1</v>
      </c>
      <c r="N134" s="237" t="s">
        <v>45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185</v>
      </c>
      <c r="AT134" s="197" t="s">
        <v>377</v>
      </c>
      <c r="AU134" s="197" t="s">
        <v>90</v>
      </c>
      <c r="AY134" s="17" t="s">
        <v>140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7" t="s">
        <v>88</v>
      </c>
      <c r="BK134" s="198">
        <f t="shared" si="9"/>
        <v>0</v>
      </c>
      <c r="BL134" s="17" t="s">
        <v>147</v>
      </c>
      <c r="BM134" s="197" t="s">
        <v>1353</v>
      </c>
    </row>
    <row r="135" spans="1:65" s="2" customFormat="1" ht="16.5" customHeight="1">
      <c r="A135" s="34"/>
      <c r="B135" s="35"/>
      <c r="C135" s="228" t="s">
        <v>191</v>
      </c>
      <c r="D135" s="228" t="s">
        <v>377</v>
      </c>
      <c r="E135" s="229" t="s">
        <v>1354</v>
      </c>
      <c r="F135" s="230" t="s">
        <v>1355</v>
      </c>
      <c r="G135" s="231" t="s">
        <v>1330</v>
      </c>
      <c r="H135" s="232">
        <v>1</v>
      </c>
      <c r="I135" s="233"/>
      <c r="J135" s="234">
        <f t="shared" si="0"/>
        <v>0</v>
      </c>
      <c r="K135" s="230" t="s">
        <v>1</v>
      </c>
      <c r="L135" s="235"/>
      <c r="M135" s="236" t="s">
        <v>1</v>
      </c>
      <c r="N135" s="237" t="s">
        <v>45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185</v>
      </c>
      <c r="AT135" s="197" t="s">
        <v>377</v>
      </c>
      <c r="AU135" s="197" t="s">
        <v>90</v>
      </c>
      <c r="AY135" s="17" t="s">
        <v>140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88</v>
      </c>
      <c r="BK135" s="198">
        <f t="shared" si="9"/>
        <v>0</v>
      </c>
      <c r="BL135" s="17" t="s">
        <v>147</v>
      </c>
      <c r="BM135" s="197" t="s">
        <v>1356</v>
      </c>
    </row>
    <row r="136" spans="1:65" s="2" customFormat="1" ht="16.5" customHeight="1">
      <c r="A136" s="34"/>
      <c r="B136" s="35"/>
      <c r="C136" s="228" t="s">
        <v>196</v>
      </c>
      <c r="D136" s="228" t="s">
        <v>377</v>
      </c>
      <c r="E136" s="229" t="s">
        <v>1357</v>
      </c>
      <c r="F136" s="230" t="s">
        <v>1358</v>
      </c>
      <c r="G136" s="231" t="s">
        <v>1330</v>
      </c>
      <c r="H136" s="232">
        <v>1</v>
      </c>
      <c r="I136" s="233"/>
      <c r="J136" s="234">
        <f t="shared" si="0"/>
        <v>0</v>
      </c>
      <c r="K136" s="230" t="s">
        <v>1</v>
      </c>
      <c r="L136" s="235"/>
      <c r="M136" s="236" t="s">
        <v>1</v>
      </c>
      <c r="N136" s="237" t="s">
        <v>45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185</v>
      </c>
      <c r="AT136" s="197" t="s">
        <v>377</v>
      </c>
      <c r="AU136" s="197" t="s">
        <v>90</v>
      </c>
      <c r="AY136" s="17" t="s">
        <v>140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88</v>
      </c>
      <c r="BK136" s="198">
        <f t="shared" si="9"/>
        <v>0</v>
      </c>
      <c r="BL136" s="17" t="s">
        <v>147</v>
      </c>
      <c r="BM136" s="197" t="s">
        <v>1359</v>
      </c>
    </row>
    <row r="137" spans="1:65" s="2" customFormat="1" ht="37.9" customHeight="1">
      <c r="A137" s="34"/>
      <c r="B137" s="35"/>
      <c r="C137" s="228" t="s">
        <v>204</v>
      </c>
      <c r="D137" s="228" t="s">
        <v>377</v>
      </c>
      <c r="E137" s="229" t="s">
        <v>1360</v>
      </c>
      <c r="F137" s="230" t="s">
        <v>1361</v>
      </c>
      <c r="G137" s="231" t="s">
        <v>1330</v>
      </c>
      <c r="H137" s="232">
        <v>3</v>
      </c>
      <c r="I137" s="233"/>
      <c r="J137" s="234">
        <f t="shared" si="0"/>
        <v>0</v>
      </c>
      <c r="K137" s="230" t="s">
        <v>1</v>
      </c>
      <c r="L137" s="235"/>
      <c r="M137" s="236" t="s">
        <v>1</v>
      </c>
      <c r="N137" s="237" t="s">
        <v>45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185</v>
      </c>
      <c r="AT137" s="197" t="s">
        <v>377</v>
      </c>
      <c r="AU137" s="197" t="s">
        <v>90</v>
      </c>
      <c r="AY137" s="17" t="s">
        <v>140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7" t="s">
        <v>88</v>
      </c>
      <c r="BK137" s="198">
        <f t="shared" si="9"/>
        <v>0</v>
      </c>
      <c r="BL137" s="17" t="s">
        <v>147</v>
      </c>
      <c r="BM137" s="197" t="s">
        <v>1362</v>
      </c>
    </row>
    <row r="138" spans="1:65" s="2" customFormat="1" ht="37.9" customHeight="1">
      <c r="A138" s="34"/>
      <c r="B138" s="35"/>
      <c r="C138" s="228" t="s">
        <v>8</v>
      </c>
      <c r="D138" s="228" t="s">
        <v>377</v>
      </c>
      <c r="E138" s="229" t="s">
        <v>1363</v>
      </c>
      <c r="F138" s="230" t="s">
        <v>1364</v>
      </c>
      <c r="G138" s="231" t="s">
        <v>1330</v>
      </c>
      <c r="H138" s="232">
        <v>2</v>
      </c>
      <c r="I138" s="233"/>
      <c r="J138" s="234">
        <f t="shared" si="0"/>
        <v>0</v>
      </c>
      <c r="K138" s="230" t="s">
        <v>1</v>
      </c>
      <c r="L138" s="235"/>
      <c r="M138" s="236" t="s">
        <v>1</v>
      </c>
      <c r="N138" s="237" t="s">
        <v>45</v>
      </c>
      <c r="O138" s="71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185</v>
      </c>
      <c r="AT138" s="197" t="s">
        <v>377</v>
      </c>
      <c r="AU138" s="197" t="s">
        <v>90</v>
      </c>
      <c r="AY138" s="17" t="s">
        <v>140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7" t="s">
        <v>88</v>
      </c>
      <c r="BK138" s="198">
        <f t="shared" si="9"/>
        <v>0</v>
      </c>
      <c r="BL138" s="17" t="s">
        <v>147</v>
      </c>
      <c r="BM138" s="197" t="s">
        <v>1365</v>
      </c>
    </row>
    <row r="139" spans="1:65" s="2" customFormat="1" ht="37.9" customHeight="1">
      <c r="A139" s="34"/>
      <c r="B139" s="35"/>
      <c r="C139" s="228" t="s">
        <v>213</v>
      </c>
      <c r="D139" s="228" t="s">
        <v>377</v>
      </c>
      <c r="E139" s="229" t="s">
        <v>1366</v>
      </c>
      <c r="F139" s="230" t="s">
        <v>1367</v>
      </c>
      <c r="G139" s="231" t="s">
        <v>1330</v>
      </c>
      <c r="H139" s="232">
        <v>2</v>
      </c>
      <c r="I139" s="233"/>
      <c r="J139" s="234">
        <f t="shared" si="0"/>
        <v>0</v>
      </c>
      <c r="K139" s="230" t="s">
        <v>1</v>
      </c>
      <c r="L139" s="235"/>
      <c r="M139" s="236" t="s">
        <v>1</v>
      </c>
      <c r="N139" s="237" t="s">
        <v>45</v>
      </c>
      <c r="O139" s="71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185</v>
      </c>
      <c r="AT139" s="197" t="s">
        <v>377</v>
      </c>
      <c r="AU139" s="197" t="s">
        <v>90</v>
      </c>
      <c r="AY139" s="17" t="s">
        <v>140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7" t="s">
        <v>88</v>
      </c>
      <c r="BK139" s="198">
        <f t="shared" si="9"/>
        <v>0</v>
      </c>
      <c r="BL139" s="17" t="s">
        <v>147</v>
      </c>
      <c r="BM139" s="197" t="s">
        <v>1368</v>
      </c>
    </row>
    <row r="140" spans="1:65" s="2" customFormat="1" ht="37.9" customHeight="1">
      <c r="A140" s="34"/>
      <c r="B140" s="35"/>
      <c r="C140" s="228" t="s">
        <v>218</v>
      </c>
      <c r="D140" s="228" t="s">
        <v>377</v>
      </c>
      <c r="E140" s="229" t="s">
        <v>1369</v>
      </c>
      <c r="F140" s="230" t="s">
        <v>1370</v>
      </c>
      <c r="G140" s="231" t="s">
        <v>1330</v>
      </c>
      <c r="H140" s="232">
        <v>6</v>
      </c>
      <c r="I140" s="233"/>
      <c r="J140" s="234">
        <f t="shared" si="0"/>
        <v>0</v>
      </c>
      <c r="K140" s="230" t="s">
        <v>1</v>
      </c>
      <c r="L140" s="235"/>
      <c r="M140" s="236" t="s">
        <v>1</v>
      </c>
      <c r="N140" s="237" t="s">
        <v>45</v>
      </c>
      <c r="O140" s="71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185</v>
      </c>
      <c r="AT140" s="197" t="s">
        <v>377</v>
      </c>
      <c r="AU140" s="197" t="s">
        <v>90</v>
      </c>
      <c r="AY140" s="17" t="s">
        <v>140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7" t="s">
        <v>88</v>
      </c>
      <c r="BK140" s="198">
        <f t="shared" si="9"/>
        <v>0</v>
      </c>
      <c r="BL140" s="17" t="s">
        <v>147</v>
      </c>
      <c r="BM140" s="197" t="s">
        <v>1371</v>
      </c>
    </row>
    <row r="141" spans="1:65" s="2" customFormat="1" ht="37.9" customHeight="1">
      <c r="A141" s="34"/>
      <c r="B141" s="35"/>
      <c r="C141" s="228" t="s">
        <v>223</v>
      </c>
      <c r="D141" s="228" t="s">
        <v>377</v>
      </c>
      <c r="E141" s="229" t="s">
        <v>1372</v>
      </c>
      <c r="F141" s="230" t="s">
        <v>1373</v>
      </c>
      <c r="G141" s="231" t="s">
        <v>1330</v>
      </c>
      <c r="H141" s="232">
        <v>3</v>
      </c>
      <c r="I141" s="233"/>
      <c r="J141" s="234">
        <f t="shared" si="0"/>
        <v>0</v>
      </c>
      <c r="K141" s="230" t="s">
        <v>1</v>
      </c>
      <c r="L141" s="235"/>
      <c r="M141" s="236" t="s">
        <v>1</v>
      </c>
      <c r="N141" s="237" t="s">
        <v>45</v>
      </c>
      <c r="O141" s="71"/>
      <c r="P141" s="195">
        <f t="shared" si="1"/>
        <v>0</v>
      </c>
      <c r="Q141" s="195">
        <v>0</v>
      </c>
      <c r="R141" s="195">
        <f t="shared" si="2"/>
        <v>0</v>
      </c>
      <c r="S141" s="195">
        <v>0</v>
      </c>
      <c r="T141" s="196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185</v>
      </c>
      <c r="AT141" s="197" t="s">
        <v>377</v>
      </c>
      <c r="AU141" s="197" t="s">
        <v>90</v>
      </c>
      <c r="AY141" s="17" t="s">
        <v>140</v>
      </c>
      <c r="BE141" s="198">
        <f t="shared" si="4"/>
        <v>0</v>
      </c>
      <c r="BF141" s="198">
        <f t="shared" si="5"/>
        <v>0</v>
      </c>
      <c r="BG141" s="198">
        <f t="shared" si="6"/>
        <v>0</v>
      </c>
      <c r="BH141" s="198">
        <f t="shared" si="7"/>
        <v>0</v>
      </c>
      <c r="BI141" s="198">
        <f t="shared" si="8"/>
        <v>0</v>
      </c>
      <c r="BJ141" s="17" t="s">
        <v>88</v>
      </c>
      <c r="BK141" s="198">
        <f t="shared" si="9"/>
        <v>0</v>
      </c>
      <c r="BL141" s="17" t="s">
        <v>147</v>
      </c>
      <c r="BM141" s="197" t="s">
        <v>1374</v>
      </c>
    </row>
    <row r="142" spans="1:65" s="2" customFormat="1" ht="24.2" customHeight="1">
      <c r="A142" s="34"/>
      <c r="B142" s="35"/>
      <c r="C142" s="228" t="s">
        <v>231</v>
      </c>
      <c r="D142" s="228" t="s">
        <v>377</v>
      </c>
      <c r="E142" s="229" t="s">
        <v>1375</v>
      </c>
      <c r="F142" s="230" t="s">
        <v>1376</v>
      </c>
      <c r="G142" s="231" t="s">
        <v>1330</v>
      </c>
      <c r="H142" s="232">
        <v>4</v>
      </c>
      <c r="I142" s="233"/>
      <c r="J142" s="234">
        <f t="shared" si="0"/>
        <v>0</v>
      </c>
      <c r="K142" s="230" t="s">
        <v>1</v>
      </c>
      <c r="L142" s="235"/>
      <c r="M142" s="236" t="s">
        <v>1</v>
      </c>
      <c r="N142" s="237" t="s">
        <v>45</v>
      </c>
      <c r="O142" s="71"/>
      <c r="P142" s="195">
        <f t="shared" si="1"/>
        <v>0</v>
      </c>
      <c r="Q142" s="195">
        <v>0</v>
      </c>
      <c r="R142" s="195">
        <f t="shared" si="2"/>
        <v>0</v>
      </c>
      <c r="S142" s="195">
        <v>0</v>
      </c>
      <c r="T142" s="196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185</v>
      </c>
      <c r="AT142" s="197" t="s">
        <v>377</v>
      </c>
      <c r="AU142" s="197" t="s">
        <v>90</v>
      </c>
      <c r="AY142" s="17" t="s">
        <v>140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7" t="s">
        <v>88</v>
      </c>
      <c r="BK142" s="198">
        <f t="shared" si="9"/>
        <v>0</v>
      </c>
      <c r="BL142" s="17" t="s">
        <v>147</v>
      </c>
      <c r="BM142" s="197" t="s">
        <v>1377</v>
      </c>
    </row>
    <row r="143" spans="1:65" s="2" customFormat="1" ht="24.2" customHeight="1">
      <c r="A143" s="34"/>
      <c r="B143" s="35"/>
      <c r="C143" s="228" t="s">
        <v>236</v>
      </c>
      <c r="D143" s="228" t="s">
        <v>377</v>
      </c>
      <c r="E143" s="229" t="s">
        <v>1378</v>
      </c>
      <c r="F143" s="230" t="s">
        <v>1379</v>
      </c>
      <c r="G143" s="231" t="s">
        <v>1330</v>
      </c>
      <c r="H143" s="232">
        <v>2</v>
      </c>
      <c r="I143" s="233"/>
      <c r="J143" s="234">
        <f t="shared" si="0"/>
        <v>0</v>
      </c>
      <c r="K143" s="230" t="s">
        <v>1</v>
      </c>
      <c r="L143" s="235"/>
      <c r="M143" s="236" t="s">
        <v>1</v>
      </c>
      <c r="N143" s="237" t="s">
        <v>45</v>
      </c>
      <c r="O143" s="71"/>
      <c r="P143" s="195">
        <f t="shared" si="1"/>
        <v>0</v>
      </c>
      <c r="Q143" s="195">
        <v>0</v>
      </c>
      <c r="R143" s="195">
        <f t="shared" si="2"/>
        <v>0</v>
      </c>
      <c r="S143" s="195">
        <v>0</v>
      </c>
      <c r="T143" s="196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185</v>
      </c>
      <c r="AT143" s="197" t="s">
        <v>377</v>
      </c>
      <c r="AU143" s="197" t="s">
        <v>90</v>
      </c>
      <c r="AY143" s="17" t="s">
        <v>140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7" t="s">
        <v>88</v>
      </c>
      <c r="BK143" s="198">
        <f t="shared" si="9"/>
        <v>0</v>
      </c>
      <c r="BL143" s="17" t="s">
        <v>147</v>
      </c>
      <c r="BM143" s="197" t="s">
        <v>1380</v>
      </c>
    </row>
    <row r="144" spans="1:65" s="12" customFormat="1" ht="22.9" customHeight="1">
      <c r="B144" s="170"/>
      <c r="C144" s="171"/>
      <c r="D144" s="172" t="s">
        <v>79</v>
      </c>
      <c r="E144" s="184" t="s">
        <v>1381</v>
      </c>
      <c r="F144" s="184" t="s">
        <v>1382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SUM(P145:P156)</f>
        <v>0</v>
      </c>
      <c r="Q144" s="178"/>
      <c r="R144" s="179">
        <f>SUM(R145:R156)</f>
        <v>0</v>
      </c>
      <c r="S144" s="178"/>
      <c r="T144" s="180">
        <f>SUM(T145:T156)</f>
        <v>0</v>
      </c>
      <c r="AR144" s="181" t="s">
        <v>88</v>
      </c>
      <c r="AT144" s="182" t="s">
        <v>79</v>
      </c>
      <c r="AU144" s="182" t="s">
        <v>88</v>
      </c>
      <c r="AY144" s="181" t="s">
        <v>140</v>
      </c>
      <c r="BK144" s="183">
        <f>SUM(BK145:BK156)</f>
        <v>0</v>
      </c>
    </row>
    <row r="145" spans="1:65" s="2" customFormat="1" ht="24.2" customHeight="1">
      <c r="A145" s="34"/>
      <c r="B145" s="35"/>
      <c r="C145" s="228" t="s">
        <v>241</v>
      </c>
      <c r="D145" s="228" t="s">
        <v>377</v>
      </c>
      <c r="E145" s="229" t="s">
        <v>1383</v>
      </c>
      <c r="F145" s="230" t="s">
        <v>1384</v>
      </c>
      <c r="G145" s="231" t="s">
        <v>1340</v>
      </c>
      <c r="H145" s="232">
        <v>25</v>
      </c>
      <c r="I145" s="233"/>
      <c r="J145" s="234">
        <f t="shared" ref="J145:J156" si="10">ROUND(I145*H145,2)</f>
        <v>0</v>
      </c>
      <c r="K145" s="230" t="s">
        <v>1</v>
      </c>
      <c r="L145" s="235"/>
      <c r="M145" s="236" t="s">
        <v>1</v>
      </c>
      <c r="N145" s="237" t="s">
        <v>45</v>
      </c>
      <c r="O145" s="71"/>
      <c r="P145" s="195">
        <f t="shared" ref="P145:P156" si="11">O145*H145</f>
        <v>0</v>
      </c>
      <c r="Q145" s="195">
        <v>0</v>
      </c>
      <c r="R145" s="195">
        <f t="shared" ref="R145:R156" si="12">Q145*H145</f>
        <v>0</v>
      </c>
      <c r="S145" s="195">
        <v>0</v>
      </c>
      <c r="T145" s="196">
        <f t="shared" ref="T145:T156" si="13"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185</v>
      </c>
      <c r="AT145" s="197" t="s">
        <v>377</v>
      </c>
      <c r="AU145" s="197" t="s">
        <v>90</v>
      </c>
      <c r="AY145" s="17" t="s">
        <v>140</v>
      </c>
      <c r="BE145" s="198">
        <f t="shared" ref="BE145:BE156" si="14">IF(N145="základní",J145,0)</f>
        <v>0</v>
      </c>
      <c r="BF145" s="198">
        <f t="shared" ref="BF145:BF156" si="15">IF(N145="snížená",J145,0)</f>
        <v>0</v>
      </c>
      <c r="BG145" s="198">
        <f t="shared" ref="BG145:BG156" si="16">IF(N145="zákl. přenesená",J145,0)</f>
        <v>0</v>
      </c>
      <c r="BH145" s="198">
        <f t="shared" ref="BH145:BH156" si="17">IF(N145="sníž. přenesená",J145,0)</f>
        <v>0</v>
      </c>
      <c r="BI145" s="198">
        <f t="shared" ref="BI145:BI156" si="18">IF(N145="nulová",J145,0)</f>
        <v>0</v>
      </c>
      <c r="BJ145" s="17" t="s">
        <v>88</v>
      </c>
      <c r="BK145" s="198">
        <f t="shared" ref="BK145:BK156" si="19">ROUND(I145*H145,2)</f>
        <v>0</v>
      </c>
      <c r="BL145" s="17" t="s">
        <v>147</v>
      </c>
      <c r="BM145" s="197" t="s">
        <v>1385</v>
      </c>
    </row>
    <row r="146" spans="1:65" s="2" customFormat="1" ht="16.5" customHeight="1">
      <c r="A146" s="34"/>
      <c r="B146" s="35"/>
      <c r="C146" s="228" t="s">
        <v>247</v>
      </c>
      <c r="D146" s="228" t="s">
        <v>377</v>
      </c>
      <c r="E146" s="229" t="s">
        <v>1386</v>
      </c>
      <c r="F146" s="230" t="s">
        <v>1387</v>
      </c>
      <c r="G146" s="231" t="s">
        <v>1340</v>
      </c>
      <c r="H146" s="232">
        <v>25</v>
      </c>
      <c r="I146" s="233"/>
      <c r="J146" s="234">
        <f t="shared" si="10"/>
        <v>0</v>
      </c>
      <c r="K146" s="230" t="s">
        <v>1</v>
      </c>
      <c r="L146" s="235"/>
      <c r="M146" s="236" t="s">
        <v>1</v>
      </c>
      <c r="N146" s="237" t="s">
        <v>45</v>
      </c>
      <c r="O146" s="71"/>
      <c r="P146" s="195">
        <f t="shared" si="11"/>
        <v>0</v>
      </c>
      <c r="Q146" s="195">
        <v>0</v>
      </c>
      <c r="R146" s="195">
        <f t="shared" si="12"/>
        <v>0</v>
      </c>
      <c r="S146" s="195">
        <v>0</v>
      </c>
      <c r="T146" s="196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185</v>
      </c>
      <c r="AT146" s="197" t="s">
        <v>377</v>
      </c>
      <c r="AU146" s="197" t="s">
        <v>90</v>
      </c>
      <c r="AY146" s="17" t="s">
        <v>140</v>
      </c>
      <c r="BE146" s="198">
        <f t="shared" si="14"/>
        <v>0</v>
      </c>
      <c r="BF146" s="198">
        <f t="shared" si="15"/>
        <v>0</v>
      </c>
      <c r="BG146" s="198">
        <f t="shared" si="16"/>
        <v>0</v>
      </c>
      <c r="BH146" s="198">
        <f t="shared" si="17"/>
        <v>0</v>
      </c>
      <c r="BI146" s="198">
        <f t="shared" si="18"/>
        <v>0</v>
      </c>
      <c r="BJ146" s="17" t="s">
        <v>88</v>
      </c>
      <c r="BK146" s="198">
        <f t="shared" si="19"/>
        <v>0</v>
      </c>
      <c r="BL146" s="17" t="s">
        <v>147</v>
      </c>
      <c r="BM146" s="197" t="s">
        <v>1388</v>
      </c>
    </row>
    <row r="147" spans="1:65" s="2" customFormat="1" ht="16.5" customHeight="1">
      <c r="A147" s="34"/>
      <c r="B147" s="35"/>
      <c r="C147" s="228" t="s">
        <v>253</v>
      </c>
      <c r="D147" s="228" t="s">
        <v>377</v>
      </c>
      <c r="E147" s="229" t="s">
        <v>1389</v>
      </c>
      <c r="F147" s="230" t="s">
        <v>1390</v>
      </c>
      <c r="G147" s="231" t="s">
        <v>226</v>
      </c>
      <c r="H147" s="232">
        <v>750</v>
      </c>
      <c r="I147" s="233"/>
      <c r="J147" s="234">
        <f t="shared" si="10"/>
        <v>0</v>
      </c>
      <c r="K147" s="230" t="s">
        <v>1</v>
      </c>
      <c r="L147" s="235"/>
      <c r="M147" s="236" t="s">
        <v>1</v>
      </c>
      <c r="N147" s="237" t="s">
        <v>45</v>
      </c>
      <c r="O147" s="71"/>
      <c r="P147" s="195">
        <f t="shared" si="11"/>
        <v>0</v>
      </c>
      <c r="Q147" s="195">
        <v>0</v>
      </c>
      <c r="R147" s="195">
        <f t="shared" si="12"/>
        <v>0</v>
      </c>
      <c r="S147" s="195">
        <v>0</v>
      </c>
      <c r="T147" s="196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185</v>
      </c>
      <c r="AT147" s="197" t="s">
        <v>377</v>
      </c>
      <c r="AU147" s="197" t="s">
        <v>90</v>
      </c>
      <c r="AY147" s="17" t="s">
        <v>140</v>
      </c>
      <c r="BE147" s="198">
        <f t="shared" si="14"/>
        <v>0</v>
      </c>
      <c r="BF147" s="198">
        <f t="shared" si="15"/>
        <v>0</v>
      </c>
      <c r="BG147" s="198">
        <f t="shared" si="16"/>
        <v>0</v>
      </c>
      <c r="BH147" s="198">
        <f t="shared" si="17"/>
        <v>0</v>
      </c>
      <c r="BI147" s="198">
        <f t="shared" si="18"/>
        <v>0</v>
      </c>
      <c r="BJ147" s="17" t="s">
        <v>88</v>
      </c>
      <c r="BK147" s="198">
        <f t="shared" si="19"/>
        <v>0</v>
      </c>
      <c r="BL147" s="17" t="s">
        <v>147</v>
      </c>
      <c r="BM147" s="197" t="s">
        <v>1391</v>
      </c>
    </row>
    <row r="148" spans="1:65" s="2" customFormat="1" ht="16.5" customHeight="1">
      <c r="A148" s="34"/>
      <c r="B148" s="35"/>
      <c r="C148" s="228" t="s">
        <v>7</v>
      </c>
      <c r="D148" s="228" t="s">
        <v>377</v>
      </c>
      <c r="E148" s="229" t="s">
        <v>1392</v>
      </c>
      <c r="F148" s="230" t="s">
        <v>1393</v>
      </c>
      <c r="G148" s="231" t="s">
        <v>226</v>
      </c>
      <c r="H148" s="232">
        <v>15</v>
      </c>
      <c r="I148" s="233"/>
      <c r="J148" s="234">
        <f t="shared" si="10"/>
        <v>0</v>
      </c>
      <c r="K148" s="230" t="s">
        <v>1</v>
      </c>
      <c r="L148" s="235"/>
      <c r="M148" s="236" t="s">
        <v>1</v>
      </c>
      <c r="N148" s="237" t="s">
        <v>45</v>
      </c>
      <c r="O148" s="71"/>
      <c r="P148" s="195">
        <f t="shared" si="11"/>
        <v>0</v>
      </c>
      <c r="Q148" s="195">
        <v>0</v>
      </c>
      <c r="R148" s="195">
        <f t="shared" si="12"/>
        <v>0</v>
      </c>
      <c r="S148" s="195">
        <v>0</v>
      </c>
      <c r="T148" s="196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185</v>
      </c>
      <c r="AT148" s="197" t="s">
        <v>377</v>
      </c>
      <c r="AU148" s="197" t="s">
        <v>90</v>
      </c>
      <c r="AY148" s="17" t="s">
        <v>140</v>
      </c>
      <c r="BE148" s="198">
        <f t="shared" si="14"/>
        <v>0</v>
      </c>
      <c r="BF148" s="198">
        <f t="shared" si="15"/>
        <v>0</v>
      </c>
      <c r="BG148" s="198">
        <f t="shared" si="16"/>
        <v>0</v>
      </c>
      <c r="BH148" s="198">
        <f t="shared" si="17"/>
        <v>0</v>
      </c>
      <c r="BI148" s="198">
        <f t="shared" si="18"/>
        <v>0</v>
      </c>
      <c r="BJ148" s="17" t="s">
        <v>88</v>
      </c>
      <c r="BK148" s="198">
        <f t="shared" si="19"/>
        <v>0</v>
      </c>
      <c r="BL148" s="17" t="s">
        <v>147</v>
      </c>
      <c r="BM148" s="197" t="s">
        <v>1394</v>
      </c>
    </row>
    <row r="149" spans="1:65" s="2" customFormat="1" ht="16.5" customHeight="1">
      <c r="A149" s="34"/>
      <c r="B149" s="35"/>
      <c r="C149" s="228" t="s">
        <v>262</v>
      </c>
      <c r="D149" s="228" t="s">
        <v>377</v>
      </c>
      <c r="E149" s="229" t="s">
        <v>1395</v>
      </c>
      <c r="F149" s="230" t="s">
        <v>1396</v>
      </c>
      <c r="G149" s="231" t="s">
        <v>226</v>
      </c>
      <c r="H149" s="232">
        <v>250</v>
      </c>
      <c r="I149" s="233"/>
      <c r="J149" s="234">
        <f t="shared" si="10"/>
        <v>0</v>
      </c>
      <c r="K149" s="230" t="s">
        <v>1</v>
      </c>
      <c r="L149" s="235"/>
      <c r="M149" s="236" t="s">
        <v>1</v>
      </c>
      <c r="N149" s="237" t="s">
        <v>45</v>
      </c>
      <c r="O149" s="71"/>
      <c r="P149" s="195">
        <f t="shared" si="11"/>
        <v>0</v>
      </c>
      <c r="Q149" s="195">
        <v>0</v>
      </c>
      <c r="R149" s="195">
        <f t="shared" si="12"/>
        <v>0</v>
      </c>
      <c r="S149" s="195">
        <v>0</v>
      </c>
      <c r="T149" s="196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185</v>
      </c>
      <c r="AT149" s="197" t="s">
        <v>377</v>
      </c>
      <c r="AU149" s="197" t="s">
        <v>90</v>
      </c>
      <c r="AY149" s="17" t="s">
        <v>140</v>
      </c>
      <c r="BE149" s="198">
        <f t="shared" si="14"/>
        <v>0</v>
      </c>
      <c r="BF149" s="198">
        <f t="shared" si="15"/>
        <v>0</v>
      </c>
      <c r="BG149" s="198">
        <f t="shared" si="16"/>
        <v>0</v>
      </c>
      <c r="BH149" s="198">
        <f t="shared" si="17"/>
        <v>0</v>
      </c>
      <c r="BI149" s="198">
        <f t="shared" si="18"/>
        <v>0</v>
      </c>
      <c r="BJ149" s="17" t="s">
        <v>88</v>
      </c>
      <c r="BK149" s="198">
        <f t="shared" si="19"/>
        <v>0</v>
      </c>
      <c r="BL149" s="17" t="s">
        <v>147</v>
      </c>
      <c r="BM149" s="197" t="s">
        <v>1397</v>
      </c>
    </row>
    <row r="150" spans="1:65" s="2" customFormat="1" ht="16.5" customHeight="1">
      <c r="A150" s="34"/>
      <c r="B150" s="35"/>
      <c r="C150" s="228" t="s">
        <v>267</v>
      </c>
      <c r="D150" s="228" t="s">
        <v>377</v>
      </c>
      <c r="E150" s="229" t="s">
        <v>1398</v>
      </c>
      <c r="F150" s="230" t="s">
        <v>1399</v>
      </c>
      <c r="G150" s="231" t="s">
        <v>226</v>
      </c>
      <c r="H150" s="232">
        <v>750</v>
      </c>
      <c r="I150" s="233"/>
      <c r="J150" s="234">
        <f t="shared" si="10"/>
        <v>0</v>
      </c>
      <c r="K150" s="230" t="s">
        <v>1</v>
      </c>
      <c r="L150" s="235"/>
      <c r="M150" s="236" t="s">
        <v>1</v>
      </c>
      <c r="N150" s="237" t="s">
        <v>45</v>
      </c>
      <c r="O150" s="71"/>
      <c r="P150" s="195">
        <f t="shared" si="11"/>
        <v>0</v>
      </c>
      <c r="Q150" s="195">
        <v>0</v>
      </c>
      <c r="R150" s="195">
        <f t="shared" si="12"/>
        <v>0</v>
      </c>
      <c r="S150" s="195">
        <v>0</v>
      </c>
      <c r="T150" s="19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185</v>
      </c>
      <c r="AT150" s="197" t="s">
        <v>377</v>
      </c>
      <c r="AU150" s="197" t="s">
        <v>90</v>
      </c>
      <c r="AY150" s="17" t="s">
        <v>140</v>
      </c>
      <c r="BE150" s="198">
        <f t="shared" si="14"/>
        <v>0</v>
      </c>
      <c r="BF150" s="198">
        <f t="shared" si="15"/>
        <v>0</v>
      </c>
      <c r="BG150" s="198">
        <f t="shared" si="16"/>
        <v>0</v>
      </c>
      <c r="BH150" s="198">
        <f t="shared" si="17"/>
        <v>0</v>
      </c>
      <c r="BI150" s="198">
        <f t="shared" si="18"/>
        <v>0</v>
      </c>
      <c r="BJ150" s="17" t="s">
        <v>88</v>
      </c>
      <c r="BK150" s="198">
        <f t="shared" si="19"/>
        <v>0</v>
      </c>
      <c r="BL150" s="17" t="s">
        <v>147</v>
      </c>
      <c r="BM150" s="197" t="s">
        <v>1400</v>
      </c>
    </row>
    <row r="151" spans="1:65" s="2" customFormat="1" ht="16.5" customHeight="1">
      <c r="A151" s="34"/>
      <c r="B151" s="35"/>
      <c r="C151" s="228" t="s">
        <v>272</v>
      </c>
      <c r="D151" s="228" t="s">
        <v>377</v>
      </c>
      <c r="E151" s="229" t="s">
        <v>1401</v>
      </c>
      <c r="F151" s="230" t="s">
        <v>1402</v>
      </c>
      <c r="G151" s="231" t="s">
        <v>226</v>
      </c>
      <c r="H151" s="232">
        <v>600</v>
      </c>
      <c r="I151" s="233"/>
      <c r="J151" s="234">
        <f t="shared" si="10"/>
        <v>0</v>
      </c>
      <c r="K151" s="230" t="s">
        <v>1</v>
      </c>
      <c r="L151" s="235"/>
      <c r="M151" s="236" t="s">
        <v>1</v>
      </c>
      <c r="N151" s="237" t="s">
        <v>45</v>
      </c>
      <c r="O151" s="71"/>
      <c r="P151" s="195">
        <f t="shared" si="11"/>
        <v>0</v>
      </c>
      <c r="Q151" s="195">
        <v>0</v>
      </c>
      <c r="R151" s="195">
        <f t="shared" si="12"/>
        <v>0</v>
      </c>
      <c r="S151" s="195">
        <v>0</v>
      </c>
      <c r="T151" s="196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185</v>
      </c>
      <c r="AT151" s="197" t="s">
        <v>377</v>
      </c>
      <c r="AU151" s="197" t="s">
        <v>90</v>
      </c>
      <c r="AY151" s="17" t="s">
        <v>140</v>
      </c>
      <c r="BE151" s="198">
        <f t="shared" si="14"/>
        <v>0</v>
      </c>
      <c r="BF151" s="198">
        <f t="shared" si="15"/>
        <v>0</v>
      </c>
      <c r="BG151" s="198">
        <f t="shared" si="16"/>
        <v>0</v>
      </c>
      <c r="BH151" s="198">
        <f t="shared" si="17"/>
        <v>0</v>
      </c>
      <c r="BI151" s="198">
        <f t="shared" si="18"/>
        <v>0</v>
      </c>
      <c r="BJ151" s="17" t="s">
        <v>88</v>
      </c>
      <c r="BK151" s="198">
        <f t="shared" si="19"/>
        <v>0</v>
      </c>
      <c r="BL151" s="17" t="s">
        <v>147</v>
      </c>
      <c r="BM151" s="197" t="s">
        <v>1403</v>
      </c>
    </row>
    <row r="152" spans="1:65" s="2" customFormat="1" ht="16.5" customHeight="1">
      <c r="A152" s="34"/>
      <c r="B152" s="35"/>
      <c r="C152" s="228" t="s">
        <v>277</v>
      </c>
      <c r="D152" s="228" t="s">
        <v>377</v>
      </c>
      <c r="E152" s="229" t="s">
        <v>1404</v>
      </c>
      <c r="F152" s="230" t="s">
        <v>1405</v>
      </c>
      <c r="G152" s="231" t="s">
        <v>1330</v>
      </c>
      <c r="H152" s="232">
        <v>6</v>
      </c>
      <c r="I152" s="233"/>
      <c r="J152" s="234">
        <f t="shared" si="10"/>
        <v>0</v>
      </c>
      <c r="K152" s="230" t="s">
        <v>1</v>
      </c>
      <c r="L152" s="235"/>
      <c r="M152" s="236" t="s">
        <v>1</v>
      </c>
      <c r="N152" s="237" t="s">
        <v>45</v>
      </c>
      <c r="O152" s="71"/>
      <c r="P152" s="195">
        <f t="shared" si="11"/>
        <v>0</v>
      </c>
      <c r="Q152" s="195">
        <v>0</v>
      </c>
      <c r="R152" s="195">
        <f t="shared" si="12"/>
        <v>0</v>
      </c>
      <c r="S152" s="195">
        <v>0</v>
      </c>
      <c r="T152" s="196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185</v>
      </c>
      <c r="AT152" s="197" t="s">
        <v>377</v>
      </c>
      <c r="AU152" s="197" t="s">
        <v>90</v>
      </c>
      <c r="AY152" s="17" t="s">
        <v>140</v>
      </c>
      <c r="BE152" s="198">
        <f t="shared" si="14"/>
        <v>0</v>
      </c>
      <c r="BF152" s="198">
        <f t="shared" si="15"/>
        <v>0</v>
      </c>
      <c r="BG152" s="198">
        <f t="shared" si="16"/>
        <v>0</v>
      </c>
      <c r="BH152" s="198">
        <f t="shared" si="17"/>
        <v>0</v>
      </c>
      <c r="BI152" s="198">
        <f t="shared" si="18"/>
        <v>0</v>
      </c>
      <c r="BJ152" s="17" t="s">
        <v>88</v>
      </c>
      <c r="BK152" s="198">
        <f t="shared" si="19"/>
        <v>0</v>
      </c>
      <c r="BL152" s="17" t="s">
        <v>147</v>
      </c>
      <c r="BM152" s="197" t="s">
        <v>1406</v>
      </c>
    </row>
    <row r="153" spans="1:65" s="2" customFormat="1" ht="16.5" customHeight="1">
      <c r="A153" s="34"/>
      <c r="B153" s="35"/>
      <c r="C153" s="228" t="s">
        <v>282</v>
      </c>
      <c r="D153" s="228" t="s">
        <v>377</v>
      </c>
      <c r="E153" s="229" t="s">
        <v>1407</v>
      </c>
      <c r="F153" s="230" t="s">
        <v>1408</v>
      </c>
      <c r="G153" s="231" t="s">
        <v>1330</v>
      </c>
      <c r="H153" s="232">
        <v>6</v>
      </c>
      <c r="I153" s="233"/>
      <c r="J153" s="234">
        <f t="shared" si="10"/>
        <v>0</v>
      </c>
      <c r="K153" s="230" t="s">
        <v>1</v>
      </c>
      <c r="L153" s="235"/>
      <c r="M153" s="236" t="s">
        <v>1</v>
      </c>
      <c r="N153" s="237" t="s">
        <v>45</v>
      </c>
      <c r="O153" s="71"/>
      <c r="P153" s="195">
        <f t="shared" si="11"/>
        <v>0</v>
      </c>
      <c r="Q153" s="195">
        <v>0</v>
      </c>
      <c r="R153" s="195">
        <f t="shared" si="12"/>
        <v>0</v>
      </c>
      <c r="S153" s="195">
        <v>0</v>
      </c>
      <c r="T153" s="196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185</v>
      </c>
      <c r="AT153" s="197" t="s">
        <v>377</v>
      </c>
      <c r="AU153" s="197" t="s">
        <v>90</v>
      </c>
      <c r="AY153" s="17" t="s">
        <v>140</v>
      </c>
      <c r="BE153" s="198">
        <f t="shared" si="14"/>
        <v>0</v>
      </c>
      <c r="BF153" s="198">
        <f t="shared" si="15"/>
        <v>0</v>
      </c>
      <c r="BG153" s="198">
        <f t="shared" si="16"/>
        <v>0</v>
      </c>
      <c r="BH153" s="198">
        <f t="shared" si="17"/>
        <v>0</v>
      </c>
      <c r="BI153" s="198">
        <f t="shared" si="18"/>
        <v>0</v>
      </c>
      <c r="BJ153" s="17" t="s">
        <v>88</v>
      </c>
      <c r="BK153" s="198">
        <f t="shared" si="19"/>
        <v>0</v>
      </c>
      <c r="BL153" s="17" t="s">
        <v>147</v>
      </c>
      <c r="BM153" s="197" t="s">
        <v>1409</v>
      </c>
    </row>
    <row r="154" spans="1:65" s="2" customFormat="1" ht="16.5" customHeight="1">
      <c r="A154" s="34"/>
      <c r="B154" s="35"/>
      <c r="C154" s="228" t="s">
        <v>288</v>
      </c>
      <c r="D154" s="228" t="s">
        <v>377</v>
      </c>
      <c r="E154" s="229" t="s">
        <v>1410</v>
      </c>
      <c r="F154" s="230" t="s">
        <v>1411</v>
      </c>
      <c r="G154" s="231" t="s">
        <v>226</v>
      </c>
      <c r="H154" s="232">
        <v>600</v>
      </c>
      <c r="I154" s="233"/>
      <c r="J154" s="234">
        <f t="shared" si="10"/>
        <v>0</v>
      </c>
      <c r="K154" s="230" t="s">
        <v>1</v>
      </c>
      <c r="L154" s="235"/>
      <c r="M154" s="236" t="s">
        <v>1</v>
      </c>
      <c r="N154" s="237" t="s">
        <v>45</v>
      </c>
      <c r="O154" s="71"/>
      <c r="P154" s="195">
        <f t="shared" si="11"/>
        <v>0</v>
      </c>
      <c r="Q154" s="195">
        <v>0</v>
      </c>
      <c r="R154" s="195">
        <f t="shared" si="12"/>
        <v>0</v>
      </c>
      <c r="S154" s="195">
        <v>0</v>
      </c>
      <c r="T154" s="196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185</v>
      </c>
      <c r="AT154" s="197" t="s">
        <v>377</v>
      </c>
      <c r="AU154" s="197" t="s">
        <v>90</v>
      </c>
      <c r="AY154" s="17" t="s">
        <v>140</v>
      </c>
      <c r="BE154" s="198">
        <f t="shared" si="14"/>
        <v>0</v>
      </c>
      <c r="BF154" s="198">
        <f t="shared" si="15"/>
        <v>0</v>
      </c>
      <c r="BG154" s="198">
        <f t="shared" si="16"/>
        <v>0</v>
      </c>
      <c r="BH154" s="198">
        <f t="shared" si="17"/>
        <v>0</v>
      </c>
      <c r="BI154" s="198">
        <f t="shared" si="18"/>
        <v>0</v>
      </c>
      <c r="BJ154" s="17" t="s">
        <v>88</v>
      </c>
      <c r="BK154" s="198">
        <f t="shared" si="19"/>
        <v>0</v>
      </c>
      <c r="BL154" s="17" t="s">
        <v>147</v>
      </c>
      <c r="BM154" s="197" t="s">
        <v>1412</v>
      </c>
    </row>
    <row r="155" spans="1:65" s="2" customFormat="1" ht="16.5" customHeight="1">
      <c r="A155" s="34"/>
      <c r="B155" s="35"/>
      <c r="C155" s="228" t="s">
        <v>293</v>
      </c>
      <c r="D155" s="228" t="s">
        <v>377</v>
      </c>
      <c r="E155" s="229" t="s">
        <v>1413</v>
      </c>
      <c r="F155" s="230" t="s">
        <v>1414</v>
      </c>
      <c r="G155" s="231" t="s">
        <v>1330</v>
      </c>
      <c r="H155" s="232">
        <v>40</v>
      </c>
      <c r="I155" s="233"/>
      <c r="J155" s="234">
        <f t="shared" si="10"/>
        <v>0</v>
      </c>
      <c r="K155" s="230" t="s">
        <v>1</v>
      </c>
      <c r="L155" s="235"/>
      <c r="M155" s="236" t="s">
        <v>1</v>
      </c>
      <c r="N155" s="237" t="s">
        <v>45</v>
      </c>
      <c r="O155" s="71"/>
      <c r="P155" s="195">
        <f t="shared" si="11"/>
        <v>0</v>
      </c>
      <c r="Q155" s="195">
        <v>0</v>
      </c>
      <c r="R155" s="195">
        <f t="shared" si="12"/>
        <v>0</v>
      </c>
      <c r="S155" s="195">
        <v>0</v>
      </c>
      <c r="T155" s="196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185</v>
      </c>
      <c r="AT155" s="197" t="s">
        <v>377</v>
      </c>
      <c r="AU155" s="197" t="s">
        <v>90</v>
      </c>
      <c r="AY155" s="17" t="s">
        <v>140</v>
      </c>
      <c r="BE155" s="198">
        <f t="shared" si="14"/>
        <v>0</v>
      </c>
      <c r="BF155" s="198">
        <f t="shared" si="15"/>
        <v>0</v>
      </c>
      <c r="BG155" s="198">
        <f t="shared" si="16"/>
        <v>0</v>
      </c>
      <c r="BH155" s="198">
        <f t="shared" si="17"/>
        <v>0</v>
      </c>
      <c r="BI155" s="198">
        <f t="shared" si="18"/>
        <v>0</v>
      </c>
      <c r="BJ155" s="17" t="s">
        <v>88</v>
      </c>
      <c r="BK155" s="198">
        <f t="shared" si="19"/>
        <v>0</v>
      </c>
      <c r="BL155" s="17" t="s">
        <v>147</v>
      </c>
      <c r="BM155" s="197" t="s">
        <v>1415</v>
      </c>
    </row>
    <row r="156" spans="1:65" s="2" customFormat="1" ht="16.5" customHeight="1">
      <c r="A156" s="34"/>
      <c r="B156" s="35"/>
      <c r="C156" s="228" t="s">
        <v>298</v>
      </c>
      <c r="D156" s="228" t="s">
        <v>377</v>
      </c>
      <c r="E156" s="229" t="s">
        <v>1416</v>
      </c>
      <c r="F156" s="230" t="s">
        <v>1417</v>
      </c>
      <c r="G156" s="231" t="s">
        <v>1330</v>
      </c>
      <c r="H156" s="232">
        <v>22</v>
      </c>
      <c r="I156" s="233"/>
      <c r="J156" s="234">
        <f t="shared" si="10"/>
        <v>0</v>
      </c>
      <c r="K156" s="230" t="s">
        <v>1</v>
      </c>
      <c r="L156" s="235"/>
      <c r="M156" s="236" t="s">
        <v>1</v>
      </c>
      <c r="N156" s="237" t="s">
        <v>45</v>
      </c>
      <c r="O156" s="71"/>
      <c r="P156" s="195">
        <f t="shared" si="11"/>
        <v>0</v>
      </c>
      <c r="Q156" s="195">
        <v>0</v>
      </c>
      <c r="R156" s="195">
        <f t="shared" si="12"/>
        <v>0</v>
      </c>
      <c r="S156" s="195">
        <v>0</v>
      </c>
      <c r="T156" s="196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185</v>
      </c>
      <c r="AT156" s="197" t="s">
        <v>377</v>
      </c>
      <c r="AU156" s="197" t="s">
        <v>90</v>
      </c>
      <c r="AY156" s="17" t="s">
        <v>140</v>
      </c>
      <c r="BE156" s="198">
        <f t="shared" si="14"/>
        <v>0</v>
      </c>
      <c r="BF156" s="198">
        <f t="shared" si="15"/>
        <v>0</v>
      </c>
      <c r="BG156" s="198">
        <f t="shared" si="16"/>
        <v>0</v>
      </c>
      <c r="BH156" s="198">
        <f t="shared" si="17"/>
        <v>0</v>
      </c>
      <c r="BI156" s="198">
        <f t="shared" si="18"/>
        <v>0</v>
      </c>
      <c r="BJ156" s="17" t="s">
        <v>88</v>
      </c>
      <c r="BK156" s="198">
        <f t="shared" si="19"/>
        <v>0</v>
      </c>
      <c r="BL156" s="17" t="s">
        <v>147</v>
      </c>
      <c r="BM156" s="197" t="s">
        <v>1418</v>
      </c>
    </row>
    <row r="157" spans="1:65" s="12" customFormat="1" ht="22.9" customHeight="1">
      <c r="B157" s="170"/>
      <c r="C157" s="171"/>
      <c r="D157" s="172" t="s">
        <v>79</v>
      </c>
      <c r="E157" s="184" t="s">
        <v>1419</v>
      </c>
      <c r="F157" s="184" t="s">
        <v>1420</v>
      </c>
      <c r="G157" s="171"/>
      <c r="H157" s="171"/>
      <c r="I157" s="174"/>
      <c r="J157" s="185">
        <f>BK157</f>
        <v>0</v>
      </c>
      <c r="K157" s="171"/>
      <c r="L157" s="176"/>
      <c r="M157" s="177"/>
      <c r="N157" s="178"/>
      <c r="O157" s="178"/>
      <c r="P157" s="179">
        <f>SUM(P158:P168)</f>
        <v>0</v>
      </c>
      <c r="Q157" s="178"/>
      <c r="R157" s="179">
        <f>SUM(R158:R168)</f>
        <v>0</v>
      </c>
      <c r="S157" s="178"/>
      <c r="T157" s="180">
        <f>SUM(T158:T168)</f>
        <v>0</v>
      </c>
      <c r="AR157" s="181" t="s">
        <v>88</v>
      </c>
      <c r="AT157" s="182" t="s">
        <v>79</v>
      </c>
      <c r="AU157" s="182" t="s">
        <v>88</v>
      </c>
      <c r="AY157" s="181" t="s">
        <v>140</v>
      </c>
      <c r="BK157" s="183">
        <f>SUM(BK158:BK168)</f>
        <v>0</v>
      </c>
    </row>
    <row r="158" spans="1:65" s="2" customFormat="1" ht="16.5" customHeight="1">
      <c r="A158" s="34"/>
      <c r="B158" s="35"/>
      <c r="C158" s="228" t="s">
        <v>303</v>
      </c>
      <c r="D158" s="228" t="s">
        <v>377</v>
      </c>
      <c r="E158" s="229" t="s">
        <v>1421</v>
      </c>
      <c r="F158" s="230" t="s">
        <v>1422</v>
      </c>
      <c r="G158" s="231" t="s">
        <v>244</v>
      </c>
      <c r="H158" s="232">
        <v>31.02</v>
      </c>
      <c r="I158" s="233"/>
      <c r="J158" s="234">
        <f t="shared" ref="J158:J168" si="20">ROUND(I158*H158,2)</f>
        <v>0</v>
      </c>
      <c r="K158" s="230" t="s">
        <v>1</v>
      </c>
      <c r="L158" s="235"/>
      <c r="M158" s="236" t="s">
        <v>1</v>
      </c>
      <c r="N158" s="237" t="s">
        <v>45</v>
      </c>
      <c r="O158" s="71"/>
      <c r="P158" s="195">
        <f t="shared" ref="P158:P168" si="21">O158*H158</f>
        <v>0</v>
      </c>
      <c r="Q158" s="195">
        <v>0</v>
      </c>
      <c r="R158" s="195">
        <f t="shared" ref="R158:R168" si="22">Q158*H158</f>
        <v>0</v>
      </c>
      <c r="S158" s="195">
        <v>0</v>
      </c>
      <c r="T158" s="196">
        <f t="shared" ref="T158:T168" si="2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185</v>
      </c>
      <c r="AT158" s="197" t="s">
        <v>377</v>
      </c>
      <c r="AU158" s="197" t="s">
        <v>90</v>
      </c>
      <c r="AY158" s="17" t="s">
        <v>140</v>
      </c>
      <c r="BE158" s="198">
        <f t="shared" ref="BE158:BE168" si="24">IF(N158="základní",J158,0)</f>
        <v>0</v>
      </c>
      <c r="BF158" s="198">
        <f t="shared" ref="BF158:BF168" si="25">IF(N158="snížená",J158,0)</f>
        <v>0</v>
      </c>
      <c r="BG158" s="198">
        <f t="shared" ref="BG158:BG168" si="26">IF(N158="zákl. přenesená",J158,0)</f>
        <v>0</v>
      </c>
      <c r="BH158" s="198">
        <f t="shared" ref="BH158:BH168" si="27">IF(N158="sníž. přenesená",J158,0)</f>
        <v>0</v>
      </c>
      <c r="BI158" s="198">
        <f t="shared" ref="BI158:BI168" si="28">IF(N158="nulová",J158,0)</f>
        <v>0</v>
      </c>
      <c r="BJ158" s="17" t="s">
        <v>88</v>
      </c>
      <c r="BK158" s="198">
        <f t="shared" ref="BK158:BK168" si="29">ROUND(I158*H158,2)</f>
        <v>0</v>
      </c>
      <c r="BL158" s="17" t="s">
        <v>147</v>
      </c>
      <c r="BM158" s="197" t="s">
        <v>1423</v>
      </c>
    </row>
    <row r="159" spans="1:65" s="2" customFormat="1" ht="16.5" customHeight="1">
      <c r="A159" s="34"/>
      <c r="B159" s="35"/>
      <c r="C159" s="228" t="s">
        <v>309</v>
      </c>
      <c r="D159" s="228" t="s">
        <v>377</v>
      </c>
      <c r="E159" s="229" t="s">
        <v>1424</v>
      </c>
      <c r="F159" s="230" t="s">
        <v>1425</v>
      </c>
      <c r="G159" s="231" t="s">
        <v>1330</v>
      </c>
      <c r="H159" s="232">
        <v>22</v>
      </c>
      <c r="I159" s="233"/>
      <c r="J159" s="234">
        <f t="shared" si="20"/>
        <v>0</v>
      </c>
      <c r="K159" s="230" t="s">
        <v>1</v>
      </c>
      <c r="L159" s="235"/>
      <c r="M159" s="236" t="s">
        <v>1</v>
      </c>
      <c r="N159" s="237" t="s">
        <v>45</v>
      </c>
      <c r="O159" s="71"/>
      <c r="P159" s="195">
        <f t="shared" si="21"/>
        <v>0</v>
      </c>
      <c r="Q159" s="195">
        <v>0</v>
      </c>
      <c r="R159" s="195">
        <f t="shared" si="22"/>
        <v>0</v>
      </c>
      <c r="S159" s="195">
        <v>0</v>
      </c>
      <c r="T159" s="196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185</v>
      </c>
      <c r="AT159" s="197" t="s">
        <v>377</v>
      </c>
      <c r="AU159" s="197" t="s">
        <v>90</v>
      </c>
      <c r="AY159" s="17" t="s">
        <v>140</v>
      </c>
      <c r="BE159" s="198">
        <f t="shared" si="24"/>
        <v>0</v>
      </c>
      <c r="BF159" s="198">
        <f t="shared" si="25"/>
        <v>0</v>
      </c>
      <c r="BG159" s="198">
        <f t="shared" si="26"/>
        <v>0</v>
      </c>
      <c r="BH159" s="198">
        <f t="shared" si="27"/>
        <v>0</v>
      </c>
      <c r="BI159" s="198">
        <f t="shared" si="28"/>
        <v>0</v>
      </c>
      <c r="BJ159" s="17" t="s">
        <v>88</v>
      </c>
      <c r="BK159" s="198">
        <f t="shared" si="29"/>
        <v>0</v>
      </c>
      <c r="BL159" s="17" t="s">
        <v>147</v>
      </c>
      <c r="BM159" s="197" t="s">
        <v>1426</v>
      </c>
    </row>
    <row r="160" spans="1:65" s="2" customFormat="1" ht="16.5" customHeight="1">
      <c r="A160" s="34"/>
      <c r="B160" s="35"/>
      <c r="C160" s="228" t="s">
        <v>315</v>
      </c>
      <c r="D160" s="228" t="s">
        <v>377</v>
      </c>
      <c r="E160" s="229" t="s">
        <v>1427</v>
      </c>
      <c r="F160" s="230" t="s">
        <v>1428</v>
      </c>
      <c r="G160" s="231" t="s">
        <v>1330</v>
      </c>
      <c r="H160" s="232">
        <v>32</v>
      </c>
      <c r="I160" s="233"/>
      <c r="J160" s="234">
        <f t="shared" si="20"/>
        <v>0</v>
      </c>
      <c r="K160" s="230" t="s">
        <v>1</v>
      </c>
      <c r="L160" s="235"/>
      <c r="M160" s="236" t="s">
        <v>1</v>
      </c>
      <c r="N160" s="237" t="s">
        <v>45</v>
      </c>
      <c r="O160" s="71"/>
      <c r="P160" s="195">
        <f t="shared" si="21"/>
        <v>0</v>
      </c>
      <c r="Q160" s="195">
        <v>0</v>
      </c>
      <c r="R160" s="195">
        <f t="shared" si="22"/>
        <v>0</v>
      </c>
      <c r="S160" s="195">
        <v>0</v>
      </c>
      <c r="T160" s="196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185</v>
      </c>
      <c r="AT160" s="197" t="s">
        <v>377</v>
      </c>
      <c r="AU160" s="197" t="s">
        <v>90</v>
      </c>
      <c r="AY160" s="17" t="s">
        <v>140</v>
      </c>
      <c r="BE160" s="198">
        <f t="shared" si="24"/>
        <v>0</v>
      </c>
      <c r="BF160" s="198">
        <f t="shared" si="25"/>
        <v>0</v>
      </c>
      <c r="BG160" s="198">
        <f t="shared" si="26"/>
        <v>0</v>
      </c>
      <c r="BH160" s="198">
        <f t="shared" si="27"/>
        <v>0</v>
      </c>
      <c r="BI160" s="198">
        <f t="shared" si="28"/>
        <v>0</v>
      </c>
      <c r="BJ160" s="17" t="s">
        <v>88</v>
      </c>
      <c r="BK160" s="198">
        <f t="shared" si="29"/>
        <v>0</v>
      </c>
      <c r="BL160" s="17" t="s">
        <v>147</v>
      </c>
      <c r="BM160" s="197" t="s">
        <v>1429</v>
      </c>
    </row>
    <row r="161" spans="1:65" s="2" customFormat="1" ht="16.5" customHeight="1">
      <c r="A161" s="34"/>
      <c r="B161" s="35"/>
      <c r="C161" s="228" t="s">
        <v>321</v>
      </c>
      <c r="D161" s="228" t="s">
        <v>377</v>
      </c>
      <c r="E161" s="229" t="s">
        <v>1430</v>
      </c>
      <c r="F161" s="230" t="s">
        <v>1431</v>
      </c>
      <c r="G161" s="231" t="s">
        <v>1330</v>
      </c>
      <c r="H161" s="232">
        <v>32</v>
      </c>
      <c r="I161" s="233"/>
      <c r="J161" s="234">
        <f t="shared" si="20"/>
        <v>0</v>
      </c>
      <c r="K161" s="230" t="s">
        <v>1</v>
      </c>
      <c r="L161" s="235"/>
      <c r="M161" s="236" t="s">
        <v>1</v>
      </c>
      <c r="N161" s="237" t="s">
        <v>45</v>
      </c>
      <c r="O161" s="71"/>
      <c r="P161" s="195">
        <f t="shared" si="21"/>
        <v>0</v>
      </c>
      <c r="Q161" s="195">
        <v>0</v>
      </c>
      <c r="R161" s="195">
        <f t="shared" si="22"/>
        <v>0</v>
      </c>
      <c r="S161" s="195">
        <v>0</v>
      </c>
      <c r="T161" s="196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185</v>
      </c>
      <c r="AT161" s="197" t="s">
        <v>377</v>
      </c>
      <c r="AU161" s="197" t="s">
        <v>90</v>
      </c>
      <c r="AY161" s="17" t="s">
        <v>140</v>
      </c>
      <c r="BE161" s="198">
        <f t="shared" si="24"/>
        <v>0</v>
      </c>
      <c r="BF161" s="198">
        <f t="shared" si="25"/>
        <v>0</v>
      </c>
      <c r="BG161" s="198">
        <f t="shared" si="26"/>
        <v>0</v>
      </c>
      <c r="BH161" s="198">
        <f t="shared" si="27"/>
        <v>0</v>
      </c>
      <c r="BI161" s="198">
        <f t="shared" si="28"/>
        <v>0</v>
      </c>
      <c r="BJ161" s="17" t="s">
        <v>88</v>
      </c>
      <c r="BK161" s="198">
        <f t="shared" si="29"/>
        <v>0</v>
      </c>
      <c r="BL161" s="17" t="s">
        <v>147</v>
      </c>
      <c r="BM161" s="197" t="s">
        <v>1432</v>
      </c>
    </row>
    <row r="162" spans="1:65" s="2" customFormat="1" ht="16.5" customHeight="1">
      <c r="A162" s="34"/>
      <c r="B162" s="35"/>
      <c r="C162" s="228" t="s">
        <v>327</v>
      </c>
      <c r="D162" s="228" t="s">
        <v>377</v>
      </c>
      <c r="E162" s="229" t="s">
        <v>1433</v>
      </c>
      <c r="F162" s="230" t="s">
        <v>1434</v>
      </c>
      <c r="G162" s="231" t="s">
        <v>226</v>
      </c>
      <c r="H162" s="232">
        <v>60</v>
      </c>
      <c r="I162" s="233"/>
      <c r="J162" s="234">
        <f t="shared" si="20"/>
        <v>0</v>
      </c>
      <c r="K162" s="230" t="s">
        <v>1</v>
      </c>
      <c r="L162" s="235"/>
      <c r="M162" s="236" t="s">
        <v>1</v>
      </c>
      <c r="N162" s="237" t="s">
        <v>45</v>
      </c>
      <c r="O162" s="71"/>
      <c r="P162" s="195">
        <f t="shared" si="21"/>
        <v>0</v>
      </c>
      <c r="Q162" s="195">
        <v>0</v>
      </c>
      <c r="R162" s="195">
        <f t="shared" si="22"/>
        <v>0</v>
      </c>
      <c r="S162" s="195">
        <v>0</v>
      </c>
      <c r="T162" s="196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185</v>
      </c>
      <c r="AT162" s="197" t="s">
        <v>377</v>
      </c>
      <c r="AU162" s="197" t="s">
        <v>90</v>
      </c>
      <c r="AY162" s="17" t="s">
        <v>140</v>
      </c>
      <c r="BE162" s="198">
        <f t="shared" si="24"/>
        <v>0</v>
      </c>
      <c r="BF162" s="198">
        <f t="shared" si="25"/>
        <v>0</v>
      </c>
      <c r="BG162" s="198">
        <f t="shared" si="26"/>
        <v>0</v>
      </c>
      <c r="BH162" s="198">
        <f t="shared" si="27"/>
        <v>0</v>
      </c>
      <c r="BI162" s="198">
        <f t="shared" si="28"/>
        <v>0</v>
      </c>
      <c r="BJ162" s="17" t="s">
        <v>88</v>
      </c>
      <c r="BK162" s="198">
        <f t="shared" si="29"/>
        <v>0</v>
      </c>
      <c r="BL162" s="17" t="s">
        <v>147</v>
      </c>
      <c r="BM162" s="197" t="s">
        <v>1435</v>
      </c>
    </row>
    <row r="163" spans="1:65" s="2" customFormat="1" ht="16.5" customHeight="1">
      <c r="A163" s="34"/>
      <c r="B163" s="35"/>
      <c r="C163" s="228" t="s">
        <v>333</v>
      </c>
      <c r="D163" s="228" t="s">
        <v>377</v>
      </c>
      <c r="E163" s="229" t="s">
        <v>1436</v>
      </c>
      <c r="F163" s="230" t="s">
        <v>1437</v>
      </c>
      <c r="G163" s="231" t="s">
        <v>244</v>
      </c>
      <c r="H163" s="232">
        <v>12.95</v>
      </c>
      <c r="I163" s="233"/>
      <c r="J163" s="234">
        <f t="shared" si="20"/>
        <v>0</v>
      </c>
      <c r="K163" s="230" t="s">
        <v>1</v>
      </c>
      <c r="L163" s="235"/>
      <c r="M163" s="236" t="s">
        <v>1</v>
      </c>
      <c r="N163" s="237" t="s">
        <v>45</v>
      </c>
      <c r="O163" s="71"/>
      <c r="P163" s="195">
        <f t="shared" si="21"/>
        <v>0</v>
      </c>
      <c r="Q163" s="195">
        <v>0</v>
      </c>
      <c r="R163" s="195">
        <f t="shared" si="22"/>
        <v>0</v>
      </c>
      <c r="S163" s="195">
        <v>0</v>
      </c>
      <c r="T163" s="196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185</v>
      </c>
      <c r="AT163" s="197" t="s">
        <v>377</v>
      </c>
      <c r="AU163" s="197" t="s">
        <v>90</v>
      </c>
      <c r="AY163" s="17" t="s">
        <v>140</v>
      </c>
      <c r="BE163" s="198">
        <f t="shared" si="24"/>
        <v>0</v>
      </c>
      <c r="BF163" s="198">
        <f t="shared" si="25"/>
        <v>0</v>
      </c>
      <c r="BG163" s="198">
        <f t="shared" si="26"/>
        <v>0</v>
      </c>
      <c r="BH163" s="198">
        <f t="shared" si="27"/>
        <v>0</v>
      </c>
      <c r="BI163" s="198">
        <f t="shared" si="28"/>
        <v>0</v>
      </c>
      <c r="BJ163" s="17" t="s">
        <v>88</v>
      </c>
      <c r="BK163" s="198">
        <f t="shared" si="29"/>
        <v>0</v>
      </c>
      <c r="BL163" s="17" t="s">
        <v>147</v>
      </c>
      <c r="BM163" s="197" t="s">
        <v>1438</v>
      </c>
    </row>
    <row r="164" spans="1:65" s="2" customFormat="1" ht="16.5" customHeight="1">
      <c r="A164" s="34"/>
      <c r="B164" s="35"/>
      <c r="C164" s="228" t="s">
        <v>339</v>
      </c>
      <c r="D164" s="228" t="s">
        <v>377</v>
      </c>
      <c r="E164" s="229" t="s">
        <v>1439</v>
      </c>
      <c r="F164" s="230" t="s">
        <v>1440</v>
      </c>
      <c r="G164" s="231" t="s">
        <v>226</v>
      </c>
      <c r="H164" s="232">
        <v>185</v>
      </c>
      <c r="I164" s="233"/>
      <c r="J164" s="234">
        <f t="shared" si="20"/>
        <v>0</v>
      </c>
      <c r="K164" s="230" t="s">
        <v>1</v>
      </c>
      <c r="L164" s="235"/>
      <c r="M164" s="236" t="s">
        <v>1</v>
      </c>
      <c r="N164" s="237" t="s">
        <v>45</v>
      </c>
      <c r="O164" s="71"/>
      <c r="P164" s="195">
        <f t="shared" si="21"/>
        <v>0</v>
      </c>
      <c r="Q164" s="195">
        <v>0</v>
      </c>
      <c r="R164" s="195">
        <f t="shared" si="22"/>
        <v>0</v>
      </c>
      <c r="S164" s="195">
        <v>0</v>
      </c>
      <c r="T164" s="196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185</v>
      </c>
      <c r="AT164" s="197" t="s">
        <v>377</v>
      </c>
      <c r="AU164" s="197" t="s">
        <v>90</v>
      </c>
      <c r="AY164" s="17" t="s">
        <v>140</v>
      </c>
      <c r="BE164" s="198">
        <f t="shared" si="24"/>
        <v>0</v>
      </c>
      <c r="BF164" s="198">
        <f t="shared" si="25"/>
        <v>0</v>
      </c>
      <c r="BG164" s="198">
        <f t="shared" si="26"/>
        <v>0</v>
      </c>
      <c r="BH164" s="198">
        <f t="shared" si="27"/>
        <v>0</v>
      </c>
      <c r="BI164" s="198">
        <f t="shared" si="28"/>
        <v>0</v>
      </c>
      <c r="BJ164" s="17" t="s">
        <v>88</v>
      </c>
      <c r="BK164" s="198">
        <f t="shared" si="29"/>
        <v>0</v>
      </c>
      <c r="BL164" s="17" t="s">
        <v>147</v>
      </c>
      <c r="BM164" s="197" t="s">
        <v>1441</v>
      </c>
    </row>
    <row r="165" spans="1:65" s="2" customFormat="1" ht="16.5" customHeight="1">
      <c r="A165" s="34"/>
      <c r="B165" s="35"/>
      <c r="C165" s="228" t="s">
        <v>344</v>
      </c>
      <c r="D165" s="228" t="s">
        <v>377</v>
      </c>
      <c r="E165" s="229" t="s">
        <v>1436</v>
      </c>
      <c r="F165" s="230" t="s">
        <v>1437</v>
      </c>
      <c r="G165" s="231" t="s">
        <v>244</v>
      </c>
      <c r="H165" s="232">
        <v>21</v>
      </c>
      <c r="I165" s="233"/>
      <c r="J165" s="234">
        <f t="shared" si="20"/>
        <v>0</v>
      </c>
      <c r="K165" s="230" t="s">
        <v>1</v>
      </c>
      <c r="L165" s="235"/>
      <c r="M165" s="236" t="s">
        <v>1</v>
      </c>
      <c r="N165" s="237" t="s">
        <v>45</v>
      </c>
      <c r="O165" s="71"/>
      <c r="P165" s="195">
        <f t="shared" si="21"/>
        <v>0</v>
      </c>
      <c r="Q165" s="195">
        <v>0</v>
      </c>
      <c r="R165" s="195">
        <f t="shared" si="22"/>
        <v>0</v>
      </c>
      <c r="S165" s="195">
        <v>0</v>
      </c>
      <c r="T165" s="196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185</v>
      </c>
      <c r="AT165" s="197" t="s">
        <v>377</v>
      </c>
      <c r="AU165" s="197" t="s">
        <v>90</v>
      </c>
      <c r="AY165" s="17" t="s">
        <v>140</v>
      </c>
      <c r="BE165" s="198">
        <f t="shared" si="24"/>
        <v>0</v>
      </c>
      <c r="BF165" s="198">
        <f t="shared" si="25"/>
        <v>0</v>
      </c>
      <c r="BG165" s="198">
        <f t="shared" si="26"/>
        <v>0</v>
      </c>
      <c r="BH165" s="198">
        <f t="shared" si="27"/>
        <v>0</v>
      </c>
      <c r="BI165" s="198">
        <f t="shared" si="28"/>
        <v>0</v>
      </c>
      <c r="BJ165" s="17" t="s">
        <v>88</v>
      </c>
      <c r="BK165" s="198">
        <f t="shared" si="29"/>
        <v>0</v>
      </c>
      <c r="BL165" s="17" t="s">
        <v>147</v>
      </c>
      <c r="BM165" s="197" t="s">
        <v>1442</v>
      </c>
    </row>
    <row r="166" spans="1:65" s="2" customFormat="1" ht="16.5" customHeight="1">
      <c r="A166" s="34"/>
      <c r="B166" s="35"/>
      <c r="C166" s="228" t="s">
        <v>350</v>
      </c>
      <c r="D166" s="228" t="s">
        <v>377</v>
      </c>
      <c r="E166" s="229" t="s">
        <v>1439</v>
      </c>
      <c r="F166" s="230" t="s">
        <v>1440</v>
      </c>
      <c r="G166" s="231" t="s">
        <v>226</v>
      </c>
      <c r="H166" s="232">
        <v>300</v>
      </c>
      <c r="I166" s="233"/>
      <c r="J166" s="234">
        <f t="shared" si="20"/>
        <v>0</v>
      </c>
      <c r="K166" s="230" t="s">
        <v>1</v>
      </c>
      <c r="L166" s="235"/>
      <c r="M166" s="236" t="s">
        <v>1</v>
      </c>
      <c r="N166" s="237" t="s">
        <v>45</v>
      </c>
      <c r="O166" s="71"/>
      <c r="P166" s="195">
        <f t="shared" si="21"/>
        <v>0</v>
      </c>
      <c r="Q166" s="195">
        <v>0</v>
      </c>
      <c r="R166" s="195">
        <f t="shared" si="22"/>
        <v>0</v>
      </c>
      <c r="S166" s="195">
        <v>0</v>
      </c>
      <c r="T166" s="196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185</v>
      </c>
      <c r="AT166" s="197" t="s">
        <v>377</v>
      </c>
      <c r="AU166" s="197" t="s">
        <v>90</v>
      </c>
      <c r="AY166" s="17" t="s">
        <v>140</v>
      </c>
      <c r="BE166" s="198">
        <f t="shared" si="24"/>
        <v>0</v>
      </c>
      <c r="BF166" s="198">
        <f t="shared" si="25"/>
        <v>0</v>
      </c>
      <c r="BG166" s="198">
        <f t="shared" si="26"/>
        <v>0</v>
      </c>
      <c r="BH166" s="198">
        <f t="shared" si="27"/>
        <v>0</v>
      </c>
      <c r="BI166" s="198">
        <f t="shared" si="28"/>
        <v>0</v>
      </c>
      <c r="BJ166" s="17" t="s">
        <v>88</v>
      </c>
      <c r="BK166" s="198">
        <f t="shared" si="29"/>
        <v>0</v>
      </c>
      <c r="BL166" s="17" t="s">
        <v>147</v>
      </c>
      <c r="BM166" s="197" t="s">
        <v>1443</v>
      </c>
    </row>
    <row r="167" spans="1:65" s="2" customFormat="1" ht="16.5" customHeight="1">
      <c r="A167" s="34"/>
      <c r="B167" s="35"/>
      <c r="C167" s="228" t="s">
        <v>355</v>
      </c>
      <c r="D167" s="228" t="s">
        <v>377</v>
      </c>
      <c r="E167" s="229" t="s">
        <v>1436</v>
      </c>
      <c r="F167" s="230" t="s">
        <v>1437</v>
      </c>
      <c r="G167" s="231" t="s">
        <v>244</v>
      </c>
      <c r="H167" s="232">
        <v>3.5</v>
      </c>
      <c r="I167" s="233"/>
      <c r="J167" s="234">
        <f t="shared" si="20"/>
        <v>0</v>
      </c>
      <c r="K167" s="230" t="s">
        <v>1</v>
      </c>
      <c r="L167" s="235"/>
      <c r="M167" s="236" t="s">
        <v>1</v>
      </c>
      <c r="N167" s="237" t="s">
        <v>45</v>
      </c>
      <c r="O167" s="71"/>
      <c r="P167" s="195">
        <f t="shared" si="21"/>
        <v>0</v>
      </c>
      <c r="Q167" s="195">
        <v>0</v>
      </c>
      <c r="R167" s="195">
        <f t="shared" si="22"/>
        <v>0</v>
      </c>
      <c r="S167" s="195">
        <v>0</v>
      </c>
      <c r="T167" s="196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185</v>
      </c>
      <c r="AT167" s="197" t="s">
        <v>377</v>
      </c>
      <c r="AU167" s="197" t="s">
        <v>90</v>
      </c>
      <c r="AY167" s="17" t="s">
        <v>140</v>
      </c>
      <c r="BE167" s="198">
        <f t="shared" si="24"/>
        <v>0</v>
      </c>
      <c r="BF167" s="198">
        <f t="shared" si="25"/>
        <v>0</v>
      </c>
      <c r="BG167" s="198">
        <f t="shared" si="26"/>
        <v>0</v>
      </c>
      <c r="BH167" s="198">
        <f t="shared" si="27"/>
        <v>0</v>
      </c>
      <c r="BI167" s="198">
        <f t="shared" si="28"/>
        <v>0</v>
      </c>
      <c r="BJ167" s="17" t="s">
        <v>88</v>
      </c>
      <c r="BK167" s="198">
        <f t="shared" si="29"/>
        <v>0</v>
      </c>
      <c r="BL167" s="17" t="s">
        <v>147</v>
      </c>
      <c r="BM167" s="197" t="s">
        <v>1444</v>
      </c>
    </row>
    <row r="168" spans="1:65" s="2" customFormat="1" ht="16.5" customHeight="1">
      <c r="A168" s="34"/>
      <c r="B168" s="35"/>
      <c r="C168" s="228" t="s">
        <v>361</v>
      </c>
      <c r="D168" s="228" t="s">
        <v>377</v>
      </c>
      <c r="E168" s="229" t="s">
        <v>1445</v>
      </c>
      <c r="F168" s="230" t="s">
        <v>1440</v>
      </c>
      <c r="G168" s="231" t="s">
        <v>226</v>
      </c>
      <c r="H168" s="232">
        <v>35</v>
      </c>
      <c r="I168" s="233"/>
      <c r="J168" s="234">
        <f t="shared" si="20"/>
        <v>0</v>
      </c>
      <c r="K168" s="230" t="s">
        <v>1</v>
      </c>
      <c r="L168" s="235"/>
      <c r="M168" s="236" t="s">
        <v>1</v>
      </c>
      <c r="N168" s="237" t="s">
        <v>45</v>
      </c>
      <c r="O168" s="71"/>
      <c r="P168" s="195">
        <f t="shared" si="21"/>
        <v>0</v>
      </c>
      <c r="Q168" s="195">
        <v>0</v>
      </c>
      <c r="R168" s="195">
        <f t="shared" si="22"/>
        <v>0</v>
      </c>
      <c r="S168" s="195">
        <v>0</v>
      </c>
      <c r="T168" s="196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185</v>
      </c>
      <c r="AT168" s="197" t="s">
        <v>377</v>
      </c>
      <c r="AU168" s="197" t="s">
        <v>90</v>
      </c>
      <c r="AY168" s="17" t="s">
        <v>140</v>
      </c>
      <c r="BE168" s="198">
        <f t="shared" si="24"/>
        <v>0</v>
      </c>
      <c r="BF168" s="198">
        <f t="shared" si="25"/>
        <v>0</v>
      </c>
      <c r="BG168" s="198">
        <f t="shared" si="26"/>
        <v>0</v>
      </c>
      <c r="BH168" s="198">
        <f t="shared" si="27"/>
        <v>0</v>
      </c>
      <c r="BI168" s="198">
        <f t="shared" si="28"/>
        <v>0</v>
      </c>
      <c r="BJ168" s="17" t="s">
        <v>88</v>
      </c>
      <c r="BK168" s="198">
        <f t="shared" si="29"/>
        <v>0</v>
      </c>
      <c r="BL168" s="17" t="s">
        <v>147</v>
      </c>
      <c r="BM168" s="197" t="s">
        <v>1446</v>
      </c>
    </row>
    <row r="169" spans="1:65" s="12" customFormat="1" ht="22.9" customHeight="1">
      <c r="B169" s="170"/>
      <c r="C169" s="171"/>
      <c r="D169" s="172" t="s">
        <v>79</v>
      </c>
      <c r="E169" s="184" t="s">
        <v>1447</v>
      </c>
      <c r="F169" s="184" t="s">
        <v>1448</v>
      </c>
      <c r="G169" s="171"/>
      <c r="H169" s="171"/>
      <c r="I169" s="174"/>
      <c r="J169" s="185">
        <f>BK169</f>
        <v>0</v>
      </c>
      <c r="K169" s="171"/>
      <c r="L169" s="176"/>
      <c r="M169" s="177"/>
      <c r="N169" s="178"/>
      <c r="O169" s="178"/>
      <c r="P169" s="179">
        <f>SUM(P170:P199)</f>
        <v>0</v>
      </c>
      <c r="Q169" s="178"/>
      <c r="R169" s="179">
        <f>SUM(R170:R199)</f>
        <v>0</v>
      </c>
      <c r="S169" s="178"/>
      <c r="T169" s="180">
        <f>SUM(T170:T199)</f>
        <v>0</v>
      </c>
      <c r="AR169" s="181" t="s">
        <v>88</v>
      </c>
      <c r="AT169" s="182" t="s">
        <v>79</v>
      </c>
      <c r="AU169" s="182" t="s">
        <v>88</v>
      </c>
      <c r="AY169" s="181" t="s">
        <v>140</v>
      </c>
      <c r="BK169" s="183">
        <f>SUM(BK170:BK199)</f>
        <v>0</v>
      </c>
    </row>
    <row r="170" spans="1:65" s="2" customFormat="1" ht="16.5" customHeight="1">
      <c r="A170" s="34"/>
      <c r="B170" s="35"/>
      <c r="C170" s="186" t="s">
        <v>371</v>
      </c>
      <c r="D170" s="186" t="s">
        <v>142</v>
      </c>
      <c r="E170" s="187" t="s">
        <v>1449</v>
      </c>
      <c r="F170" s="188" t="s">
        <v>1450</v>
      </c>
      <c r="G170" s="189" t="s">
        <v>1330</v>
      </c>
      <c r="H170" s="190">
        <v>13</v>
      </c>
      <c r="I170" s="191"/>
      <c r="J170" s="192">
        <f t="shared" ref="J170:J199" si="30">ROUND(I170*H170,2)</f>
        <v>0</v>
      </c>
      <c r="K170" s="188" t="s">
        <v>1</v>
      </c>
      <c r="L170" s="39"/>
      <c r="M170" s="193" t="s">
        <v>1</v>
      </c>
      <c r="N170" s="194" t="s">
        <v>45</v>
      </c>
      <c r="O170" s="71"/>
      <c r="P170" s="195">
        <f t="shared" ref="P170:P199" si="31">O170*H170</f>
        <v>0</v>
      </c>
      <c r="Q170" s="195">
        <v>0</v>
      </c>
      <c r="R170" s="195">
        <f t="shared" ref="R170:R199" si="32">Q170*H170</f>
        <v>0</v>
      </c>
      <c r="S170" s="195">
        <v>0</v>
      </c>
      <c r="T170" s="196">
        <f t="shared" ref="T170:T199" si="3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147</v>
      </c>
      <c r="AT170" s="197" t="s">
        <v>142</v>
      </c>
      <c r="AU170" s="197" t="s">
        <v>90</v>
      </c>
      <c r="AY170" s="17" t="s">
        <v>140</v>
      </c>
      <c r="BE170" s="198">
        <f t="shared" ref="BE170:BE199" si="34">IF(N170="základní",J170,0)</f>
        <v>0</v>
      </c>
      <c r="BF170" s="198">
        <f t="shared" ref="BF170:BF199" si="35">IF(N170="snížená",J170,0)</f>
        <v>0</v>
      </c>
      <c r="BG170" s="198">
        <f t="shared" ref="BG170:BG199" si="36">IF(N170="zákl. přenesená",J170,0)</f>
        <v>0</v>
      </c>
      <c r="BH170" s="198">
        <f t="shared" ref="BH170:BH199" si="37">IF(N170="sníž. přenesená",J170,0)</f>
        <v>0</v>
      </c>
      <c r="BI170" s="198">
        <f t="shared" ref="BI170:BI199" si="38">IF(N170="nulová",J170,0)</f>
        <v>0</v>
      </c>
      <c r="BJ170" s="17" t="s">
        <v>88</v>
      </c>
      <c r="BK170" s="198">
        <f t="shared" ref="BK170:BK199" si="39">ROUND(I170*H170,2)</f>
        <v>0</v>
      </c>
      <c r="BL170" s="17" t="s">
        <v>147</v>
      </c>
      <c r="BM170" s="197" t="s">
        <v>1451</v>
      </c>
    </row>
    <row r="171" spans="1:65" s="2" customFormat="1" ht="16.5" customHeight="1">
      <c r="A171" s="34"/>
      <c r="B171" s="35"/>
      <c r="C171" s="186" t="s">
        <v>376</v>
      </c>
      <c r="D171" s="186" t="s">
        <v>142</v>
      </c>
      <c r="E171" s="187" t="s">
        <v>1449</v>
      </c>
      <c r="F171" s="188" t="s">
        <v>1450</v>
      </c>
      <c r="G171" s="189" t="s">
        <v>1330</v>
      </c>
      <c r="H171" s="190">
        <v>3</v>
      </c>
      <c r="I171" s="191"/>
      <c r="J171" s="192">
        <f t="shared" si="30"/>
        <v>0</v>
      </c>
      <c r="K171" s="188" t="s">
        <v>1</v>
      </c>
      <c r="L171" s="39"/>
      <c r="M171" s="193" t="s">
        <v>1</v>
      </c>
      <c r="N171" s="194" t="s">
        <v>45</v>
      </c>
      <c r="O171" s="71"/>
      <c r="P171" s="195">
        <f t="shared" si="31"/>
        <v>0</v>
      </c>
      <c r="Q171" s="195">
        <v>0</v>
      </c>
      <c r="R171" s="195">
        <f t="shared" si="32"/>
        <v>0</v>
      </c>
      <c r="S171" s="195">
        <v>0</v>
      </c>
      <c r="T171" s="196">
        <f t="shared" si="3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147</v>
      </c>
      <c r="AT171" s="197" t="s">
        <v>142</v>
      </c>
      <c r="AU171" s="197" t="s">
        <v>90</v>
      </c>
      <c r="AY171" s="17" t="s">
        <v>140</v>
      </c>
      <c r="BE171" s="198">
        <f t="shared" si="34"/>
        <v>0</v>
      </c>
      <c r="BF171" s="198">
        <f t="shared" si="35"/>
        <v>0</v>
      </c>
      <c r="BG171" s="198">
        <f t="shared" si="36"/>
        <v>0</v>
      </c>
      <c r="BH171" s="198">
        <f t="shared" si="37"/>
        <v>0</v>
      </c>
      <c r="BI171" s="198">
        <f t="shared" si="38"/>
        <v>0</v>
      </c>
      <c r="BJ171" s="17" t="s">
        <v>88</v>
      </c>
      <c r="BK171" s="198">
        <f t="shared" si="39"/>
        <v>0</v>
      </c>
      <c r="BL171" s="17" t="s">
        <v>147</v>
      </c>
      <c r="BM171" s="197" t="s">
        <v>1452</v>
      </c>
    </row>
    <row r="172" spans="1:65" s="2" customFormat="1" ht="16.5" customHeight="1">
      <c r="A172" s="34"/>
      <c r="B172" s="35"/>
      <c r="C172" s="186" t="s">
        <v>381</v>
      </c>
      <c r="D172" s="186" t="s">
        <v>142</v>
      </c>
      <c r="E172" s="187" t="s">
        <v>1449</v>
      </c>
      <c r="F172" s="188" t="s">
        <v>1450</v>
      </c>
      <c r="G172" s="189" t="s">
        <v>1330</v>
      </c>
      <c r="H172" s="190">
        <v>6</v>
      </c>
      <c r="I172" s="191"/>
      <c r="J172" s="192">
        <f t="shared" si="30"/>
        <v>0</v>
      </c>
      <c r="K172" s="188" t="s">
        <v>1</v>
      </c>
      <c r="L172" s="39"/>
      <c r="M172" s="193" t="s">
        <v>1</v>
      </c>
      <c r="N172" s="194" t="s">
        <v>45</v>
      </c>
      <c r="O172" s="71"/>
      <c r="P172" s="195">
        <f t="shared" si="31"/>
        <v>0</v>
      </c>
      <c r="Q172" s="195">
        <v>0</v>
      </c>
      <c r="R172" s="195">
        <f t="shared" si="32"/>
        <v>0</v>
      </c>
      <c r="S172" s="195">
        <v>0</v>
      </c>
      <c r="T172" s="196">
        <f t="shared" si="3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147</v>
      </c>
      <c r="AT172" s="197" t="s">
        <v>142</v>
      </c>
      <c r="AU172" s="197" t="s">
        <v>90</v>
      </c>
      <c r="AY172" s="17" t="s">
        <v>140</v>
      </c>
      <c r="BE172" s="198">
        <f t="shared" si="34"/>
        <v>0</v>
      </c>
      <c r="BF172" s="198">
        <f t="shared" si="35"/>
        <v>0</v>
      </c>
      <c r="BG172" s="198">
        <f t="shared" si="36"/>
        <v>0</v>
      </c>
      <c r="BH172" s="198">
        <f t="shared" si="37"/>
        <v>0</v>
      </c>
      <c r="BI172" s="198">
        <f t="shared" si="38"/>
        <v>0</v>
      </c>
      <c r="BJ172" s="17" t="s">
        <v>88</v>
      </c>
      <c r="BK172" s="198">
        <f t="shared" si="39"/>
        <v>0</v>
      </c>
      <c r="BL172" s="17" t="s">
        <v>147</v>
      </c>
      <c r="BM172" s="197" t="s">
        <v>1453</v>
      </c>
    </row>
    <row r="173" spans="1:65" s="2" customFormat="1" ht="16.5" customHeight="1">
      <c r="A173" s="34"/>
      <c r="B173" s="35"/>
      <c r="C173" s="186" t="s">
        <v>386</v>
      </c>
      <c r="D173" s="186" t="s">
        <v>142</v>
      </c>
      <c r="E173" s="187" t="s">
        <v>1454</v>
      </c>
      <c r="F173" s="188" t="s">
        <v>1455</v>
      </c>
      <c r="G173" s="189" t="s">
        <v>1330</v>
      </c>
      <c r="H173" s="190">
        <v>10</v>
      </c>
      <c r="I173" s="191"/>
      <c r="J173" s="192">
        <f t="shared" si="30"/>
        <v>0</v>
      </c>
      <c r="K173" s="188" t="s">
        <v>1</v>
      </c>
      <c r="L173" s="39"/>
      <c r="M173" s="193" t="s">
        <v>1</v>
      </c>
      <c r="N173" s="194" t="s">
        <v>45</v>
      </c>
      <c r="O173" s="71"/>
      <c r="P173" s="195">
        <f t="shared" si="31"/>
        <v>0</v>
      </c>
      <c r="Q173" s="195">
        <v>0</v>
      </c>
      <c r="R173" s="195">
        <f t="shared" si="32"/>
        <v>0</v>
      </c>
      <c r="S173" s="195">
        <v>0</v>
      </c>
      <c r="T173" s="196">
        <f t="shared" si="3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147</v>
      </c>
      <c r="AT173" s="197" t="s">
        <v>142</v>
      </c>
      <c r="AU173" s="197" t="s">
        <v>90</v>
      </c>
      <c r="AY173" s="17" t="s">
        <v>140</v>
      </c>
      <c r="BE173" s="198">
        <f t="shared" si="34"/>
        <v>0</v>
      </c>
      <c r="BF173" s="198">
        <f t="shared" si="35"/>
        <v>0</v>
      </c>
      <c r="BG173" s="198">
        <f t="shared" si="36"/>
        <v>0</v>
      </c>
      <c r="BH173" s="198">
        <f t="shared" si="37"/>
        <v>0</v>
      </c>
      <c r="BI173" s="198">
        <f t="shared" si="38"/>
        <v>0</v>
      </c>
      <c r="BJ173" s="17" t="s">
        <v>88</v>
      </c>
      <c r="BK173" s="198">
        <f t="shared" si="39"/>
        <v>0</v>
      </c>
      <c r="BL173" s="17" t="s">
        <v>147</v>
      </c>
      <c r="BM173" s="197" t="s">
        <v>1456</v>
      </c>
    </row>
    <row r="174" spans="1:65" s="2" customFormat="1" ht="16.5" customHeight="1">
      <c r="A174" s="34"/>
      <c r="B174" s="35"/>
      <c r="C174" s="186" t="s">
        <v>393</v>
      </c>
      <c r="D174" s="186" t="s">
        <v>142</v>
      </c>
      <c r="E174" s="187" t="s">
        <v>1454</v>
      </c>
      <c r="F174" s="188" t="s">
        <v>1455</v>
      </c>
      <c r="G174" s="189" t="s">
        <v>1330</v>
      </c>
      <c r="H174" s="190">
        <v>3</v>
      </c>
      <c r="I174" s="191"/>
      <c r="J174" s="192">
        <f t="shared" si="30"/>
        <v>0</v>
      </c>
      <c r="K174" s="188" t="s">
        <v>1</v>
      </c>
      <c r="L174" s="39"/>
      <c r="M174" s="193" t="s">
        <v>1</v>
      </c>
      <c r="N174" s="194" t="s">
        <v>45</v>
      </c>
      <c r="O174" s="71"/>
      <c r="P174" s="195">
        <f t="shared" si="31"/>
        <v>0</v>
      </c>
      <c r="Q174" s="195">
        <v>0</v>
      </c>
      <c r="R174" s="195">
        <f t="shared" si="32"/>
        <v>0</v>
      </c>
      <c r="S174" s="195">
        <v>0</v>
      </c>
      <c r="T174" s="196">
        <f t="shared" si="3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147</v>
      </c>
      <c r="AT174" s="197" t="s">
        <v>142</v>
      </c>
      <c r="AU174" s="197" t="s">
        <v>90</v>
      </c>
      <c r="AY174" s="17" t="s">
        <v>140</v>
      </c>
      <c r="BE174" s="198">
        <f t="shared" si="34"/>
        <v>0</v>
      </c>
      <c r="BF174" s="198">
        <f t="shared" si="35"/>
        <v>0</v>
      </c>
      <c r="BG174" s="198">
        <f t="shared" si="36"/>
        <v>0</v>
      </c>
      <c r="BH174" s="198">
        <f t="shared" si="37"/>
        <v>0</v>
      </c>
      <c r="BI174" s="198">
        <f t="shared" si="38"/>
        <v>0</v>
      </c>
      <c r="BJ174" s="17" t="s">
        <v>88</v>
      </c>
      <c r="BK174" s="198">
        <f t="shared" si="39"/>
        <v>0</v>
      </c>
      <c r="BL174" s="17" t="s">
        <v>147</v>
      </c>
      <c r="BM174" s="197" t="s">
        <v>1457</v>
      </c>
    </row>
    <row r="175" spans="1:65" s="2" customFormat="1" ht="16.5" customHeight="1">
      <c r="A175" s="34"/>
      <c r="B175" s="35"/>
      <c r="C175" s="186" t="s">
        <v>399</v>
      </c>
      <c r="D175" s="186" t="s">
        <v>142</v>
      </c>
      <c r="E175" s="187" t="s">
        <v>1454</v>
      </c>
      <c r="F175" s="188" t="s">
        <v>1455</v>
      </c>
      <c r="G175" s="189" t="s">
        <v>1330</v>
      </c>
      <c r="H175" s="190">
        <v>4</v>
      </c>
      <c r="I175" s="191"/>
      <c r="J175" s="192">
        <f t="shared" si="30"/>
        <v>0</v>
      </c>
      <c r="K175" s="188" t="s">
        <v>1</v>
      </c>
      <c r="L175" s="39"/>
      <c r="M175" s="193" t="s">
        <v>1</v>
      </c>
      <c r="N175" s="194" t="s">
        <v>45</v>
      </c>
      <c r="O175" s="71"/>
      <c r="P175" s="195">
        <f t="shared" si="31"/>
        <v>0</v>
      </c>
      <c r="Q175" s="195">
        <v>0</v>
      </c>
      <c r="R175" s="195">
        <f t="shared" si="32"/>
        <v>0</v>
      </c>
      <c r="S175" s="195">
        <v>0</v>
      </c>
      <c r="T175" s="196">
        <f t="shared" si="3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147</v>
      </c>
      <c r="AT175" s="197" t="s">
        <v>142</v>
      </c>
      <c r="AU175" s="197" t="s">
        <v>90</v>
      </c>
      <c r="AY175" s="17" t="s">
        <v>140</v>
      </c>
      <c r="BE175" s="198">
        <f t="shared" si="34"/>
        <v>0</v>
      </c>
      <c r="BF175" s="198">
        <f t="shared" si="35"/>
        <v>0</v>
      </c>
      <c r="BG175" s="198">
        <f t="shared" si="36"/>
        <v>0</v>
      </c>
      <c r="BH175" s="198">
        <f t="shared" si="37"/>
        <v>0</v>
      </c>
      <c r="BI175" s="198">
        <f t="shared" si="38"/>
        <v>0</v>
      </c>
      <c r="BJ175" s="17" t="s">
        <v>88</v>
      </c>
      <c r="BK175" s="198">
        <f t="shared" si="39"/>
        <v>0</v>
      </c>
      <c r="BL175" s="17" t="s">
        <v>147</v>
      </c>
      <c r="BM175" s="197" t="s">
        <v>1458</v>
      </c>
    </row>
    <row r="176" spans="1:65" s="2" customFormat="1" ht="16.5" customHeight="1">
      <c r="A176" s="34"/>
      <c r="B176" s="35"/>
      <c r="C176" s="186" t="s">
        <v>404</v>
      </c>
      <c r="D176" s="186" t="s">
        <v>142</v>
      </c>
      <c r="E176" s="187" t="s">
        <v>1454</v>
      </c>
      <c r="F176" s="188" t="s">
        <v>1455</v>
      </c>
      <c r="G176" s="189" t="s">
        <v>1330</v>
      </c>
      <c r="H176" s="190">
        <v>1</v>
      </c>
      <c r="I176" s="191"/>
      <c r="J176" s="192">
        <f t="shared" si="30"/>
        <v>0</v>
      </c>
      <c r="K176" s="188" t="s">
        <v>1</v>
      </c>
      <c r="L176" s="39"/>
      <c r="M176" s="193" t="s">
        <v>1</v>
      </c>
      <c r="N176" s="194" t="s">
        <v>45</v>
      </c>
      <c r="O176" s="71"/>
      <c r="P176" s="195">
        <f t="shared" si="31"/>
        <v>0</v>
      </c>
      <c r="Q176" s="195">
        <v>0</v>
      </c>
      <c r="R176" s="195">
        <f t="shared" si="32"/>
        <v>0</v>
      </c>
      <c r="S176" s="195">
        <v>0</v>
      </c>
      <c r="T176" s="196">
        <f t="shared" si="3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147</v>
      </c>
      <c r="AT176" s="197" t="s">
        <v>142</v>
      </c>
      <c r="AU176" s="197" t="s">
        <v>90</v>
      </c>
      <c r="AY176" s="17" t="s">
        <v>140</v>
      </c>
      <c r="BE176" s="198">
        <f t="shared" si="34"/>
        <v>0</v>
      </c>
      <c r="BF176" s="198">
        <f t="shared" si="35"/>
        <v>0</v>
      </c>
      <c r="BG176" s="198">
        <f t="shared" si="36"/>
        <v>0</v>
      </c>
      <c r="BH176" s="198">
        <f t="shared" si="37"/>
        <v>0</v>
      </c>
      <c r="BI176" s="198">
        <f t="shared" si="38"/>
        <v>0</v>
      </c>
      <c r="BJ176" s="17" t="s">
        <v>88</v>
      </c>
      <c r="BK176" s="198">
        <f t="shared" si="39"/>
        <v>0</v>
      </c>
      <c r="BL176" s="17" t="s">
        <v>147</v>
      </c>
      <c r="BM176" s="197" t="s">
        <v>1459</v>
      </c>
    </row>
    <row r="177" spans="1:65" s="2" customFormat="1" ht="16.5" customHeight="1">
      <c r="A177" s="34"/>
      <c r="B177" s="35"/>
      <c r="C177" s="186" t="s">
        <v>411</v>
      </c>
      <c r="D177" s="186" t="s">
        <v>142</v>
      </c>
      <c r="E177" s="187" t="s">
        <v>1454</v>
      </c>
      <c r="F177" s="188" t="s">
        <v>1455</v>
      </c>
      <c r="G177" s="189" t="s">
        <v>1330</v>
      </c>
      <c r="H177" s="190">
        <v>1</v>
      </c>
      <c r="I177" s="191"/>
      <c r="J177" s="192">
        <f t="shared" si="30"/>
        <v>0</v>
      </c>
      <c r="K177" s="188" t="s">
        <v>1</v>
      </c>
      <c r="L177" s="39"/>
      <c r="M177" s="193" t="s">
        <v>1</v>
      </c>
      <c r="N177" s="194" t="s">
        <v>45</v>
      </c>
      <c r="O177" s="71"/>
      <c r="P177" s="195">
        <f t="shared" si="31"/>
        <v>0</v>
      </c>
      <c r="Q177" s="195">
        <v>0</v>
      </c>
      <c r="R177" s="195">
        <f t="shared" si="32"/>
        <v>0</v>
      </c>
      <c r="S177" s="195">
        <v>0</v>
      </c>
      <c r="T177" s="196">
        <f t="shared" si="3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147</v>
      </c>
      <c r="AT177" s="197" t="s">
        <v>142</v>
      </c>
      <c r="AU177" s="197" t="s">
        <v>90</v>
      </c>
      <c r="AY177" s="17" t="s">
        <v>140</v>
      </c>
      <c r="BE177" s="198">
        <f t="shared" si="34"/>
        <v>0</v>
      </c>
      <c r="BF177" s="198">
        <f t="shared" si="35"/>
        <v>0</v>
      </c>
      <c r="BG177" s="198">
        <f t="shared" si="36"/>
        <v>0</v>
      </c>
      <c r="BH177" s="198">
        <f t="shared" si="37"/>
        <v>0</v>
      </c>
      <c r="BI177" s="198">
        <f t="shared" si="38"/>
        <v>0</v>
      </c>
      <c r="BJ177" s="17" t="s">
        <v>88</v>
      </c>
      <c r="BK177" s="198">
        <f t="shared" si="39"/>
        <v>0</v>
      </c>
      <c r="BL177" s="17" t="s">
        <v>147</v>
      </c>
      <c r="BM177" s="197" t="s">
        <v>1460</v>
      </c>
    </row>
    <row r="178" spans="1:65" s="2" customFormat="1" ht="16.5" customHeight="1">
      <c r="A178" s="34"/>
      <c r="B178" s="35"/>
      <c r="C178" s="186" t="s">
        <v>418</v>
      </c>
      <c r="D178" s="186" t="s">
        <v>142</v>
      </c>
      <c r="E178" s="187" t="s">
        <v>1461</v>
      </c>
      <c r="F178" s="188" t="s">
        <v>1462</v>
      </c>
      <c r="G178" s="189" t="s">
        <v>1330</v>
      </c>
      <c r="H178" s="190">
        <v>3</v>
      </c>
      <c r="I178" s="191"/>
      <c r="J178" s="192">
        <f t="shared" si="30"/>
        <v>0</v>
      </c>
      <c r="K178" s="188" t="s">
        <v>1</v>
      </c>
      <c r="L178" s="39"/>
      <c r="M178" s="193" t="s">
        <v>1</v>
      </c>
      <c r="N178" s="194" t="s">
        <v>45</v>
      </c>
      <c r="O178" s="71"/>
      <c r="P178" s="195">
        <f t="shared" si="31"/>
        <v>0</v>
      </c>
      <c r="Q178" s="195">
        <v>0</v>
      </c>
      <c r="R178" s="195">
        <f t="shared" si="32"/>
        <v>0</v>
      </c>
      <c r="S178" s="195">
        <v>0</v>
      </c>
      <c r="T178" s="196">
        <f t="shared" si="3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147</v>
      </c>
      <c r="AT178" s="197" t="s">
        <v>142</v>
      </c>
      <c r="AU178" s="197" t="s">
        <v>90</v>
      </c>
      <c r="AY178" s="17" t="s">
        <v>140</v>
      </c>
      <c r="BE178" s="198">
        <f t="shared" si="34"/>
        <v>0</v>
      </c>
      <c r="BF178" s="198">
        <f t="shared" si="35"/>
        <v>0</v>
      </c>
      <c r="BG178" s="198">
        <f t="shared" si="36"/>
        <v>0</v>
      </c>
      <c r="BH178" s="198">
        <f t="shared" si="37"/>
        <v>0</v>
      </c>
      <c r="BI178" s="198">
        <f t="shared" si="38"/>
        <v>0</v>
      </c>
      <c r="BJ178" s="17" t="s">
        <v>88</v>
      </c>
      <c r="BK178" s="198">
        <f t="shared" si="39"/>
        <v>0</v>
      </c>
      <c r="BL178" s="17" t="s">
        <v>147</v>
      </c>
      <c r="BM178" s="197" t="s">
        <v>1463</v>
      </c>
    </row>
    <row r="179" spans="1:65" s="2" customFormat="1" ht="16.5" customHeight="1">
      <c r="A179" s="34"/>
      <c r="B179" s="35"/>
      <c r="C179" s="186" t="s">
        <v>423</v>
      </c>
      <c r="D179" s="186" t="s">
        <v>142</v>
      </c>
      <c r="E179" s="187" t="s">
        <v>1461</v>
      </c>
      <c r="F179" s="188" t="s">
        <v>1462</v>
      </c>
      <c r="G179" s="189" t="s">
        <v>1330</v>
      </c>
      <c r="H179" s="190">
        <v>2</v>
      </c>
      <c r="I179" s="191"/>
      <c r="J179" s="192">
        <f t="shared" si="30"/>
        <v>0</v>
      </c>
      <c r="K179" s="188" t="s">
        <v>1</v>
      </c>
      <c r="L179" s="39"/>
      <c r="M179" s="193" t="s">
        <v>1</v>
      </c>
      <c r="N179" s="194" t="s">
        <v>45</v>
      </c>
      <c r="O179" s="71"/>
      <c r="P179" s="195">
        <f t="shared" si="31"/>
        <v>0</v>
      </c>
      <c r="Q179" s="195">
        <v>0</v>
      </c>
      <c r="R179" s="195">
        <f t="shared" si="32"/>
        <v>0</v>
      </c>
      <c r="S179" s="195">
        <v>0</v>
      </c>
      <c r="T179" s="196">
        <f t="shared" si="3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147</v>
      </c>
      <c r="AT179" s="197" t="s">
        <v>142</v>
      </c>
      <c r="AU179" s="197" t="s">
        <v>90</v>
      </c>
      <c r="AY179" s="17" t="s">
        <v>140</v>
      </c>
      <c r="BE179" s="198">
        <f t="shared" si="34"/>
        <v>0</v>
      </c>
      <c r="BF179" s="198">
        <f t="shared" si="35"/>
        <v>0</v>
      </c>
      <c r="BG179" s="198">
        <f t="shared" si="36"/>
        <v>0</v>
      </c>
      <c r="BH179" s="198">
        <f t="shared" si="37"/>
        <v>0</v>
      </c>
      <c r="BI179" s="198">
        <f t="shared" si="38"/>
        <v>0</v>
      </c>
      <c r="BJ179" s="17" t="s">
        <v>88</v>
      </c>
      <c r="BK179" s="198">
        <f t="shared" si="39"/>
        <v>0</v>
      </c>
      <c r="BL179" s="17" t="s">
        <v>147</v>
      </c>
      <c r="BM179" s="197" t="s">
        <v>1464</v>
      </c>
    </row>
    <row r="180" spans="1:65" s="2" customFormat="1" ht="16.5" customHeight="1">
      <c r="A180" s="34"/>
      <c r="B180" s="35"/>
      <c r="C180" s="186" t="s">
        <v>429</v>
      </c>
      <c r="D180" s="186" t="s">
        <v>142</v>
      </c>
      <c r="E180" s="187" t="s">
        <v>1461</v>
      </c>
      <c r="F180" s="188" t="s">
        <v>1462</v>
      </c>
      <c r="G180" s="189" t="s">
        <v>1330</v>
      </c>
      <c r="H180" s="190">
        <v>2</v>
      </c>
      <c r="I180" s="191"/>
      <c r="J180" s="192">
        <f t="shared" si="30"/>
        <v>0</v>
      </c>
      <c r="K180" s="188" t="s">
        <v>1</v>
      </c>
      <c r="L180" s="39"/>
      <c r="M180" s="193" t="s">
        <v>1</v>
      </c>
      <c r="N180" s="194" t="s">
        <v>45</v>
      </c>
      <c r="O180" s="71"/>
      <c r="P180" s="195">
        <f t="shared" si="31"/>
        <v>0</v>
      </c>
      <c r="Q180" s="195">
        <v>0</v>
      </c>
      <c r="R180" s="195">
        <f t="shared" si="32"/>
        <v>0</v>
      </c>
      <c r="S180" s="195">
        <v>0</v>
      </c>
      <c r="T180" s="196">
        <f t="shared" si="3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147</v>
      </c>
      <c r="AT180" s="197" t="s">
        <v>142</v>
      </c>
      <c r="AU180" s="197" t="s">
        <v>90</v>
      </c>
      <c r="AY180" s="17" t="s">
        <v>140</v>
      </c>
      <c r="BE180" s="198">
        <f t="shared" si="34"/>
        <v>0</v>
      </c>
      <c r="BF180" s="198">
        <f t="shared" si="35"/>
        <v>0</v>
      </c>
      <c r="BG180" s="198">
        <f t="shared" si="36"/>
        <v>0</v>
      </c>
      <c r="BH180" s="198">
        <f t="shared" si="37"/>
        <v>0</v>
      </c>
      <c r="BI180" s="198">
        <f t="shared" si="38"/>
        <v>0</v>
      </c>
      <c r="BJ180" s="17" t="s">
        <v>88</v>
      </c>
      <c r="BK180" s="198">
        <f t="shared" si="39"/>
        <v>0</v>
      </c>
      <c r="BL180" s="17" t="s">
        <v>147</v>
      </c>
      <c r="BM180" s="197" t="s">
        <v>1465</v>
      </c>
    </row>
    <row r="181" spans="1:65" s="2" customFormat="1" ht="16.5" customHeight="1">
      <c r="A181" s="34"/>
      <c r="B181" s="35"/>
      <c r="C181" s="186" t="s">
        <v>439</v>
      </c>
      <c r="D181" s="186" t="s">
        <v>142</v>
      </c>
      <c r="E181" s="187" t="s">
        <v>1461</v>
      </c>
      <c r="F181" s="188" t="s">
        <v>1462</v>
      </c>
      <c r="G181" s="189" t="s">
        <v>1330</v>
      </c>
      <c r="H181" s="190">
        <v>6</v>
      </c>
      <c r="I181" s="191"/>
      <c r="J181" s="192">
        <f t="shared" si="30"/>
        <v>0</v>
      </c>
      <c r="K181" s="188" t="s">
        <v>1</v>
      </c>
      <c r="L181" s="39"/>
      <c r="M181" s="193" t="s">
        <v>1</v>
      </c>
      <c r="N181" s="194" t="s">
        <v>45</v>
      </c>
      <c r="O181" s="71"/>
      <c r="P181" s="195">
        <f t="shared" si="31"/>
        <v>0</v>
      </c>
      <c r="Q181" s="195">
        <v>0</v>
      </c>
      <c r="R181" s="195">
        <f t="shared" si="32"/>
        <v>0</v>
      </c>
      <c r="S181" s="195">
        <v>0</v>
      </c>
      <c r="T181" s="196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147</v>
      </c>
      <c r="AT181" s="197" t="s">
        <v>142</v>
      </c>
      <c r="AU181" s="197" t="s">
        <v>90</v>
      </c>
      <c r="AY181" s="17" t="s">
        <v>140</v>
      </c>
      <c r="BE181" s="198">
        <f t="shared" si="34"/>
        <v>0</v>
      </c>
      <c r="BF181" s="198">
        <f t="shared" si="35"/>
        <v>0</v>
      </c>
      <c r="BG181" s="198">
        <f t="shared" si="36"/>
        <v>0</v>
      </c>
      <c r="BH181" s="198">
        <f t="shared" si="37"/>
        <v>0</v>
      </c>
      <c r="BI181" s="198">
        <f t="shared" si="38"/>
        <v>0</v>
      </c>
      <c r="BJ181" s="17" t="s">
        <v>88</v>
      </c>
      <c r="BK181" s="198">
        <f t="shared" si="39"/>
        <v>0</v>
      </c>
      <c r="BL181" s="17" t="s">
        <v>147</v>
      </c>
      <c r="BM181" s="197" t="s">
        <v>1466</v>
      </c>
    </row>
    <row r="182" spans="1:65" s="2" customFormat="1" ht="16.5" customHeight="1">
      <c r="A182" s="34"/>
      <c r="B182" s="35"/>
      <c r="C182" s="186" t="s">
        <v>442</v>
      </c>
      <c r="D182" s="186" t="s">
        <v>142</v>
      </c>
      <c r="E182" s="187" t="s">
        <v>1461</v>
      </c>
      <c r="F182" s="188" t="s">
        <v>1462</v>
      </c>
      <c r="G182" s="189" t="s">
        <v>1330</v>
      </c>
      <c r="H182" s="190">
        <v>3</v>
      </c>
      <c r="I182" s="191"/>
      <c r="J182" s="192">
        <f t="shared" si="30"/>
        <v>0</v>
      </c>
      <c r="K182" s="188" t="s">
        <v>1</v>
      </c>
      <c r="L182" s="39"/>
      <c r="M182" s="193" t="s">
        <v>1</v>
      </c>
      <c r="N182" s="194" t="s">
        <v>45</v>
      </c>
      <c r="O182" s="71"/>
      <c r="P182" s="195">
        <f t="shared" si="31"/>
        <v>0</v>
      </c>
      <c r="Q182" s="195">
        <v>0</v>
      </c>
      <c r="R182" s="195">
        <f t="shared" si="32"/>
        <v>0</v>
      </c>
      <c r="S182" s="195">
        <v>0</v>
      </c>
      <c r="T182" s="196">
        <f t="shared" si="3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147</v>
      </c>
      <c r="AT182" s="197" t="s">
        <v>142</v>
      </c>
      <c r="AU182" s="197" t="s">
        <v>90</v>
      </c>
      <c r="AY182" s="17" t="s">
        <v>140</v>
      </c>
      <c r="BE182" s="198">
        <f t="shared" si="34"/>
        <v>0</v>
      </c>
      <c r="BF182" s="198">
        <f t="shared" si="35"/>
        <v>0</v>
      </c>
      <c r="BG182" s="198">
        <f t="shared" si="36"/>
        <v>0</v>
      </c>
      <c r="BH182" s="198">
        <f t="shared" si="37"/>
        <v>0</v>
      </c>
      <c r="BI182" s="198">
        <f t="shared" si="38"/>
        <v>0</v>
      </c>
      <c r="BJ182" s="17" t="s">
        <v>88</v>
      </c>
      <c r="BK182" s="198">
        <f t="shared" si="39"/>
        <v>0</v>
      </c>
      <c r="BL182" s="17" t="s">
        <v>147</v>
      </c>
      <c r="BM182" s="197" t="s">
        <v>1467</v>
      </c>
    </row>
    <row r="183" spans="1:65" s="2" customFormat="1" ht="16.5" customHeight="1">
      <c r="A183" s="34"/>
      <c r="B183" s="35"/>
      <c r="C183" s="186" t="s">
        <v>445</v>
      </c>
      <c r="D183" s="186" t="s">
        <v>142</v>
      </c>
      <c r="E183" s="187" t="s">
        <v>1461</v>
      </c>
      <c r="F183" s="188" t="s">
        <v>1462</v>
      </c>
      <c r="G183" s="189" t="s">
        <v>1330</v>
      </c>
      <c r="H183" s="190">
        <v>4</v>
      </c>
      <c r="I183" s="191"/>
      <c r="J183" s="192">
        <f t="shared" si="30"/>
        <v>0</v>
      </c>
      <c r="K183" s="188" t="s">
        <v>1</v>
      </c>
      <c r="L183" s="39"/>
      <c r="M183" s="193" t="s">
        <v>1</v>
      </c>
      <c r="N183" s="194" t="s">
        <v>45</v>
      </c>
      <c r="O183" s="71"/>
      <c r="P183" s="195">
        <f t="shared" si="31"/>
        <v>0</v>
      </c>
      <c r="Q183" s="195">
        <v>0</v>
      </c>
      <c r="R183" s="195">
        <f t="shared" si="32"/>
        <v>0</v>
      </c>
      <c r="S183" s="195">
        <v>0</v>
      </c>
      <c r="T183" s="196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147</v>
      </c>
      <c r="AT183" s="197" t="s">
        <v>142</v>
      </c>
      <c r="AU183" s="197" t="s">
        <v>90</v>
      </c>
      <c r="AY183" s="17" t="s">
        <v>140</v>
      </c>
      <c r="BE183" s="198">
        <f t="shared" si="34"/>
        <v>0</v>
      </c>
      <c r="BF183" s="198">
        <f t="shared" si="35"/>
        <v>0</v>
      </c>
      <c r="BG183" s="198">
        <f t="shared" si="36"/>
        <v>0</v>
      </c>
      <c r="BH183" s="198">
        <f t="shared" si="37"/>
        <v>0</v>
      </c>
      <c r="BI183" s="198">
        <f t="shared" si="38"/>
        <v>0</v>
      </c>
      <c r="BJ183" s="17" t="s">
        <v>88</v>
      </c>
      <c r="BK183" s="198">
        <f t="shared" si="39"/>
        <v>0</v>
      </c>
      <c r="BL183" s="17" t="s">
        <v>147</v>
      </c>
      <c r="BM183" s="197" t="s">
        <v>1468</v>
      </c>
    </row>
    <row r="184" spans="1:65" s="2" customFormat="1" ht="16.5" customHeight="1">
      <c r="A184" s="34"/>
      <c r="B184" s="35"/>
      <c r="C184" s="186" t="s">
        <v>448</v>
      </c>
      <c r="D184" s="186" t="s">
        <v>142</v>
      </c>
      <c r="E184" s="187" t="s">
        <v>1461</v>
      </c>
      <c r="F184" s="188" t="s">
        <v>1462</v>
      </c>
      <c r="G184" s="189" t="s">
        <v>1330</v>
      </c>
      <c r="H184" s="190">
        <v>2</v>
      </c>
      <c r="I184" s="191"/>
      <c r="J184" s="192">
        <f t="shared" si="30"/>
        <v>0</v>
      </c>
      <c r="K184" s="188" t="s">
        <v>1</v>
      </c>
      <c r="L184" s="39"/>
      <c r="M184" s="193" t="s">
        <v>1</v>
      </c>
      <c r="N184" s="194" t="s">
        <v>45</v>
      </c>
      <c r="O184" s="71"/>
      <c r="P184" s="195">
        <f t="shared" si="31"/>
        <v>0</v>
      </c>
      <c r="Q184" s="195">
        <v>0</v>
      </c>
      <c r="R184" s="195">
        <f t="shared" si="32"/>
        <v>0</v>
      </c>
      <c r="S184" s="195">
        <v>0</v>
      </c>
      <c r="T184" s="196">
        <f t="shared" si="3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147</v>
      </c>
      <c r="AT184" s="197" t="s">
        <v>142</v>
      </c>
      <c r="AU184" s="197" t="s">
        <v>90</v>
      </c>
      <c r="AY184" s="17" t="s">
        <v>140</v>
      </c>
      <c r="BE184" s="198">
        <f t="shared" si="34"/>
        <v>0</v>
      </c>
      <c r="BF184" s="198">
        <f t="shared" si="35"/>
        <v>0</v>
      </c>
      <c r="BG184" s="198">
        <f t="shared" si="36"/>
        <v>0</v>
      </c>
      <c r="BH184" s="198">
        <f t="shared" si="37"/>
        <v>0</v>
      </c>
      <c r="BI184" s="198">
        <f t="shared" si="38"/>
        <v>0</v>
      </c>
      <c r="BJ184" s="17" t="s">
        <v>88</v>
      </c>
      <c r="BK184" s="198">
        <f t="shared" si="39"/>
        <v>0</v>
      </c>
      <c r="BL184" s="17" t="s">
        <v>147</v>
      </c>
      <c r="BM184" s="197" t="s">
        <v>1469</v>
      </c>
    </row>
    <row r="185" spans="1:65" s="2" customFormat="1" ht="16.5" customHeight="1">
      <c r="A185" s="34"/>
      <c r="B185" s="35"/>
      <c r="C185" s="186" t="s">
        <v>454</v>
      </c>
      <c r="D185" s="186" t="s">
        <v>142</v>
      </c>
      <c r="E185" s="187" t="s">
        <v>1470</v>
      </c>
      <c r="F185" s="188" t="s">
        <v>1471</v>
      </c>
      <c r="G185" s="189" t="s">
        <v>1330</v>
      </c>
      <c r="H185" s="190">
        <v>25</v>
      </c>
      <c r="I185" s="191"/>
      <c r="J185" s="192">
        <f t="shared" si="30"/>
        <v>0</v>
      </c>
      <c r="K185" s="188" t="s">
        <v>1</v>
      </c>
      <c r="L185" s="39"/>
      <c r="M185" s="193" t="s">
        <v>1</v>
      </c>
      <c r="N185" s="194" t="s">
        <v>45</v>
      </c>
      <c r="O185" s="71"/>
      <c r="P185" s="195">
        <f t="shared" si="31"/>
        <v>0</v>
      </c>
      <c r="Q185" s="195">
        <v>0</v>
      </c>
      <c r="R185" s="195">
        <f t="shared" si="32"/>
        <v>0</v>
      </c>
      <c r="S185" s="195">
        <v>0</v>
      </c>
      <c r="T185" s="196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147</v>
      </c>
      <c r="AT185" s="197" t="s">
        <v>142</v>
      </c>
      <c r="AU185" s="197" t="s">
        <v>90</v>
      </c>
      <c r="AY185" s="17" t="s">
        <v>140</v>
      </c>
      <c r="BE185" s="198">
        <f t="shared" si="34"/>
        <v>0</v>
      </c>
      <c r="BF185" s="198">
        <f t="shared" si="35"/>
        <v>0</v>
      </c>
      <c r="BG185" s="198">
        <f t="shared" si="36"/>
        <v>0</v>
      </c>
      <c r="BH185" s="198">
        <f t="shared" si="37"/>
        <v>0</v>
      </c>
      <c r="BI185" s="198">
        <f t="shared" si="38"/>
        <v>0</v>
      </c>
      <c r="BJ185" s="17" t="s">
        <v>88</v>
      </c>
      <c r="BK185" s="198">
        <f t="shared" si="39"/>
        <v>0</v>
      </c>
      <c r="BL185" s="17" t="s">
        <v>147</v>
      </c>
      <c r="BM185" s="197" t="s">
        <v>1472</v>
      </c>
    </row>
    <row r="186" spans="1:65" s="2" customFormat="1" ht="21.75" customHeight="1">
      <c r="A186" s="34"/>
      <c r="B186" s="35"/>
      <c r="C186" s="186" t="s">
        <v>463</v>
      </c>
      <c r="D186" s="186" t="s">
        <v>142</v>
      </c>
      <c r="E186" s="187" t="s">
        <v>1473</v>
      </c>
      <c r="F186" s="188" t="s">
        <v>1474</v>
      </c>
      <c r="G186" s="189" t="s">
        <v>226</v>
      </c>
      <c r="H186" s="190">
        <v>750</v>
      </c>
      <c r="I186" s="191"/>
      <c r="J186" s="192">
        <f t="shared" si="30"/>
        <v>0</v>
      </c>
      <c r="K186" s="188" t="s">
        <v>1</v>
      </c>
      <c r="L186" s="39"/>
      <c r="M186" s="193" t="s">
        <v>1</v>
      </c>
      <c r="N186" s="194" t="s">
        <v>45</v>
      </c>
      <c r="O186" s="71"/>
      <c r="P186" s="195">
        <f t="shared" si="31"/>
        <v>0</v>
      </c>
      <c r="Q186" s="195">
        <v>0</v>
      </c>
      <c r="R186" s="195">
        <f t="shared" si="32"/>
        <v>0</v>
      </c>
      <c r="S186" s="195">
        <v>0</v>
      </c>
      <c r="T186" s="196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147</v>
      </c>
      <c r="AT186" s="197" t="s">
        <v>142</v>
      </c>
      <c r="AU186" s="197" t="s">
        <v>90</v>
      </c>
      <c r="AY186" s="17" t="s">
        <v>140</v>
      </c>
      <c r="BE186" s="198">
        <f t="shared" si="34"/>
        <v>0</v>
      </c>
      <c r="BF186" s="198">
        <f t="shared" si="35"/>
        <v>0</v>
      </c>
      <c r="BG186" s="198">
        <f t="shared" si="36"/>
        <v>0</v>
      </c>
      <c r="BH186" s="198">
        <f t="shared" si="37"/>
        <v>0</v>
      </c>
      <c r="BI186" s="198">
        <f t="shared" si="38"/>
        <v>0</v>
      </c>
      <c r="BJ186" s="17" t="s">
        <v>88</v>
      </c>
      <c r="BK186" s="198">
        <f t="shared" si="39"/>
        <v>0</v>
      </c>
      <c r="BL186" s="17" t="s">
        <v>147</v>
      </c>
      <c r="BM186" s="197" t="s">
        <v>1475</v>
      </c>
    </row>
    <row r="187" spans="1:65" s="2" customFormat="1" ht="21.75" customHeight="1">
      <c r="A187" s="34"/>
      <c r="B187" s="35"/>
      <c r="C187" s="186" t="s">
        <v>467</v>
      </c>
      <c r="D187" s="186" t="s">
        <v>142</v>
      </c>
      <c r="E187" s="187" t="s">
        <v>1476</v>
      </c>
      <c r="F187" s="188" t="s">
        <v>1477</v>
      </c>
      <c r="G187" s="189" t="s">
        <v>226</v>
      </c>
      <c r="H187" s="190">
        <v>15</v>
      </c>
      <c r="I187" s="191"/>
      <c r="J187" s="192">
        <f t="shared" si="30"/>
        <v>0</v>
      </c>
      <c r="K187" s="188" t="s">
        <v>1</v>
      </c>
      <c r="L187" s="39"/>
      <c r="M187" s="193" t="s">
        <v>1</v>
      </c>
      <c r="N187" s="194" t="s">
        <v>45</v>
      </c>
      <c r="O187" s="71"/>
      <c r="P187" s="195">
        <f t="shared" si="31"/>
        <v>0</v>
      </c>
      <c r="Q187" s="195">
        <v>0</v>
      </c>
      <c r="R187" s="195">
        <f t="shared" si="32"/>
        <v>0</v>
      </c>
      <c r="S187" s="195">
        <v>0</v>
      </c>
      <c r="T187" s="196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147</v>
      </c>
      <c r="AT187" s="197" t="s">
        <v>142</v>
      </c>
      <c r="AU187" s="197" t="s">
        <v>90</v>
      </c>
      <c r="AY187" s="17" t="s">
        <v>140</v>
      </c>
      <c r="BE187" s="198">
        <f t="shared" si="34"/>
        <v>0</v>
      </c>
      <c r="BF187" s="198">
        <f t="shared" si="35"/>
        <v>0</v>
      </c>
      <c r="BG187" s="198">
        <f t="shared" si="36"/>
        <v>0</v>
      </c>
      <c r="BH187" s="198">
        <f t="shared" si="37"/>
        <v>0</v>
      </c>
      <c r="BI187" s="198">
        <f t="shared" si="38"/>
        <v>0</v>
      </c>
      <c r="BJ187" s="17" t="s">
        <v>88</v>
      </c>
      <c r="BK187" s="198">
        <f t="shared" si="39"/>
        <v>0</v>
      </c>
      <c r="BL187" s="17" t="s">
        <v>147</v>
      </c>
      <c r="BM187" s="197" t="s">
        <v>1478</v>
      </c>
    </row>
    <row r="188" spans="1:65" s="2" customFormat="1" ht="16.5" customHeight="1">
      <c r="A188" s="34"/>
      <c r="B188" s="35"/>
      <c r="C188" s="186" t="s">
        <v>474</v>
      </c>
      <c r="D188" s="186" t="s">
        <v>142</v>
      </c>
      <c r="E188" s="187" t="s">
        <v>1479</v>
      </c>
      <c r="F188" s="188" t="s">
        <v>1480</v>
      </c>
      <c r="G188" s="189" t="s">
        <v>226</v>
      </c>
      <c r="H188" s="190">
        <v>250</v>
      </c>
      <c r="I188" s="191"/>
      <c r="J188" s="192">
        <f t="shared" si="30"/>
        <v>0</v>
      </c>
      <c r="K188" s="188" t="s">
        <v>1</v>
      </c>
      <c r="L188" s="39"/>
      <c r="M188" s="193" t="s">
        <v>1</v>
      </c>
      <c r="N188" s="194" t="s">
        <v>45</v>
      </c>
      <c r="O188" s="71"/>
      <c r="P188" s="195">
        <f t="shared" si="31"/>
        <v>0</v>
      </c>
      <c r="Q188" s="195">
        <v>0</v>
      </c>
      <c r="R188" s="195">
        <f t="shared" si="32"/>
        <v>0</v>
      </c>
      <c r="S188" s="195">
        <v>0</v>
      </c>
      <c r="T188" s="196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147</v>
      </c>
      <c r="AT188" s="197" t="s">
        <v>142</v>
      </c>
      <c r="AU188" s="197" t="s">
        <v>90</v>
      </c>
      <c r="AY188" s="17" t="s">
        <v>140</v>
      </c>
      <c r="BE188" s="198">
        <f t="shared" si="34"/>
        <v>0</v>
      </c>
      <c r="BF188" s="198">
        <f t="shared" si="35"/>
        <v>0</v>
      </c>
      <c r="BG188" s="198">
        <f t="shared" si="36"/>
        <v>0</v>
      </c>
      <c r="BH188" s="198">
        <f t="shared" si="37"/>
        <v>0</v>
      </c>
      <c r="BI188" s="198">
        <f t="shared" si="38"/>
        <v>0</v>
      </c>
      <c r="BJ188" s="17" t="s">
        <v>88</v>
      </c>
      <c r="BK188" s="198">
        <f t="shared" si="39"/>
        <v>0</v>
      </c>
      <c r="BL188" s="17" t="s">
        <v>147</v>
      </c>
      <c r="BM188" s="197" t="s">
        <v>1481</v>
      </c>
    </row>
    <row r="189" spans="1:65" s="2" customFormat="1" ht="16.5" customHeight="1">
      <c r="A189" s="34"/>
      <c r="B189" s="35"/>
      <c r="C189" s="186" t="s">
        <v>480</v>
      </c>
      <c r="D189" s="186" t="s">
        <v>142</v>
      </c>
      <c r="E189" s="187" t="s">
        <v>1482</v>
      </c>
      <c r="F189" s="188" t="s">
        <v>1483</v>
      </c>
      <c r="G189" s="189" t="s">
        <v>226</v>
      </c>
      <c r="H189" s="190">
        <v>750</v>
      </c>
      <c r="I189" s="191"/>
      <c r="J189" s="192">
        <f t="shared" si="30"/>
        <v>0</v>
      </c>
      <c r="K189" s="188" t="s">
        <v>1</v>
      </c>
      <c r="L189" s="39"/>
      <c r="M189" s="193" t="s">
        <v>1</v>
      </c>
      <c r="N189" s="194" t="s">
        <v>45</v>
      </c>
      <c r="O189" s="71"/>
      <c r="P189" s="195">
        <f t="shared" si="31"/>
        <v>0</v>
      </c>
      <c r="Q189" s="195">
        <v>0</v>
      </c>
      <c r="R189" s="195">
        <f t="shared" si="32"/>
        <v>0</v>
      </c>
      <c r="S189" s="195">
        <v>0</v>
      </c>
      <c r="T189" s="196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147</v>
      </c>
      <c r="AT189" s="197" t="s">
        <v>142</v>
      </c>
      <c r="AU189" s="197" t="s">
        <v>90</v>
      </c>
      <c r="AY189" s="17" t="s">
        <v>140</v>
      </c>
      <c r="BE189" s="198">
        <f t="shared" si="34"/>
        <v>0</v>
      </c>
      <c r="BF189" s="198">
        <f t="shared" si="35"/>
        <v>0</v>
      </c>
      <c r="BG189" s="198">
        <f t="shared" si="36"/>
        <v>0</v>
      </c>
      <c r="BH189" s="198">
        <f t="shared" si="37"/>
        <v>0</v>
      </c>
      <c r="BI189" s="198">
        <f t="shared" si="38"/>
        <v>0</v>
      </c>
      <c r="BJ189" s="17" t="s">
        <v>88</v>
      </c>
      <c r="BK189" s="198">
        <f t="shared" si="39"/>
        <v>0</v>
      </c>
      <c r="BL189" s="17" t="s">
        <v>147</v>
      </c>
      <c r="BM189" s="197" t="s">
        <v>1484</v>
      </c>
    </row>
    <row r="190" spans="1:65" s="2" customFormat="1" ht="16.5" customHeight="1">
      <c r="A190" s="34"/>
      <c r="B190" s="35"/>
      <c r="C190" s="186" t="s">
        <v>485</v>
      </c>
      <c r="D190" s="186" t="s">
        <v>142</v>
      </c>
      <c r="E190" s="187" t="s">
        <v>1482</v>
      </c>
      <c r="F190" s="188" t="s">
        <v>1483</v>
      </c>
      <c r="G190" s="189" t="s">
        <v>226</v>
      </c>
      <c r="H190" s="190">
        <v>600</v>
      </c>
      <c r="I190" s="191"/>
      <c r="J190" s="192">
        <f t="shared" si="30"/>
        <v>0</v>
      </c>
      <c r="K190" s="188" t="s">
        <v>1</v>
      </c>
      <c r="L190" s="39"/>
      <c r="M190" s="193" t="s">
        <v>1</v>
      </c>
      <c r="N190" s="194" t="s">
        <v>45</v>
      </c>
      <c r="O190" s="71"/>
      <c r="P190" s="195">
        <f t="shared" si="31"/>
        <v>0</v>
      </c>
      <c r="Q190" s="195">
        <v>0</v>
      </c>
      <c r="R190" s="195">
        <f t="shared" si="32"/>
        <v>0</v>
      </c>
      <c r="S190" s="195">
        <v>0</v>
      </c>
      <c r="T190" s="196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147</v>
      </c>
      <c r="AT190" s="197" t="s">
        <v>142</v>
      </c>
      <c r="AU190" s="197" t="s">
        <v>90</v>
      </c>
      <c r="AY190" s="17" t="s">
        <v>140</v>
      </c>
      <c r="BE190" s="198">
        <f t="shared" si="34"/>
        <v>0</v>
      </c>
      <c r="BF190" s="198">
        <f t="shared" si="35"/>
        <v>0</v>
      </c>
      <c r="BG190" s="198">
        <f t="shared" si="36"/>
        <v>0</v>
      </c>
      <c r="BH190" s="198">
        <f t="shared" si="37"/>
        <v>0</v>
      </c>
      <c r="BI190" s="198">
        <f t="shared" si="38"/>
        <v>0</v>
      </c>
      <c r="BJ190" s="17" t="s">
        <v>88</v>
      </c>
      <c r="BK190" s="198">
        <f t="shared" si="39"/>
        <v>0</v>
      </c>
      <c r="BL190" s="17" t="s">
        <v>147</v>
      </c>
      <c r="BM190" s="197" t="s">
        <v>1485</v>
      </c>
    </row>
    <row r="191" spans="1:65" s="2" customFormat="1" ht="16.5" customHeight="1">
      <c r="A191" s="34"/>
      <c r="B191" s="35"/>
      <c r="C191" s="186" t="s">
        <v>490</v>
      </c>
      <c r="D191" s="186" t="s">
        <v>142</v>
      </c>
      <c r="E191" s="187" t="s">
        <v>1486</v>
      </c>
      <c r="F191" s="188" t="s">
        <v>1487</v>
      </c>
      <c r="G191" s="189" t="s">
        <v>1330</v>
      </c>
      <c r="H191" s="190">
        <v>6</v>
      </c>
      <c r="I191" s="191"/>
      <c r="J191" s="192">
        <f t="shared" si="30"/>
        <v>0</v>
      </c>
      <c r="K191" s="188" t="s">
        <v>1</v>
      </c>
      <c r="L191" s="39"/>
      <c r="M191" s="193" t="s">
        <v>1</v>
      </c>
      <c r="N191" s="194" t="s">
        <v>45</v>
      </c>
      <c r="O191" s="71"/>
      <c r="P191" s="195">
        <f t="shared" si="31"/>
        <v>0</v>
      </c>
      <c r="Q191" s="195">
        <v>0</v>
      </c>
      <c r="R191" s="195">
        <f t="shared" si="32"/>
        <v>0</v>
      </c>
      <c r="S191" s="195">
        <v>0</v>
      </c>
      <c r="T191" s="196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147</v>
      </c>
      <c r="AT191" s="197" t="s">
        <v>142</v>
      </c>
      <c r="AU191" s="197" t="s">
        <v>90</v>
      </c>
      <c r="AY191" s="17" t="s">
        <v>140</v>
      </c>
      <c r="BE191" s="198">
        <f t="shared" si="34"/>
        <v>0</v>
      </c>
      <c r="BF191" s="198">
        <f t="shared" si="35"/>
        <v>0</v>
      </c>
      <c r="BG191" s="198">
        <f t="shared" si="36"/>
        <v>0</v>
      </c>
      <c r="BH191" s="198">
        <f t="shared" si="37"/>
        <v>0</v>
      </c>
      <c r="BI191" s="198">
        <f t="shared" si="38"/>
        <v>0</v>
      </c>
      <c r="BJ191" s="17" t="s">
        <v>88</v>
      </c>
      <c r="BK191" s="198">
        <f t="shared" si="39"/>
        <v>0</v>
      </c>
      <c r="BL191" s="17" t="s">
        <v>147</v>
      </c>
      <c r="BM191" s="197" t="s">
        <v>1488</v>
      </c>
    </row>
    <row r="192" spans="1:65" s="2" customFormat="1" ht="16.5" customHeight="1">
      <c r="A192" s="34"/>
      <c r="B192" s="35"/>
      <c r="C192" s="186" t="s">
        <v>495</v>
      </c>
      <c r="D192" s="186" t="s">
        <v>142</v>
      </c>
      <c r="E192" s="187" t="s">
        <v>1489</v>
      </c>
      <c r="F192" s="188" t="s">
        <v>1490</v>
      </c>
      <c r="G192" s="189" t="s">
        <v>1330</v>
      </c>
      <c r="H192" s="190">
        <v>6</v>
      </c>
      <c r="I192" s="191"/>
      <c r="J192" s="192">
        <f t="shared" si="30"/>
        <v>0</v>
      </c>
      <c r="K192" s="188" t="s">
        <v>1</v>
      </c>
      <c r="L192" s="39"/>
      <c r="M192" s="193" t="s">
        <v>1</v>
      </c>
      <c r="N192" s="194" t="s">
        <v>45</v>
      </c>
      <c r="O192" s="71"/>
      <c r="P192" s="195">
        <f t="shared" si="31"/>
        <v>0</v>
      </c>
      <c r="Q192" s="195">
        <v>0</v>
      </c>
      <c r="R192" s="195">
        <f t="shared" si="32"/>
        <v>0</v>
      </c>
      <c r="S192" s="195">
        <v>0</v>
      </c>
      <c r="T192" s="196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147</v>
      </c>
      <c r="AT192" s="197" t="s">
        <v>142</v>
      </c>
      <c r="AU192" s="197" t="s">
        <v>90</v>
      </c>
      <c r="AY192" s="17" t="s">
        <v>140</v>
      </c>
      <c r="BE192" s="198">
        <f t="shared" si="34"/>
        <v>0</v>
      </c>
      <c r="BF192" s="198">
        <f t="shared" si="35"/>
        <v>0</v>
      </c>
      <c r="BG192" s="198">
        <f t="shared" si="36"/>
        <v>0</v>
      </c>
      <c r="BH192" s="198">
        <f t="shared" si="37"/>
        <v>0</v>
      </c>
      <c r="BI192" s="198">
        <f t="shared" si="38"/>
        <v>0</v>
      </c>
      <c r="BJ192" s="17" t="s">
        <v>88</v>
      </c>
      <c r="BK192" s="198">
        <f t="shared" si="39"/>
        <v>0</v>
      </c>
      <c r="BL192" s="17" t="s">
        <v>147</v>
      </c>
      <c r="BM192" s="197" t="s">
        <v>1491</v>
      </c>
    </row>
    <row r="193" spans="1:65" s="2" customFormat="1" ht="21.75" customHeight="1">
      <c r="A193" s="34"/>
      <c r="B193" s="35"/>
      <c r="C193" s="186" t="s">
        <v>500</v>
      </c>
      <c r="D193" s="186" t="s">
        <v>142</v>
      </c>
      <c r="E193" s="187" t="s">
        <v>1492</v>
      </c>
      <c r="F193" s="188" t="s">
        <v>1493</v>
      </c>
      <c r="G193" s="189" t="s">
        <v>226</v>
      </c>
      <c r="H193" s="190">
        <v>600</v>
      </c>
      <c r="I193" s="191"/>
      <c r="J193" s="192">
        <f t="shared" si="30"/>
        <v>0</v>
      </c>
      <c r="K193" s="188" t="s">
        <v>1</v>
      </c>
      <c r="L193" s="39"/>
      <c r="M193" s="193" t="s">
        <v>1</v>
      </c>
      <c r="N193" s="194" t="s">
        <v>45</v>
      </c>
      <c r="O193" s="71"/>
      <c r="P193" s="195">
        <f t="shared" si="31"/>
        <v>0</v>
      </c>
      <c r="Q193" s="195">
        <v>0</v>
      </c>
      <c r="R193" s="195">
        <f t="shared" si="32"/>
        <v>0</v>
      </c>
      <c r="S193" s="195">
        <v>0</v>
      </c>
      <c r="T193" s="196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147</v>
      </c>
      <c r="AT193" s="197" t="s">
        <v>142</v>
      </c>
      <c r="AU193" s="197" t="s">
        <v>90</v>
      </c>
      <c r="AY193" s="17" t="s">
        <v>140</v>
      </c>
      <c r="BE193" s="198">
        <f t="shared" si="34"/>
        <v>0</v>
      </c>
      <c r="BF193" s="198">
        <f t="shared" si="35"/>
        <v>0</v>
      </c>
      <c r="BG193" s="198">
        <f t="shared" si="36"/>
        <v>0</v>
      </c>
      <c r="BH193" s="198">
        <f t="shared" si="37"/>
        <v>0</v>
      </c>
      <c r="BI193" s="198">
        <f t="shared" si="38"/>
        <v>0</v>
      </c>
      <c r="BJ193" s="17" t="s">
        <v>88</v>
      </c>
      <c r="BK193" s="198">
        <f t="shared" si="39"/>
        <v>0</v>
      </c>
      <c r="BL193" s="17" t="s">
        <v>147</v>
      </c>
      <c r="BM193" s="197" t="s">
        <v>1494</v>
      </c>
    </row>
    <row r="194" spans="1:65" s="2" customFormat="1" ht="16.5" customHeight="1">
      <c r="A194" s="34"/>
      <c r="B194" s="35"/>
      <c r="C194" s="186" t="s">
        <v>507</v>
      </c>
      <c r="D194" s="186" t="s">
        <v>142</v>
      </c>
      <c r="E194" s="187" t="s">
        <v>1495</v>
      </c>
      <c r="F194" s="188" t="s">
        <v>1496</v>
      </c>
      <c r="G194" s="189" t="s">
        <v>1330</v>
      </c>
      <c r="H194" s="190">
        <v>40</v>
      </c>
      <c r="I194" s="191"/>
      <c r="J194" s="192">
        <f t="shared" si="30"/>
        <v>0</v>
      </c>
      <c r="K194" s="188" t="s">
        <v>1</v>
      </c>
      <c r="L194" s="39"/>
      <c r="M194" s="193" t="s">
        <v>1</v>
      </c>
      <c r="N194" s="194" t="s">
        <v>45</v>
      </c>
      <c r="O194" s="71"/>
      <c r="P194" s="195">
        <f t="shared" si="31"/>
        <v>0</v>
      </c>
      <c r="Q194" s="195">
        <v>0</v>
      </c>
      <c r="R194" s="195">
        <f t="shared" si="32"/>
        <v>0</v>
      </c>
      <c r="S194" s="195">
        <v>0</v>
      </c>
      <c r="T194" s="196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147</v>
      </c>
      <c r="AT194" s="197" t="s">
        <v>142</v>
      </c>
      <c r="AU194" s="197" t="s">
        <v>90</v>
      </c>
      <c r="AY194" s="17" t="s">
        <v>140</v>
      </c>
      <c r="BE194" s="198">
        <f t="shared" si="34"/>
        <v>0</v>
      </c>
      <c r="BF194" s="198">
        <f t="shared" si="35"/>
        <v>0</v>
      </c>
      <c r="BG194" s="198">
        <f t="shared" si="36"/>
        <v>0</v>
      </c>
      <c r="BH194" s="198">
        <f t="shared" si="37"/>
        <v>0</v>
      </c>
      <c r="BI194" s="198">
        <f t="shared" si="38"/>
        <v>0</v>
      </c>
      <c r="BJ194" s="17" t="s">
        <v>88</v>
      </c>
      <c r="BK194" s="198">
        <f t="shared" si="39"/>
        <v>0</v>
      </c>
      <c r="BL194" s="17" t="s">
        <v>147</v>
      </c>
      <c r="BM194" s="197" t="s">
        <v>1497</v>
      </c>
    </row>
    <row r="195" spans="1:65" s="2" customFormat="1" ht="16.5" customHeight="1">
      <c r="A195" s="34"/>
      <c r="B195" s="35"/>
      <c r="C195" s="186" t="s">
        <v>510</v>
      </c>
      <c r="D195" s="186" t="s">
        <v>142</v>
      </c>
      <c r="E195" s="187" t="s">
        <v>1498</v>
      </c>
      <c r="F195" s="188" t="s">
        <v>1499</v>
      </c>
      <c r="G195" s="189" t="s">
        <v>1330</v>
      </c>
      <c r="H195" s="190">
        <v>22</v>
      </c>
      <c r="I195" s="191"/>
      <c r="J195" s="192">
        <f t="shared" si="30"/>
        <v>0</v>
      </c>
      <c r="K195" s="188" t="s">
        <v>1</v>
      </c>
      <c r="L195" s="39"/>
      <c r="M195" s="193" t="s">
        <v>1</v>
      </c>
      <c r="N195" s="194" t="s">
        <v>45</v>
      </c>
      <c r="O195" s="71"/>
      <c r="P195" s="195">
        <f t="shared" si="31"/>
        <v>0</v>
      </c>
      <c r="Q195" s="195">
        <v>0</v>
      </c>
      <c r="R195" s="195">
        <f t="shared" si="32"/>
        <v>0</v>
      </c>
      <c r="S195" s="195">
        <v>0</v>
      </c>
      <c r="T195" s="196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147</v>
      </c>
      <c r="AT195" s="197" t="s">
        <v>142</v>
      </c>
      <c r="AU195" s="197" t="s">
        <v>90</v>
      </c>
      <c r="AY195" s="17" t="s">
        <v>140</v>
      </c>
      <c r="BE195" s="198">
        <f t="shared" si="34"/>
        <v>0</v>
      </c>
      <c r="BF195" s="198">
        <f t="shared" si="35"/>
        <v>0</v>
      </c>
      <c r="BG195" s="198">
        <f t="shared" si="36"/>
        <v>0</v>
      </c>
      <c r="BH195" s="198">
        <f t="shared" si="37"/>
        <v>0</v>
      </c>
      <c r="BI195" s="198">
        <f t="shared" si="38"/>
        <v>0</v>
      </c>
      <c r="BJ195" s="17" t="s">
        <v>88</v>
      </c>
      <c r="BK195" s="198">
        <f t="shared" si="39"/>
        <v>0</v>
      </c>
      <c r="BL195" s="17" t="s">
        <v>147</v>
      </c>
      <c r="BM195" s="197" t="s">
        <v>1500</v>
      </c>
    </row>
    <row r="196" spans="1:65" s="2" customFormat="1" ht="21.75" customHeight="1">
      <c r="A196" s="34"/>
      <c r="B196" s="35"/>
      <c r="C196" s="186" t="s">
        <v>515</v>
      </c>
      <c r="D196" s="186" t="s">
        <v>142</v>
      </c>
      <c r="E196" s="187" t="s">
        <v>1501</v>
      </c>
      <c r="F196" s="188" t="s">
        <v>1502</v>
      </c>
      <c r="G196" s="189" t="s">
        <v>1330</v>
      </c>
      <c r="H196" s="190">
        <v>8</v>
      </c>
      <c r="I196" s="191"/>
      <c r="J196" s="192">
        <f t="shared" si="30"/>
        <v>0</v>
      </c>
      <c r="K196" s="188" t="s">
        <v>1</v>
      </c>
      <c r="L196" s="39"/>
      <c r="M196" s="193" t="s">
        <v>1</v>
      </c>
      <c r="N196" s="194" t="s">
        <v>45</v>
      </c>
      <c r="O196" s="71"/>
      <c r="P196" s="195">
        <f t="shared" si="31"/>
        <v>0</v>
      </c>
      <c r="Q196" s="195">
        <v>0</v>
      </c>
      <c r="R196" s="195">
        <f t="shared" si="32"/>
        <v>0</v>
      </c>
      <c r="S196" s="195">
        <v>0</v>
      </c>
      <c r="T196" s="196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147</v>
      </c>
      <c r="AT196" s="197" t="s">
        <v>142</v>
      </c>
      <c r="AU196" s="197" t="s">
        <v>90</v>
      </c>
      <c r="AY196" s="17" t="s">
        <v>140</v>
      </c>
      <c r="BE196" s="198">
        <f t="shared" si="34"/>
        <v>0</v>
      </c>
      <c r="BF196" s="198">
        <f t="shared" si="35"/>
        <v>0</v>
      </c>
      <c r="BG196" s="198">
        <f t="shared" si="36"/>
        <v>0</v>
      </c>
      <c r="BH196" s="198">
        <f t="shared" si="37"/>
        <v>0</v>
      </c>
      <c r="BI196" s="198">
        <f t="shared" si="38"/>
        <v>0</v>
      </c>
      <c r="BJ196" s="17" t="s">
        <v>88</v>
      </c>
      <c r="BK196" s="198">
        <f t="shared" si="39"/>
        <v>0</v>
      </c>
      <c r="BL196" s="17" t="s">
        <v>147</v>
      </c>
      <c r="BM196" s="197" t="s">
        <v>1503</v>
      </c>
    </row>
    <row r="197" spans="1:65" s="2" customFormat="1" ht="16.5" customHeight="1">
      <c r="A197" s="34"/>
      <c r="B197" s="35"/>
      <c r="C197" s="186" t="s">
        <v>521</v>
      </c>
      <c r="D197" s="186" t="s">
        <v>142</v>
      </c>
      <c r="E197" s="187" t="s">
        <v>1504</v>
      </c>
      <c r="F197" s="188" t="s">
        <v>1505</v>
      </c>
      <c r="G197" s="189" t="s">
        <v>1330</v>
      </c>
      <c r="H197" s="190">
        <v>172</v>
      </c>
      <c r="I197" s="191"/>
      <c r="J197" s="192">
        <f t="shared" si="30"/>
        <v>0</v>
      </c>
      <c r="K197" s="188" t="s">
        <v>1</v>
      </c>
      <c r="L197" s="39"/>
      <c r="M197" s="193" t="s">
        <v>1</v>
      </c>
      <c r="N197" s="194" t="s">
        <v>45</v>
      </c>
      <c r="O197" s="71"/>
      <c r="P197" s="195">
        <f t="shared" si="31"/>
        <v>0</v>
      </c>
      <c r="Q197" s="195">
        <v>0</v>
      </c>
      <c r="R197" s="195">
        <f t="shared" si="32"/>
        <v>0</v>
      </c>
      <c r="S197" s="195">
        <v>0</v>
      </c>
      <c r="T197" s="196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147</v>
      </c>
      <c r="AT197" s="197" t="s">
        <v>142</v>
      </c>
      <c r="AU197" s="197" t="s">
        <v>90</v>
      </c>
      <c r="AY197" s="17" t="s">
        <v>140</v>
      </c>
      <c r="BE197" s="198">
        <f t="shared" si="34"/>
        <v>0</v>
      </c>
      <c r="BF197" s="198">
        <f t="shared" si="35"/>
        <v>0</v>
      </c>
      <c r="BG197" s="198">
        <f t="shared" si="36"/>
        <v>0</v>
      </c>
      <c r="BH197" s="198">
        <f t="shared" si="37"/>
        <v>0</v>
      </c>
      <c r="BI197" s="198">
        <f t="shared" si="38"/>
        <v>0</v>
      </c>
      <c r="BJ197" s="17" t="s">
        <v>88</v>
      </c>
      <c r="BK197" s="198">
        <f t="shared" si="39"/>
        <v>0</v>
      </c>
      <c r="BL197" s="17" t="s">
        <v>147</v>
      </c>
      <c r="BM197" s="197" t="s">
        <v>1506</v>
      </c>
    </row>
    <row r="198" spans="1:65" s="2" customFormat="1" ht="16.5" customHeight="1">
      <c r="A198" s="34"/>
      <c r="B198" s="35"/>
      <c r="C198" s="186" t="s">
        <v>526</v>
      </c>
      <c r="D198" s="186" t="s">
        <v>142</v>
      </c>
      <c r="E198" s="187" t="s">
        <v>1507</v>
      </c>
      <c r="F198" s="188" t="s">
        <v>1508</v>
      </c>
      <c r="G198" s="189" t="s">
        <v>1330</v>
      </c>
      <c r="H198" s="190">
        <v>66</v>
      </c>
      <c r="I198" s="191"/>
      <c r="J198" s="192">
        <f t="shared" si="30"/>
        <v>0</v>
      </c>
      <c r="K198" s="188" t="s">
        <v>1</v>
      </c>
      <c r="L198" s="39"/>
      <c r="M198" s="193" t="s">
        <v>1</v>
      </c>
      <c r="N198" s="194" t="s">
        <v>45</v>
      </c>
      <c r="O198" s="71"/>
      <c r="P198" s="195">
        <f t="shared" si="31"/>
        <v>0</v>
      </c>
      <c r="Q198" s="195">
        <v>0</v>
      </c>
      <c r="R198" s="195">
        <f t="shared" si="32"/>
        <v>0</v>
      </c>
      <c r="S198" s="195">
        <v>0</v>
      </c>
      <c r="T198" s="196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147</v>
      </c>
      <c r="AT198" s="197" t="s">
        <v>142</v>
      </c>
      <c r="AU198" s="197" t="s">
        <v>90</v>
      </c>
      <c r="AY198" s="17" t="s">
        <v>140</v>
      </c>
      <c r="BE198" s="198">
        <f t="shared" si="34"/>
        <v>0</v>
      </c>
      <c r="BF198" s="198">
        <f t="shared" si="35"/>
        <v>0</v>
      </c>
      <c r="BG198" s="198">
        <f t="shared" si="36"/>
        <v>0</v>
      </c>
      <c r="BH198" s="198">
        <f t="shared" si="37"/>
        <v>0</v>
      </c>
      <c r="BI198" s="198">
        <f t="shared" si="38"/>
        <v>0</v>
      </c>
      <c r="BJ198" s="17" t="s">
        <v>88</v>
      </c>
      <c r="BK198" s="198">
        <f t="shared" si="39"/>
        <v>0</v>
      </c>
      <c r="BL198" s="17" t="s">
        <v>147</v>
      </c>
      <c r="BM198" s="197" t="s">
        <v>1509</v>
      </c>
    </row>
    <row r="199" spans="1:65" s="2" customFormat="1" ht="16.5" customHeight="1">
      <c r="A199" s="34"/>
      <c r="B199" s="35"/>
      <c r="C199" s="186" t="s">
        <v>531</v>
      </c>
      <c r="D199" s="186" t="s">
        <v>142</v>
      </c>
      <c r="E199" s="187" t="s">
        <v>1510</v>
      </c>
      <c r="F199" s="188" t="s">
        <v>1511</v>
      </c>
      <c r="G199" s="189" t="s">
        <v>1330</v>
      </c>
      <c r="H199" s="190">
        <v>8</v>
      </c>
      <c r="I199" s="191"/>
      <c r="J199" s="192">
        <f t="shared" si="30"/>
        <v>0</v>
      </c>
      <c r="K199" s="188" t="s">
        <v>1</v>
      </c>
      <c r="L199" s="39"/>
      <c r="M199" s="193" t="s">
        <v>1</v>
      </c>
      <c r="N199" s="194" t="s">
        <v>45</v>
      </c>
      <c r="O199" s="71"/>
      <c r="P199" s="195">
        <f t="shared" si="31"/>
        <v>0</v>
      </c>
      <c r="Q199" s="195">
        <v>0</v>
      </c>
      <c r="R199" s="195">
        <f t="shared" si="32"/>
        <v>0</v>
      </c>
      <c r="S199" s="195">
        <v>0</v>
      </c>
      <c r="T199" s="196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147</v>
      </c>
      <c r="AT199" s="197" t="s">
        <v>142</v>
      </c>
      <c r="AU199" s="197" t="s">
        <v>90</v>
      </c>
      <c r="AY199" s="17" t="s">
        <v>140</v>
      </c>
      <c r="BE199" s="198">
        <f t="shared" si="34"/>
        <v>0</v>
      </c>
      <c r="BF199" s="198">
        <f t="shared" si="35"/>
        <v>0</v>
      </c>
      <c r="BG199" s="198">
        <f t="shared" si="36"/>
        <v>0</v>
      </c>
      <c r="BH199" s="198">
        <f t="shared" si="37"/>
        <v>0</v>
      </c>
      <c r="BI199" s="198">
        <f t="shared" si="38"/>
        <v>0</v>
      </c>
      <c r="BJ199" s="17" t="s">
        <v>88</v>
      </c>
      <c r="BK199" s="198">
        <f t="shared" si="39"/>
        <v>0</v>
      </c>
      <c r="BL199" s="17" t="s">
        <v>147</v>
      </c>
      <c r="BM199" s="197" t="s">
        <v>1512</v>
      </c>
    </row>
    <row r="200" spans="1:65" s="12" customFormat="1" ht="22.9" customHeight="1">
      <c r="B200" s="170"/>
      <c r="C200" s="171"/>
      <c r="D200" s="172" t="s">
        <v>79</v>
      </c>
      <c r="E200" s="184" t="s">
        <v>1513</v>
      </c>
      <c r="F200" s="184" t="s">
        <v>1514</v>
      </c>
      <c r="G200" s="171"/>
      <c r="H200" s="171"/>
      <c r="I200" s="174"/>
      <c r="J200" s="185">
        <f>BK200</f>
        <v>0</v>
      </c>
      <c r="K200" s="171"/>
      <c r="L200" s="176"/>
      <c r="M200" s="177"/>
      <c r="N200" s="178"/>
      <c r="O200" s="178"/>
      <c r="P200" s="179">
        <f>SUM(P201:P207)</f>
        <v>0</v>
      </c>
      <c r="Q200" s="178"/>
      <c r="R200" s="179">
        <f>SUM(R201:R207)</f>
        <v>0</v>
      </c>
      <c r="S200" s="178"/>
      <c r="T200" s="180">
        <f>SUM(T201:T207)</f>
        <v>0</v>
      </c>
      <c r="AR200" s="181" t="s">
        <v>88</v>
      </c>
      <c r="AT200" s="182" t="s">
        <v>79</v>
      </c>
      <c r="AU200" s="182" t="s">
        <v>88</v>
      </c>
      <c r="AY200" s="181" t="s">
        <v>140</v>
      </c>
      <c r="BK200" s="183">
        <f>SUM(BK201:BK207)</f>
        <v>0</v>
      </c>
    </row>
    <row r="201" spans="1:65" s="2" customFormat="1" ht="21.75" customHeight="1">
      <c r="A201" s="34"/>
      <c r="B201" s="35"/>
      <c r="C201" s="186" t="s">
        <v>538</v>
      </c>
      <c r="D201" s="186" t="s">
        <v>142</v>
      </c>
      <c r="E201" s="187" t="s">
        <v>1515</v>
      </c>
      <c r="F201" s="188" t="s">
        <v>1516</v>
      </c>
      <c r="G201" s="189" t="s">
        <v>1330</v>
      </c>
      <c r="H201" s="190">
        <v>13</v>
      </c>
      <c r="I201" s="191"/>
      <c r="J201" s="192">
        <f t="shared" ref="J201:J207" si="40">ROUND(I201*H201,2)</f>
        <v>0</v>
      </c>
      <c r="K201" s="188" t="s">
        <v>1</v>
      </c>
      <c r="L201" s="39"/>
      <c r="M201" s="193" t="s">
        <v>1</v>
      </c>
      <c r="N201" s="194" t="s">
        <v>45</v>
      </c>
      <c r="O201" s="71"/>
      <c r="P201" s="195">
        <f t="shared" ref="P201:P207" si="41">O201*H201</f>
        <v>0</v>
      </c>
      <c r="Q201" s="195">
        <v>0</v>
      </c>
      <c r="R201" s="195">
        <f t="shared" ref="R201:R207" si="42">Q201*H201</f>
        <v>0</v>
      </c>
      <c r="S201" s="195">
        <v>0</v>
      </c>
      <c r="T201" s="196">
        <f t="shared" ref="T201:T207" si="43"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147</v>
      </c>
      <c r="AT201" s="197" t="s">
        <v>142</v>
      </c>
      <c r="AU201" s="197" t="s">
        <v>90</v>
      </c>
      <c r="AY201" s="17" t="s">
        <v>140</v>
      </c>
      <c r="BE201" s="198">
        <f t="shared" ref="BE201:BE207" si="44">IF(N201="základní",J201,0)</f>
        <v>0</v>
      </c>
      <c r="BF201" s="198">
        <f t="shared" ref="BF201:BF207" si="45">IF(N201="snížená",J201,0)</f>
        <v>0</v>
      </c>
      <c r="BG201" s="198">
        <f t="shared" ref="BG201:BG207" si="46">IF(N201="zákl. přenesená",J201,0)</f>
        <v>0</v>
      </c>
      <c r="BH201" s="198">
        <f t="shared" ref="BH201:BH207" si="47">IF(N201="sníž. přenesená",J201,0)</f>
        <v>0</v>
      </c>
      <c r="BI201" s="198">
        <f t="shared" ref="BI201:BI207" si="48">IF(N201="nulová",J201,0)</f>
        <v>0</v>
      </c>
      <c r="BJ201" s="17" t="s">
        <v>88</v>
      </c>
      <c r="BK201" s="198">
        <f t="shared" ref="BK201:BK207" si="49">ROUND(I201*H201,2)</f>
        <v>0</v>
      </c>
      <c r="BL201" s="17" t="s">
        <v>147</v>
      </c>
      <c r="BM201" s="197" t="s">
        <v>1517</v>
      </c>
    </row>
    <row r="202" spans="1:65" s="2" customFormat="1" ht="21.75" customHeight="1">
      <c r="A202" s="34"/>
      <c r="B202" s="35"/>
      <c r="C202" s="186" t="s">
        <v>544</v>
      </c>
      <c r="D202" s="186" t="s">
        <v>142</v>
      </c>
      <c r="E202" s="187" t="s">
        <v>1518</v>
      </c>
      <c r="F202" s="188" t="s">
        <v>1519</v>
      </c>
      <c r="G202" s="189" t="s">
        <v>1330</v>
      </c>
      <c r="H202" s="190">
        <v>13</v>
      </c>
      <c r="I202" s="191"/>
      <c r="J202" s="192">
        <f t="shared" si="40"/>
        <v>0</v>
      </c>
      <c r="K202" s="188" t="s">
        <v>1</v>
      </c>
      <c r="L202" s="39"/>
      <c r="M202" s="193" t="s">
        <v>1</v>
      </c>
      <c r="N202" s="194" t="s">
        <v>45</v>
      </c>
      <c r="O202" s="71"/>
      <c r="P202" s="195">
        <f t="shared" si="41"/>
        <v>0</v>
      </c>
      <c r="Q202" s="195">
        <v>0</v>
      </c>
      <c r="R202" s="195">
        <f t="shared" si="42"/>
        <v>0</v>
      </c>
      <c r="S202" s="195">
        <v>0</v>
      </c>
      <c r="T202" s="196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147</v>
      </c>
      <c r="AT202" s="197" t="s">
        <v>142</v>
      </c>
      <c r="AU202" s="197" t="s">
        <v>90</v>
      </c>
      <c r="AY202" s="17" t="s">
        <v>140</v>
      </c>
      <c r="BE202" s="198">
        <f t="shared" si="44"/>
        <v>0</v>
      </c>
      <c r="BF202" s="198">
        <f t="shared" si="45"/>
        <v>0</v>
      </c>
      <c r="BG202" s="198">
        <f t="shared" si="46"/>
        <v>0</v>
      </c>
      <c r="BH202" s="198">
        <f t="shared" si="47"/>
        <v>0</v>
      </c>
      <c r="BI202" s="198">
        <f t="shared" si="48"/>
        <v>0</v>
      </c>
      <c r="BJ202" s="17" t="s">
        <v>88</v>
      </c>
      <c r="BK202" s="198">
        <f t="shared" si="49"/>
        <v>0</v>
      </c>
      <c r="BL202" s="17" t="s">
        <v>147</v>
      </c>
      <c r="BM202" s="197" t="s">
        <v>1520</v>
      </c>
    </row>
    <row r="203" spans="1:65" s="2" customFormat="1" ht="21.75" customHeight="1">
      <c r="A203" s="34"/>
      <c r="B203" s="35"/>
      <c r="C203" s="186" t="s">
        <v>546</v>
      </c>
      <c r="D203" s="186" t="s">
        <v>142</v>
      </c>
      <c r="E203" s="187" t="s">
        <v>1521</v>
      </c>
      <c r="F203" s="188" t="s">
        <v>1522</v>
      </c>
      <c r="G203" s="189" t="s">
        <v>1330</v>
      </c>
      <c r="H203" s="190">
        <v>13</v>
      </c>
      <c r="I203" s="191"/>
      <c r="J203" s="192">
        <f t="shared" si="40"/>
        <v>0</v>
      </c>
      <c r="K203" s="188" t="s">
        <v>1</v>
      </c>
      <c r="L203" s="39"/>
      <c r="M203" s="193" t="s">
        <v>1</v>
      </c>
      <c r="N203" s="194" t="s">
        <v>45</v>
      </c>
      <c r="O203" s="71"/>
      <c r="P203" s="195">
        <f t="shared" si="41"/>
        <v>0</v>
      </c>
      <c r="Q203" s="195">
        <v>0</v>
      </c>
      <c r="R203" s="195">
        <f t="shared" si="42"/>
        <v>0</v>
      </c>
      <c r="S203" s="195">
        <v>0</v>
      </c>
      <c r="T203" s="196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147</v>
      </c>
      <c r="AT203" s="197" t="s">
        <v>142</v>
      </c>
      <c r="AU203" s="197" t="s">
        <v>90</v>
      </c>
      <c r="AY203" s="17" t="s">
        <v>140</v>
      </c>
      <c r="BE203" s="198">
        <f t="shared" si="44"/>
        <v>0</v>
      </c>
      <c r="BF203" s="198">
        <f t="shared" si="45"/>
        <v>0</v>
      </c>
      <c r="BG203" s="198">
        <f t="shared" si="46"/>
        <v>0</v>
      </c>
      <c r="BH203" s="198">
        <f t="shared" si="47"/>
        <v>0</v>
      </c>
      <c r="BI203" s="198">
        <f t="shared" si="48"/>
        <v>0</v>
      </c>
      <c r="BJ203" s="17" t="s">
        <v>88</v>
      </c>
      <c r="BK203" s="198">
        <f t="shared" si="49"/>
        <v>0</v>
      </c>
      <c r="BL203" s="17" t="s">
        <v>147</v>
      </c>
      <c r="BM203" s="197" t="s">
        <v>1523</v>
      </c>
    </row>
    <row r="204" spans="1:65" s="2" customFormat="1" ht="21.75" customHeight="1">
      <c r="A204" s="34"/>
      <c r="B204" s="35"/>
      <c r="C204" s="186" t="s">
        <v>551</v>
      </c>
      <c r="D204" s="186" t="s">
        <v>142</v>
      </c>
      <c r="E204" s="187" t="s">
        <v>1524</v>
      </c>
      <c r="F204" s="188" t="s">
        <v>1525</v>
      </c>
      <c r="G204" s="189" t="s">
        <v>1330</v>
      </c>
      <c r="H204" s="190">
        <v>8</v>
      </c>
      <c r="I204" s="191"/>
      <c r="J204" s="192">
        <f t="shared" si="40"/>
        <v>0</v>
      </c>
      <c r="K204" s="188" t="s">
        <v>1</v>
      </c>
      <c r="L204" s="39"/>
      <c r="M204" s="193" t="s">
        <v>1</v>
      </c>
      <c r="N204" s="194" t="s">
        <v>45</v>
      </c>
      <c r="O204" s="71"/>
      <c r="P204" s="195">
        <f t="shared" si="41"/>
        <v>0</v>
      </c>
      <c r="Q204" s="195">
        <v>0</v>
      </c>
      <c r="R204" s="195">
        <f t="shared" si="42"/>
        <v>0</v>
      </c>
      <c r="S204" s="195">
        <v>0</v>
      </c>
      <c r="T204" s="196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147</v>
      </c>
      <c r="AT204" s="197" t="s">
        <v>142</v>
      </c>
      <c r="AU204" s="197" t="s">
        <v>90</v>
      </c>
      <c r="AY204" s="17" t="s">
        <v>140</v>
      </c>
      <c r="BE204" s="198">
        <f t="shared" si="44"/>
        <v>0</v>
      </c>
      <c r="BF204" s="198">
        <f t="shared" si="45"/>
        <v>0</v>
      </c>
      <c r="BG204" s="198">
        <f t="shared" si="46"/>
        <v>0</v>
      </c>
      <c r="BH204" s="198">
        <f t="shared" si="47"/>
        <v>0</v>
      </c>
      <c r="BI204" s="198">
        <f t="shared" si="48"/>
        <v>0</v>
      </c>
      <c r="BJ204" s="17" t="s">
        <v>88</v>
      </c>
      <c r="BK204" s="198">
        <f t="shared" si="49"/>
        <v>0</v>
      </c>
      <c r="BL204" s="17" t="s">
        <v>147</v>
      </c>
      <c r="BM204" s="197" t="s">
        <v>1526</v>
      </c>
    </row>
    <row r="205" spans="1:65" s="2" customFormat="1" ht="21.75" customHeight="1">
      <c r="A205" s="34"/>
      <c r="B205" s="35"/>
      <c r="C205" s="186" t="s">
        <v>556</v>
      </c>
      <c r="D205" s="186" t="s">
        <v>142</v>
      </c>
      <c r="E205" s="187" t="s">
        <v>1527</v>
      </c>
      <c r="F205" s="188" t="s">
        <v>1528</v>
      </c>
      <c r="G205" s="189" t="s">
        <v>1330</v>
      </c>
      <c r="H205" s="190">
        <v>60</v>
      </c>
      <c r="I205" s="191"/>
      <c r="J205" s="192">
        <f t="shared" si="40"/>
        <v>0</v>
      </c>
      <c r="K205" s="188" t="s">
        <v>1</v>
      </c>
      <c r="L205" s="39"/>
      <c r="M205" s="193" t="s">
        <v>1</v>
      </c>
      <c r="N205" s="194" t="s">
        <v>45</v>
      </c>
      <c r="O205" s="71"/>
      <c r="P205" s="195">
        <f t="shared" si="41"/>
        <v>0</v>
      </c>
      <c r="Q205" s="195">
        <v>0</v>
      </c>
      <c r="R205" s="195">
        <f t="shared" si="42"/>
        <v>0</v>
      </c>
      <c r="S205" s="195">
        <v>0</v>
      </c>
      <c r="T205" s="196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147</v>
      </c>
      <c r="AT205" s="197" t="s">
        <v>142</v>
      </c>
      <c r="AU205" s="197" t="s">
        <v>90</v>
      </c>
      <c r="AY205" s="17" t="s">
        <v>140</v>
      </c>
      <c r="BE205" s="198">
        <f t="shared" si="44"/>
        <v>0</v>
      </c>
      <c r="BF205" s="198">
        <f t="shared" si="45"/>
        <v>0</v>
      </c>
      <c r="BG205" s="198">
        <f t="shared" si="46"/>
        <v>0</v>
      </c>
      <c r="BH205" s="198">
        <f t="shared" si="47"/>
        <v>0</v>
      </c>
      <c r="BI205" s="198">
        <f t="shared" si="48"/>
        <v>0</v>
      </c>
      <c r="BJ205" s="17" t="s">
        <v>88</v>
      </c>
      <c r="BK205" s="198">
        <f t="shared" si="49"/>
        <v>0</v>
      </c>
      <c r="BL205" s="17" t="s">
        <v>147</v>
      </c>
      <c r="BM205" s="197" t="s">
        <v>1529</v>
      </c>
    </row>
    <row r="206" spans="1:65" s="2" customFormat="1" ht="21.75" customHeight="1">
      <c r="A206" s="34"/>
      <c r="B206" s="35"/>
      <c r="C206" s="186" t="s">
        <v>561</v>
      </c>
      <c r="D206" s="186" t="s">
        <v>142</v>
      </c>
      <c r="E206" s="187" t="s">
        <v>1530</v>
      </c>
      <c r="F206" s="188" t="s">
        <v>1531</v>
      </c>
      <c r="G206" s="189" t="s">
        <v>1330</v>
      </c>
      <c r="H206" s="190">
        <v>39</v>
      </c>
      <c r="I206" s="191"/>
      <c r="J206" s="192">
        <f t="shared" si="40"/>
        <v>0</v>
      </c>
      <c r="K206" s="188" t="s">
        <v>1</v>
      </c>
      <c r="L206" s="39"/>
      <c r="M206" s="193" t="s">
        <v>1</v>
      </c>
      <c r="N206" s="194" t="s">
        <v>45</v>
      </c>
      <c r="O206" s="71"/>
      <c r="P206" s="195">
        <f t="shared" si="41"/>
        <v>0</v>
      </c>
      <c r="Q206" s="195">
        <v>0</v>
      </c>
      <c r="R206" s="195">
        <f t="shared" si="42"/>
        <v>0</v>
      </c>
      <c r="S206" s="195">
        <v>0</v>
      </c>
      <c r="T206" s="196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147</v>
      </c>
      <c r="AT206" s="197" t="s">
        <v>142</v>
      </c>
      <c r="AU206" s="197" t="s">
        <v>90</v>
      </c>
      <c r="AY206" s="17" t="s">
        <v>140</v>
      </c>
      <c r="BE206" s="198">
        <f t="shared" si="44"/>
        <v>0</v>
      </c>
      <c r="BF206" s="198">
        <f t="shared" si="45"/>
        <v>0</v>
      </c>
      <c r="BG206" s="198">
        <f t="shared" si="46"/>
        <v>0</v>
      </c>
      <c r="BH206" s="198">
        <f t="shared" si="47"/>
        <v>0</v>
      </c>
      <c r="BI206" s="198">
        <f t="shared" si="48"/>
        <v>0</v>
      </c>
      <c r="BJ206" s="17" t="s">
        <v>88</v>
      </c>
      <c r="BK206" s="198">
        <f t="shared" si="49"/>
        <v>0</v>
      </c>
      <c r="BL206" s="17" t="s">
        <v>147</v>
      </c>
      <c r="BM206" s="197" t="s">
        <v>1532</v>
      </c>
    </row>
    <row r="207" spans="1:65" s="2" customFormat="1" ht="21.75" customHeight="1">
      <c r="A207" s="34"/>
      <c r="B207" s="35"/>
      <c r="C207" s="186" t="s">
        <v>566</v>
      </c>
      <c r="D207" s="186" t="s">
        <v>142</v>
      </c>
      <c r="E207" s="187" t="s">
        <v>1533</v>
      </c>
      <c r="F207" s="188" t="s">
        <v>1534</v>
      </c>
      <c r="G207" s="189" t="s">
        <v>1330</v>
      </c>
      <c r="H207" s="190">
        <v>6</v>
      </c>
      <c r="I207" s="191"/>
      <c r="J207" s="192">
        <f t="shared" si="40"/>
        <v>0</v>
      </c>
      <c r="K207" s="188" t="s">
        <v>1</v>
      </c>
      <c r="L207" s="39"/>
      <c r="M207" s="193" t="s">
        <v>1</v>
      </c>
      <c r="N207" s="194" t="s">
        <v>45</v>
      </c>
      <c r="O207" s="71"/>
      <c r="P207" s="195">
        <f t="shared" si="41"/>
        <v>0</v>
      </c>
      <c r="Q207" s="195">
        <v>0</v>
      </c>
      <c r="R207" s="195">
        <f t="shared" si="42"/>
        <v>0</v>
      </c>
      <c r="S207" s="195">
        <v>0</v>
      </c>
      <c r="T207" s="196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147</v>
      </c>
      <c r="AT207" s="197" t="s">
        <v>142</v>
      </c>
      <c r="AU207" s="197" t="s">
        <v>90</v>
      </c>
      <c r="AY207" s="17" t="s">
        <v>140</v>
      </c>
      <c r="BE207" s="198">
        <f t="shared" si="44"/>
        <v>0</v>
      </c>
      <c r="BF207" s="198">
        <f t="shared" si="45"/>
        <v>0</v>
      </c>
      <c r="BG207" s="198">
        <f t="shared" si="46"/>
        <v>0</v>
      </c>
      <c r="BH207" s="198">
        <f t="shared" si="47"/>
        <v>0</v>
      </c>
      <c r="BI207" s="198">
        <f t="shared" si="48"/>
        <v>0</v>
      </c>
      <c r="BJ207" s="17" t="s">
        <v>88</v>
      </c>
      <c r="BK207" s="198">
        <f t="shared" si="49"/>
        <v>0</v>
      </c>
      <c r="BL207" s="17" t="s">
        <v>147</v>
      </c>
      <c r="BM207" s="197" t="s">
        <v>1535</v>
      </c>
    </row>
    <row r="208" spans="1:65" s="12" customFormat="1" ht="22.9" customHeight="1">
      <c r="B208" s="170"/>
      <c r="C208" s="171"/>
      <c r="D208" s="172" t="s">
        <v>79</v>
      </c>
      <c r="E208" s="184" t="s">
        <v>1536</v>
      </c>
      <c r="F208" s="184" t="s">
        <v>141</v>
      </c>
      <c r="G208" s="171"/>
      <c r="H208" s="171"/>
      <c r="I208" s="174"/>
      <c r="J208" s="185">
        <f>BK208</f>
        <v>0</v>
      </c>
      <c r="K208" s="171"/>
      <c r="L208" s="176"/>
      <c r="M208" s="177"/>
      <c r="N208" s="178"/>
      <c r="O208" s="178"/>
      <c r="P208" s="179">
        <f>SUM(P209:P231)</f>
        <v>0</v>
      </c>
      <c r="Q208" s="178"/>
      <c r="R208" s="179">
        <f>SUM(R209:R231)</f>
        <v>0</v>
      </c>
      <c r="S208" s="178"/>
      <c r="T208" s="180">
        <f>SUM(T209:T231)</f>
        <v>0</v>
      </c>
      <c r="AR208" s="181" t="s">
        <v>88</v>
      </c>
      <c r="AT208" s="182" t="s">
        <v>79</v>
      </c>
      <c r="AU208" s="182" t="s">
        <v>88</v>
      </c>
      <c r="AY208" s="181" t="s">
        <v>140</v>
      </c>
      <c r="BK208" s="183">
        <f>SUM(BK209:BK231)</f>
        <v>0</v>
      </c>
    </row>
    <row r="209" spans="1:65" s="2" customFormat="1" ht="21.75" customHeight="1">
      <c r="A209" s="34"/>
      <c r="B209" s="35"/>
      <c r="C209" s="186" t="s">
        <v>573</v>
      </c>
      <c r="D209" s="186" t="s">
        <v>142</v>
      </c>
      <c r="E209" s="187" t="s">
        <v>1537</v>
      </c>
      <c r="F209" s="188" t="s">
        <v>1538</v>
      </c>
      <c r="G209" s="189" t="s">
        <v>1330</v>
      </c>
      <c r="H209" s="190">
        <v>22</v>
      </c>
      <c r="I209" s="191"/>
      <c r="J209" s="192">
        <f t="shared" ref="J209:J231" si="50">ROUND(I209*H209,2)</f>
        <v>0</v>
      </c>
      <c r="K209" s="188" t="s">
        <v>1</v>
      </c>
      <c r="L209" s="39"/>
      <c r="M209" s="193" t="s">
        <v>1</v>
      </c>
      <c r="N209" s="194" t="s">
        <v>45</v>
      </c>
      <c r="O209" s="71"/>
      <c r="P209" s="195">
        <f t="shared" ref="P209:P231" si="51">O209*H209</f>
        <v>0</v>
      </c>
      <c r="Q209" s="195">
        <v>0</v>
      </c>
      <c r="R209" s="195">
        <f t="shared" ref="R209:R231" si="52">Q209*H209</f>
        <v>0</v>
      </c>
      <c r="S209" s="195">
        <v>0</v>
      </c>
      <c r="T209" s="196">
        <f t="shared" ref="T209:T231" si="53"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147</v>
      </c>
      <c r="AT209" s="197" t="s">
        <v>142</v>
      </c>
      <c r="AU209" s="197" t="s">
        <v>90</v>
      </c>
      <c r="AY209" s="17" t="s">
        <v>140</v>
      </c>
      <c r="BE209" s="198">
        <f t="shared" ref="BE209:BE231" si="54">IF(N209="základní",J209,0)</f>
        <v>0</v>
      </c>
      <c r="BF209" s="198">
        <f t="shared" ref="BF209:BF231" si="55">IF(N209="snížená",J209,0)</f>
        <v>0</v>
      </c>
      <c r="BG209" s="198">
        <f t="shared" ref="BG209:BG231" si="56">IF(N209="zákl. přenesená",J209,0)</f>
        <v>0</v>
      </c>
      <c r="BH209" s="198">
        <f t="shared" ref="BH209:BH231" si="57">IF(N209="sníž. přenesená",J209,0)</f>
        <v>0</v>
      </c>
      <c r="BI209" s="198">
        <f t="shared" ref="BI209:BI231" si="58">IF(N209="nulová",J209,0)</f>
        <v>0</v>
      </c>
      <c r="BJ209" s="17" t="s">
        <v>88</v>
      </c>
      <c r="BK209" s="198">
        <f t="shared" ref="BK209:BK231" si="59">ROUND(I209*H209,2)</f>
        <v>0</v>
      </c>
      <c r="BL209" s="17" t="s">
        <v>147</v>
      </c>
      <c r="BM209" s="197" t="s">
        <v>1539</v>
      </c>
    </row>
    <row r="210" spans="1:65" s="2" customFormat="1" ht="21.75" customHeight="1">
      <c r="A210" s="34"/>
      <c r="B210" s="35"/>
      <c r="C210" s="186" t="s">
        <v>579</v>
      </c>
      <c r="D210" s="186" t="s">
        <v>142</v>
      </c>
      <c r="E210" s="187" t="s">
        <v>1540</v>
      </c>
      <c r="F210" s="188" t="s">
        <v>1541</v>
      </c>
      <c r="G210" s="189" t="s">
        <v>244</v>
      </c>
      <c r="H210" s="190">
        <v>33</v>
      </c>
      <c r="I210" s="191"/>
      <c r="J210" s="192">
        <f t="shared" si="50"/>
        <v>0</v>
      </c>
      <c r="K210" s="188" t="s">
        <v>1</v>
      </c>
      <c r="L210" s="39"/>
      <c r="M210" s="193" t="s">
        <v>1</v>
      </c>
      <c r="N210" s="194" t="s">
        <v>45</v>
      </c>
      <c r="O210" s="71"/>
      <c r="P210" s="195">
        <f t="shared" si="51"/>
        <v>0</v>
      </c>
      <c r="Q210" s="195">
        <v>0</v>
      </c>
      <c r="R210" s="195">
        <f t="shared" si="52"/>
        <v>0</v>
      </c>
      <c r="S210" s="195">
        <v>0</v>
      </c>
      <c r="T210" s="196">
        <f t="shared" si="5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147</v>
      </c>
      <c r="AT210" s="197" t="s">
        <v>142</v>
      </c>
      <c r="AU210" s="197" t="s">
        <v>90</v>
      </c>
      <c r="AY210" s="17" t="s">
        <v>140</v>
      </c>
      <c r="BE210" s="198">
        <f t="shared" si="54"/>
        <v>0</v>
      </c>
      <c r="BF210" s="198">
        <f t="shared" si="55"/>
        <v>0</v>
      </c>
      <c r="BG210" s="198">
        <f t="shared" si="56"/>
        <v>0</v>
      </c>
      <c r="BH210" s="198">
        <f t="shared" si="57"/>
        <v>0</v>
      </c>
      <c r="BI210" s="198">
        <f t="shared" si="58"/>
        <v>0</v>
      </c>
      <c r="BJ210" s="17" t="s">
        <v>88</v>
      </c>
      <c r="BK210" s="198">
        <f t="shared" si="59"/>
        <v>0</v>
      </c>
      <c r="BL210" s="17" t="s">
        <v>147</v>
      </c>
      <c r="BM210" s="197" t="s">
        <v>1542</v>
      </c>
    </row>
    <row r="211" spans="1:65" s="2" customFormat="1" ht="16.5" customHeight="1">
      <c r="A211" s="34"/>
      <c r="B211" s="35"/>
      <c r="C211" s="186" t="s">
        <v>584</v>
      </c>
      <c r="D211" s="186" t="s">
        <v>142</v>
      </c>
      <c r="E211" s="187" t="s">
        <v>1543</v>
      </c>
      <c r="F211" s="188" t="s">
        <v>1544</v>
      </c>
      <c r="G211" s="189" t="s">
        <v>244</v>
      </c>
      <c r="H211" s="190">
        <v>33</v>
      </c>
      <c r="I211" s="191"/>
      <c r="J211" s="192">
        <f t="shared" si="50"/>
        <v>0</v>
      </c>
      <c r="K211" s="188" t="s">
        <v>1</v>
      </c>
      <c r="L211" s="39"/>
      <c r="M211" s="193" t="s">
        <v>1</v>
      </c>
      <c r="N211" s="194" t="s">
        <v>45</v>
      </c>
      <c r="O211" s="71"/>
      <c r="P211" s="195">
        <f t="shared" si="51"/>
        <v>0</v>
      </c>
      <c r="Q211" s="195">
        <v>0</v>
      </c>
      <c r="R211" s="195">
        <f t="shared" si="52"/>
        <v>0</v>
      </c>
      <c r="S211" s="195">
        <v>0</v>
      </c>
      <c r="T211" s="196">
        <f t="shared" si="5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147</v>
      </c>
      <c r="AT211" s="197" t="s">
        <v>142</v>
      </c>
      <c r="AU211" s="197" t="s">
        <v>90</v>
      </c>
      <c r="AY211" s="17" t="s">
        <v>140</v>
      </c>
      <c r="BE211" s="198">
        <f t="shared" si="54"/>
        <v>0</v>
      </c>
      <c r="BF211" s="198">
        <f t="shared" si="55"/>
        <v>0</v>
      </c>
      <c r="BG211" s="198">
        <f t="shared" si="56"/>
        <v>0</v>
      </c>
      <c r="BH211" s="198">
        <f t="shared" si="57"/>
        <v>0</v>
      </c>
      <c r="BI211" s="198">
        <f t="shared" si="58"/>
        <v>0</v>
      </c>
      <c r="BJ211" s="17" t="s">
        <v>88</v>
      </c>
      <c r="BK211" s="198">
        <f t="shared" si="59"/>
        <v>0</v>
      </c>
      <c r="BL211" s="17" t="s">
        <v>147</v>
      </c>
      <c r="BM211" s="197" t="s">
        <v>1545</v>
      </c>
    </row>
    <row r="212" spans="1:65" s="2" customFormat="1" ht="16.5" customHeight="1">
      <c r="A212" s="34"/>
      <c r="B212" s="35"/>
      <c r="C212" s="186" t="s">
        <v>589</v>
      </c>
      <c r="D212" s="186" t="s">
        <v>142</v>
      </c>
      <c r="E212" s="187" t="s">
        <v>1546</v>
      </c>
      <c r="F212" s="188" t="s">
        <v>1547</v>
      </c>
      <c r="G212" s="189" t="s">
        <v>226</v>
      </c>
      <c r="H212" s="190">
        <v>32</v>
      </c>
      <c r="I212" s="191"/>
      <c r="J212" s="192">
        <f t="shared" si="50"/>
        <v>0</v>
      </c>
      <c r="K212" s="188" t="s">
        <v>1</v>
      </c>
      <c r="L212" s="39"/>
      <c r="M212" s="193" t="s">
        <v>1</v>
      </c>
      <c r="N212" s="194" t="s">
        <v>45</v>
      </c>
      <c r="O212" s="71"/>
      <c r="P212" s="195">
        <f t="shared" si="51"/>
        <v>0</v>
      </c>
      <c r="Q212" s="195">
        <v>0</v>
      </c>
      <c r="R212" s="195">
        <f t="shared" si="52"/>
        <v>0</v>
      </c>
      <c r="S212" s="195">
        <v>0</v>
      </c>
      <c r="T212" s="196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147</v>
      </c>
      <c r="AT212" s="197" t="s">
        <v>142</v>
      </c>
      <c r="AU212" s="197" t="s">
        <v>90</v>
      </c>
      <c r="AY212" s="17" t="s">
        <v>140</v>
      </c>
      <c r="BE212" s="198">
        <f t="shared" si="54"/>
        <v>0</v>
      </c>
      <c r="BF212" s="198">
        <f t="shared" si="55"/>
        <v>0</v>
      </c>
      <c r="BG212" s="198">
        <f t="shared" si="56"/>
        <v>0</v>
      </c>
      <c r="BH212" s="198">
        <f t="shared" si="57"/>
        <v>0</v>
      </c>
      <c r="BI212" s="198">
        <f t="shared" si="58"/>
        <v>0</v>
      </c>
      <c r="BJ212" s="17" t="s">
        <v>88</v>
      </c>
      <c r="BK212" s="198">
        <f t="shared" si="59"/>
        <v>0</v>
      </c>
      <c r="BL212" s="17" t="s">
        <v>147</v>
      </c>
      <c r="BM212" s="197" t="s">
        <v>1548</v>
      </c>
    </row>
    <row r="213" spans="1:65" s="2" customFormat="1" ht="16.5" customHeight="1">
      <c r="A213" s="34"/>
      <c r="B213" s="35"/>
      <c r="C213" s="186" t="s">
        <v>595</v>
      </c>
      <c r="D213" s="186" t="s">
        <v>142</v>
      </c>
      <c r="E213" s="187" t="s">
        <v>1549</v>
      </c>
      <c r="F213" s="188" t="s">
        <v>1550</v>
      </c>
      <c r="G213" s="189" t="s">
        <v>226</v>
      </c>
      <c r="H213" s="190">
        <v>60</v>
      </c>
      <c r="I213" s="191"/>
      <c r="J213" s="192">
        <f t="shared" si="50"/>
        <v>0</v>
      </c>
      <c r="K213" s="188" t="s">
        <v>1</v>
      </c>
      <c r="L213" s="39"/>
      <c r="M213" s="193" t="s">
        <v>1</v>
      </c>
      <c r="N213" s="194" t="s">
        <v>45</v>
      </c>
      <c r="O213" s="71"/>
      <c r="P213" s="195">
        <f t="shared" si="51"/>
        <v>0</v>
      </c>
      <c r="Q213" s="195">
        <v>0</v>
      </c>
      <c r="R213" s="195">
        <f t="shared" si="52"/>
        <v>0</v>
      </c>
      <c r="S213" s="195">
        <v>0</v>
      </c>
      <c r="T213" s="196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147</v>
      </c>
      <c r="AT213" s="197" t="s">
        <v>142</v>
      </c>
      <c r="AU213" s="197" t="s">
        <v>90</v>
      </c>
      <c r="AY213" s="17" t="s">
        <v>140</v>
      </c>
      <c r="BE213" s="198">
        <f t="shared" si="54"/>
        <v>0</v>
      </c>
      <c r="BF213" s="198">
        <f t="shared" si="55"/>
        <v>0</v>
      </c>
      <c r="BG213" s="198">
        <f t="shared" si="56"/>
        <v>0</v>
      </c>
      <c r="BH213" s="198">
        <f t="shared" si="57"/>
        <v>0</v>
      </c>
      <c r="BI213" s="198">
        <f t="shared" si="58"/>
        <v>0</v>
      </c>
      <c r="BJ213" s="17" t="s">
        <v>88</v>
      </c>
      <c r="BK213" s="198">
        <f t="shared" si="59"/>
        <v>0</v>
      </c>
      <c r="BL213" s="17" t="s">
        <v>147</v>
      </c>
      <c r="BM213" s="197" t="s">
        <v>1551</v>
      </c>
    </row>
    <row r="214" spans="1:65" s="2" customFormat="1" ht="16.5" customHeight="1">
      <c r="A214" s="34"/>
      <c r="B214" s="35"/>
      <c r="C214" s="186" t="s">
        <v>601</v>
      </c>
      <c r="D214" s="186" t="s">
        <v>142</v>
      </c>
      <c r="E214" s="187" t="s">
        <v>1552</v>
      </c>
      <c r="F214" s="188" t="s">
        <v>1553</v>
      </c>
      <c r="G214" s="189" t="s">
        <v>226</v>
      </c>
      <c r="H214" s="190">
        <v>185</v>
      </c>
      <c r="I214" s="191"/>
      <c r="J214" s="192">
        <f t="shared" si="50"/>
        <v>0</v>
      </c>
      <c r="K214" s="188" t="s">
        <v>1</v>
      </c>
      <c r="L214" s="39"/>
      <c r="M214" s="193" t="s">
        <v>1</v>
      </c>
      <c r="N214" s="194" t="s">
        <v>45</v>
      </c>
      <c r="O214" s="71"/>
      <c r="P214" s="195">
        <f t="shared" si="51"/>
        <v>0</v>
      </c>
      <c r="Q214" s="195">
        <v>0</v>
      </c>
      <c r="R214" s="195">
        <f t="shared" si="52"/>
        <v>0</v>
      </c>
      <c r="S214" s="195">
        <v>0</v>
      </c>
      <c r="T214" s="196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147</v>
      </c>
      <c r="AT214" s="197" t="s">
        <v>142</v>
      </c>
      <c r="AU214" s="197" t="s">
        <v>90</v>
      </c>
      <c r="AY214" s="17" t="s">
        <v>140</v>
      </c>
      <c r="BE214" s="198">
        <f t="shared" si="54"/>
        <v>0</v>
      </c>
      <c r="BF214" s="198">
        <f t="shared" si="55"/>
        <v>0</v>
      </c>
      <c r="BG214" s="198">
        <f t="shared" si="56"/>
        <v>0</v>
      </c>
      <c r="BH214" s="198">
        <f t="shared" si="57"/>
        <v>0</v>
      </c>
      <c r="BI214" s="198">
        <f t="shared" si="58"/>
        <v>0</v>
      </c>
      <c r="BJ214" s="17" t="s">
        <v>88</v>
      </c>
      <c r="BK214" s="198">
        <f t="shared" si="59"/>
        <v>0</v>
      </c>
      <c r="BL214" s="17" t="s">
        <v>147</v>
      </c>
      <c r="BM214" s="197" t="s">
        <v>1554</v>
      </c>
    </row>
    <row r="215" spans="1:65" s="2" customFormat="1" ht="21.75" customHeight="1">
      <c r="A215" s="34"/>
      <c r="B215" s="35"/>
      <c r="C215" s="186" t="s">
        <v>605</v>
      </c>
      <c r="D215" s="186" t="s">
        <v>142</v>
      </c>
      <c r="E215" s="187" t="s">
        <v>1555</v>
      </c>
      <c r="F215" s="188" t="s">
        <v>1556</v>
      </c>
      <c r="G215" s="189" t="s">
        <v>226</v>
      </c>
      <c r="H215" s="190">
        <v>185</v>
      </c>
      <c r="I215" s="191"/>
      <c r="J215" s="192">
        <f t="shared" si="50"/>
        <v>0</v>
      </c>
      <c r="K215" s="188" t="s">
        <v>1</v>
      </c>
      <c r="L215" s="39"/>
      <c r="M215" s="193" t="s">
        <v>1</v>
      </c>
      <c r="N215" s="194" t="s">
        <v>45</v>
      </c>
      <c r="O215" s="71"/>
      <c r="P215" s="195">
        <f t="shared" si="51"/>
        <v>0</v>
      </c>
      <c r="Q215" s="195">
        <v>0</v>
      </c>
      <c r="R215" s="195">
        <f t="shared" si="52"/>
        <v>0</v>
      </c>
      <c r="S215" s="195">
        <v>0</v>
      </c>
      <c r="T215" s="196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147</v>
      </c>
      <c r="AT215" s="197" t="s">
        <v>142</v>
      </c>
      <c r="AU215" s="197" t="s">
        <v>90</v>
      </c>
      <c r="AY215" s="17" t="s">
        <v>140</v>
      </c>
      <c r="BE215" s="198">
        <f t="shared" si="54"/>
        <v>0</v>
      </c>
      <c r="BF215" s="198">
        <f t="shared" si="55"/>
        <v>0</v>
      </c>
      <c r="BG215" s="198">
        <f t="shared" si="56"/>
        <v>0</v>
      </c>
      <c r="BH215" s="198">
        <f t="shared" si="57"/>
        <v>0</v>
      </c>
      <c r="BI215" s="198">
        <f t="shared" si="58"/>
        <v>0</v>
      </c>
      <c r="BJ215" s="17" t="s">
        <v>88</v>
      </c>
      <c r="BK215" s="198">
        <f t="shared" si="59"/>
        <v>0</v>
      </c>
      <c r="BL215" s="17" t="s">
        <v>147</v>
      </c>
      <c r="BM215" s="197" t="s">
        <v>1557</v>
      </c>
    </row>
    <row r="216" spans="1:65" s="2" customFormat="1" ht="16.5" customHeight="1">
      <c r="A216" s="34"/>
      <c r="B216" s="35"/>
      <c r="C216" s="186" t="s">
        <v>611</v>
      </c>
      <c r="D216" s="186" t="s">
        <v>142</v>
      </c>
      <c r="E216" s="187" t="s">
        <v>1558</v>
      </c>
      <c r="F216" s="188" t="s">
        <v>1559</v>
      </c>
      <c r="G216" s="189" t="s">
        <v>226</v>
      </c>
      <c r="H216" s="190">
        <v>185</v>
      </c>
      <c r="I216" s="191"/>
      <c r="J216" s="192">
        <f t="shared" si="50"/>
        <v>0</v>
      </c>
      <c r="K216" s="188" t="s">
        <v>1</v>
      </c>
      <c r="L216" s="39"/>
      <c r="M216" s="193" t="s">
        <v>1</v>
      </c>
      <c r="N216" s="194" t="s">
        <v>45</v>
      </c>
      <c r="O216" s="71"/>
      <c r="P216" s="195">
        <f t="shared" si="51"/>
        <v>0</v>
      </c>
      <c r="Q216" s="195">
        <v>0</v>
      </c>
      <c r="R216" s="195">
        <f t="shared" si="52"/>
        <v>0</v>
      </c>
      <c r="S216" s="195">
        <v>0</v>
      </c>
      <c r="T216" s="196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147</v>
      </c>
      <c r="AT216" s="197" t="s">
        <v>142</v>
      </c>
      <c r="AU216" s="197" t="s">
        <v>90</v>
      </c>
      <c r="AY216" s="17" t="s">
        <v>140</v>
      </c>
      <c r="BE216" s="198">
        <f t="shared" si="54"/>
        <v>0</v>
      </c>
      <c r="BF216" s="198">
        <f t="shared" si="55"/>
        <v>0</v>
      </c>
      <c r="BG216" s="198">
        <f t="shared" si="56"/>
        <v>0</v>
      </c>
      <c r="BH216" s="198">
        <f t="shared" si="57"/>
        <v>0</v>
      </c>
      <c r="BI216" s="198">
        <f t="shared" si="58"/>
        <v>0</v>
      </c>
      <c r="BJ216" s="17" t="s">
        <v>88</v>
      </c>
      <c r="BK216" s="198">
        <f t="shared" si="59"/>
        <v>0</v>
      </c>
      <c r="BL216" s="17" t="s">
        <v>147</v>
      </c>
      <c r="BM216" s="197" t="s">
        <v>1560</v>
      </c>
    </row>
    <row r="217" spans="1:65" s="2" customFormat="1" ht="16.5" customHeight="1">
      <c r="A217" s="34"/>
      <c r="B217" s="35"/>
      <c r="C217" s="186" t="s">
        <v>615</v>
      </c>
      <c r="D217" s="186" t="s">
        <v>142</v>
      </c>
      <c r="E217" s="187" t="s">
        <v>1561</v>
      </c>
      <c r="F217" s="188" t="s">
        <v>1562</v>
      </c>
      <c r="G217" s="189" t="s">
        <v>226</v>
      </c>
      <c r="H217" s="190">
        <v>185</v>
      </c>
      <c r="I217" s="191"/>
      <c r="J217" s="192">
        <f t="shared" si="50"/>
        <v>0</v>
      </c>
      <c r="K217" s="188" t="s">
        <v>1</v>
      </c>
      <c r="L217" s="39"/>
      <c r="M217" s="193" t="s">
        <v>1</v>
      </c>
      <c r="N217" s="194" t="s">
        <v>45</v>
      </c>
      <c r="O217" s="71"/>
      <c r="P217" s="195">
        <f t="shared" si="51"/>
        <v>0</v>
      </c>
      <c r="Q217" s="195">
        <v>0</v>
      </c>
      <c r="R217" s="195">
        <f t="shared" si="52"/>
        <v>0</v>
      </c>
      <c r="S217" s="195">
        <v>0</v>
      </c>
      <c r="T217" s="196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147</v>
      </c>
      <c r="AT217" s="197" t="s">
        <v>142</v>
      </c>
      <c r="AU217" s="197" t="s">
        <v>90</v>
      </c>
      <c r="AY217" s="17" t="s">
        <v>140</v>
      </c>
      <c r="BE217" s="198">
        <f t="shared" si="54"/>
        <v>0</v>
      </c>
      <c r="BF217" s="198">
        <f t="shared" si="55"/>
        <v>0</v>
      </c>
      <c r="BG217" s="198">
        <f t="shared" si="56"/>
        <v>0</v>
      </c>
      <c r="BH217" s="198">
        <f t="shared" si="57"/>
        <v>0</v>
      </c>
      <c r="BI217" s="198">
        <f t="shared" si="58"/>
        <v>0</v>
      </c>
      <c r="BJ217" s="17" t="s">
        <v>88</v>
      </c>
      <c r="BK217" s="198">
        <f t="shared" si="59"/>
        <v>0</v>
      </c>
      <c r="BL217" s="17" t="s">
        <v>147</v>
      </c>
      <c r="BM217" s="197" t="s">
        <v>1563</v>
      </c>
    </row>
    <row r="218" spans="1:65" s="2" customFormat="1" ht="16.5" customHeight="1">
      <c r="A218" s="34"/>
      <c r="B218" s="35"/>
      <c r="C218" s="186" t="s">
        <v>621</v>
      </c>
      <c r="D218" s="186" t="s">
        <v>142</v>
      </c>
      <c r="E218" s="187" t="s">
        <v>1564</v>
      </c>
      <c r="F218" s="188" t="s">
        <v>1544</v>
      </c>
      <c r="G218" s="189" t="s">
        <v>244</v>
      </c>
      <c r="H218" s="190">
        <v>12.95</v>
      </c>
      <c r="I218" s="191"/>
      <c r="J218" s="192">
        <f t="shared" si="50"/>
        <v>0</v>
      </c>
      <c r="K218" s="188" t="s">
        <v>1</v>
      </c>
      <c r="L218" s="39"/>
      <c r="M218" s="193" t="s">
        <v>1</v>
      </c>
      <c r="N218" s="194" t="s">
        <v>45</v>
      </c>
      <c r="O218" s="71"/>
      <c r="P218" s="195">
        <f t="shared" si="51"/>
        <v>0</v>
      </c>
      <c r="Q218" s="195">
        <v>0</v>
      </c>
      <c r="R218" s="195">
        <f t="shared" si="52"/>
        <v>0</v>
      </c>
      <c r="S218" s="195">
        <v>0</v>
      </c>
      <c r="T218" s="196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147</v>
      </c>
      <c r="AT218" s="197" t="s">
        <v>142</v>
      </c>
      <c r="AU218" s="197" t="s">
        <v>90</v>
      </c>
      <c r="AY218" s="17" t="s">
        <v>140</v>
      </c>
      <c r="BE218" s="198">
        <f t="shared" si="54"/>
        <v>0</v>
      </c>
      <c r="BF218" s="198">
        <f t="shared" si="55"/>
        <v>0</v>
      </c>
      <c r="BG218" s="198">
        <f t="shared" si="56"/>
        <v>0</v>
      </c>
      <c r="BH218" s="198">
        <f t="shared" si="57"/>
        <v>0</v>
      </c>
      <c r="BI218" s="198">
        <f t="shared" si="58"/>
        <v>0</v>
      </c>
      <c r="BJ218" s="17" t="s">
        <v>88</v>
      </c>
      <c r="BK218" s="198">
        <f t="shared" si="59"/>
        <v>0</v>
      </c>
      <c r="BL218" s="17" t="s">
        <v>147</v>
      </c>
      <c r="BM218" s="197" t="s">
        <v>1565</v>
      </c>
    </row>
    <row r="219" spans="1:65" s="2" customFormat="1" ht="16.5" customHeight="1">
      <c r="A219" s="34"/>
      <c r="B219" s="35"/>
      <c r="C219" s="186" t="s">
        <v>625</v>
      </c>
      <c r="D219" s="186" t="s">
        <v>142</v>
      </c>
      <c r="E219" s="187" t="s">
        <v>1566</v>
      </c>
      <c r="F219" s="188" t="s">
        <v>1567</v>
      </c>
      <c r="G219" s="189" t="s">
        <v>145</v>
      </c>
      <c r="H219" s="190">
        <v>64.75</v>
      </c>
      <c r="I219" s="191"/>
      <c r="J219" s="192">
        <f t="shared" si="50"/>
        <v>0</v>
      </c>
      <c r="K219" s="188" t="s">
        <v>1</v>
      </c>
      <c r="L219" s="39"/>
      <c r="M219" s="193" t="s">
        <v>1</v>
      </c>
      <c r="N219" s="194" t="s">
        <v>45</v>
      </c>
      <c r="O219" s="71"/>
      <c r="P219" s="195">
        <f t="shared" si="51"/>
        <v>0</v>
      </c>
      <c r="Q219" s="195">
        <v>0</v>
      </c>
      <c r="R219" s="195">
        <f t="shared" si="52"/>
        <v>0</v>
      </c>
      <c r="S219" s="195">
        <v>0</v>
      </c>
      <c r="T219" s="196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147</v>
      </c>
      <c r="AT219" s="197" t="s">
        <v>142</v>
      </c>
      <c r="AU219" s="197" t="s">
        <v>90</v>
      </c>
      <c r="AY219" s="17" t="s">
        <v>140</v>
      </c>
      <c r="BE219" s="198">
        <f t="shared" si="54"/>
        <v>0</v>
      </c>
      <c r="BF219" s="198">
        <f t="shared" si="55"/>
        <v>0</v>
      </c>
      <c r="BG219" s="198">
        <f t="shared" si="56"/>
        <v>0</v>
      </c>
      <c r="BH219" s="198">
        <f t="shared" si="57"/>
        <v>0</v>
      </c>
      <c r="BI219" s="198">
        <f t="shared" si="58"/>
        <v>0</v>
      </c>
      <c r="BJ219" s="17" t="s">
        <v>88</v>
      </c>
      <c r="BK219" s="198">
        <f t="shared" si="59"/>
        <v>0</v>
      </c>
      <c r="BL219" s="17" t="s">
        <v>147</v>
      </c>
      <c r="BM219" s="197" t="s">
        <v>1568</v>
      </c>
    </row>
    <row r="220" spans="1:65" s="2" customFormat="1" ht="16.5" customHeight="1">
      <c r="A220" s="34"/>
      <c r="B220" s="35"/>
      <c r="C220" s="186" t="s">
        <v>631</v>
      </c>
      <c r="D220" s="186" t="s">
        <v>142</v>
      </c>
      <c r="E220" s="187" t="s">
        <v>1569</v>
      </c>
      <c r="F220" s="188" t="s">
        <v>1570</v>
      </c>
      <c r="G220" s="189" t="s">
        <v>226</v>
      </c>
      <c r="H220" s="190">
        <v>300</v>
      </c>
      <c r="I220" s="191"/>
      <c r="J220" s="192">
        <f t="shared" si="50"/>
        <v>0</v>
      </c>
      <c r="K220" s="188" t="s">
        <v>1</v>
      </c>
      <c r="L220" s="39"/>
      <c r="M220" s="193" t="s">
        <v>1</v>
      </c>
      <c r="N220" s="194" t="s">
        <v>45</v>
      </c>
      <c r="O220" s="71"/>
      <c r="P220" s="195">
        <f t="shared" si="51"/>
        <v>0</v>
      </c>
      <c r="Q220" s="195">
        <v>0</v>
      </c>
      <c r="R220" s="195">
        <f t="shared" si="52"/>
        <v>0</v>
      </c>
      <c r="S220" s="195">
        <v>0</v>
      </c>
      <c r="T220" s="196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147</v>
      </c>
      <c r="AT220" s="197" t="s">
        <v>142</v>
      </c>
      <c r="AU220" s="197" t="s">
        <v>90</v>
      </c>
      <c r="AY220" s="17" t="s">
        <v>140</v>
      </c>
      <c r="BE220" s="198">
        <f t="shared" si="54"/>
        <v>0</v>
      </c>
      <c r="BF220" s="198">
        <f t="shared" si="55"/>
        <v>0</v>
      </c>
      <c r="BG220" s="198">
        <f t="shared" si="56"/>
        <v>0</v>
      </c>
      <c r="BH220" s="198">
        <f t="shared" si="57"/>
        <v>0</v>
      </c>
      <c r="BI220" s="198">
        <f t="shared" si="58"/>
        <v>0</v>
      </c>
      <c r="BJ220" s="17" t="s">
        <v>88</v>
      </c>
      <c r="BK220" s="198">
        <f t="shared" si="59"/>
        <v>0</v>
      </c>
      <c r="BL220" s="17" t="s">
        <v>147</v>
      </c>
      <c r="BM220" s="197" t="s">
        <v>1571</v>
      </c>
    </row>
    <row r="221" spans="1:65" s="2" customFormat="1" ht="21.75" customHeight="1">
      <c r="A221" s="34"/>
      <c r="B221" s="35"/>
      <c r="C221" s="186" t="s">
        <v>635</v>
      </c>
      <c r="D221" s="186" t="s">
        <v>142</v>
      </c>
      <c r="E221" s="187" t="s">
        <v>1555</v>
      </c>
      <c r="F221" s="188" t="s">
        <v>1556</v>
      </c>
      <c r="G221" s="189" t="s">
        <v>226</v>
      </c>
      <c r="H221" s="190">
        <v>300</v>
      </c>
      <c r="I221" s="191"/>
      <c r="J221" s="192">
        <f t="shared" si="50"/>
        <v>0</v>
      </c>
      <c r="K221" s="188" t="s">
        <v>1</v>
      </c>
      <c r="L221" s="39"/>
      <c r="M221" s="193" t="s">
        <v>1</v>
      </c>
      <c r="N221" s="194" t="s">
        <v>45</v>
      </c>
      <c r="O221" s="71"/>
      <c r="P221" s="195">
        <f t="shared" si="51"/>
        <v>0</v>
      </c>
      <c r="Q221" s="195">
        <v>0</v>
      </c>
      <c r="R221" s="195">
        <f t="shared" si="52"/>
        <v>0</v>
      </c>
      <c r="S221" s="195">
        <v>0</v>
      </c>
      <c r="T221" s="196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147</v>
      </c>
      <c r="AT221" s="197" t="s">
        <v>142</v>
      </c>
      <c r="AU221" s="197" t="s">
        <v>90</v>
      </c>
      <c r="AY221" s="17" t="s">
        <v>140</v>
      </c>
      <c r="BE221" s="198">
        <f t="shared" si="54"/>
        <v>0</v>
      </c>
      <c r="BF221" s="198">
        <f t="shared" si="55"/>
        <v>0</v>
      </c>
      <c r="BG221" s="198">
        <f t="shared" si="56"/>
        <v>0</v>
      </c>
      <c r="BH221" s="198">
        <f t="shared" si="57"/>
        <v>0</v>
      </c>
      <c r="BI221" s="198">
        <f t="shared" si="58"/>
        <v>0</v>
      </c>
      <c r="BJ221" s="17" t="s">
        <v>88</v>
      </c>
      <c r="BK221" s="198">
        <f t="shared" si="59"/>
        <v>0</v>
      </c>
      <c r="BL221" s="17" t="s">
        <v>147</v>
      </c>
      <c r="BM221" s="197" t="s">
        <v>1572</v>
      </c>
    </row>
    <row r="222" spans="1:65" s="2" customFormat="1" ht="16.5" customHeight="1">
      <c r="A222" s="34"/>
      <c r="B222" s="35"/>
      <c r="C222" s="186" t="s">
        <v>642</v>
      </c>
      <c r="D222" s="186" t="s">
        <v>142</v>
      </c>
      <c r="E222" s="187" t="s">
        <v>1558</v>
      </c>
      <c r="F222" s="188" t="s">
        <v>1559</v>
      </c>
      <c r="G222" s="189" t="s">
        <v>226</v>
      </c>
      <c r="H222" s="190">
        <v>300</v>
      </c>
      <c r="I222" s="191"/>
      <c r="J222" s="192">
        <f t="shared" si="50"/>
        <v>0</v>
      </c>
      <c r="K222" s="188" t="s">
        <v>1</v>
      </c>
      <c r="L222" s="39"/>
      <c r="M222" s="193" t="s">
        <v>1</v>
      </c>
      <c r="N222" s="194" t="s">
        <v>45</v>
      </c>
      <c r="O222" s="71"/>
      <c r="P222" s="195">
        <f t="shared" si="51"/>
        <v>0</v>
      </c>
      <c r="Q222" s="195">
        <v>0</v>
      </c>
      <c r="R222" s="195">
        <f t="shared" si="52"/>
        <v>0</v>
      </c>
      <c r="S222" s="195">
        <v>0</v>
      </c>
      <c r="T222" s="196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147</v>
      </c>
      <c r="AT222" s="197" t="s">
        <v>142</v>
      </c>
      <c r="AU222" s="197" t="s">
        <v>90</v>
      </c>
      <c r="AY222" s="17" t="s">
        <v>140</v>
      </c>
      <c r="BE222" s="198">
        <f t="shared" si="54"/>
        <v>0</v>
      </c>
      <c r="BF222" s="198">
        <f t="shared" si="55"/>
        <v>0</v>
      </c>
      <c r="BG222" s="198">
        <f t="shared" si="56"/>
        <v>0</v>
      </c>
      <c r="BH222" s="198">
        <f t="shared" si="57"/>
        <v>0</v>
      </c>
      <c r="BI222" s="198">
        <f t="shared" si="58"/>
        <v>0</v>
      </c>
      <c r="BJ222" s="17" t="s">
        <v>88</v>
      </c>
      <c r="BK222" s="198">
        <f t="shared" si="59"/>
        <v>0</v>
      </c>
      <c r="BL222" s="17" t="s">
        <v>147</v>
      </c>
      <c r="BM222" s="197" t="s">
        <v>1573</v>
      </c>
    </row>
    <row r="223" spans="1:65" s="2" customFormat="1" ht="16.5" customHeight="1">
      <c r="A223" s="34"/>
      <c r="B223" s="35"/>
      <c r="C223" s="186" t="s">
        <v>647</v>
      </c>
      <c r="D223" s="186" t="s">
        <v>142</v>
      </c>
      <c r="E223" s="187" t="s">
        <v>1574</v>
      </c>
      <c r="F223" s="188" t="s">
        <v>1575</v>
      </c>
      <c r="G223" s="189" t="s">
        <v>226</v>
      </c>
      <c r="H223" s="190">
        <v>300</v>
      </c>
      <c r="I223" s="191"/>
      <c r="J223" s="192">
        <f t="shared" si="50"/>
        <v>0</v>
      </c>
      <c r="K223" s="188" t="s">
        <v>1</v>
      </c>
      <c r="L223" s="39"/>
      <c r="M223" s="193" t="s">
        <v>1</v>
      </c>
      <c r="N223" s="194" t="s">
        <v>45</v>
      </c>
      <c r="O223" s="71"/>
      <c r="P223" s="195">
        <f t="shared" si="51"/>
        <v>0</v>
      </c>
      <c r="Q223" s="195">
        <v>0</v>
      </c>
      <c r="R223" s="195">
        <f t="shared" si="52"/>
        <v>0</v>
      </c>
      <c r="S223" s="195">
        <v>0</v>
      </c>
      <c r="T223" s="196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147</v>
      </c>
      <c r="AT223" s="197" t="s">
        <v>142</v>
      </c>
      <c r="AU223" s="197" t="s">
        <v>90</v>
      </c>
      <c r="AY223" s="17" t="s">
        <v>140</v>
      </c>
      <c r="BE223" s="198">
        <f t="shared" si="54"/>
        <v>0</v>
      </c>
      <c r="BF223" s="198">
        <f t="shared" si="55"/>
        <v>0</v>
      </c>
      <c r="BG223" s="198">
        <f t="shared" si="56"/>
        <v>0</v>
      </c>
      <c r="BH223" s="198">
        <f t="shared" si="57"/>
        <v>0</v>
      </c>
      <c r="BI223" s="198">
        <f t="shared" si="58"/>
        <v>0</v>
      </c>
      <c r="BJ223" s="17" t="s">
        <v>88</v>
      </c>
      <c r="BK223" s="198">
        <f t="shared" si="59"/>
        <v>0</v>
      </c>
      <c r="BL223" s="17" t="s">
        <v>147</v>
      </c>
      <c r="BM223" s="197" t="s">
        <v>1576</v>
      </c>
    </row>
    <row r="224" spans="1:65" s="2" customFormat="1" ht="16.5" customHeight="1">
      <c r="A224" s="34"/>
      <c r="B224" s="35"/>
      <c r="C224" s="186" t="s">
        <v>651</v>
      </c>
      <c r="D224" s="186" t="s">
        <v>142</v>
      </c>
      <c r="E224" s="187" t="s">
        <v>1543</v>
      </c>
      <c r="F224" s="188" t="s">
        <v>1544</v>
      </c>
      <c r="G224" s="189" t="s">
        <v>244</v>
      </c>
      <c r="H224" s="190">
        <v>21</v>
      </c>
      <c r="I224" s="191"/>
      <c r="J224" s="192">
        <f t="shared" si="50"/>
        <v>0</v>
      </c>
      <c r="K224" s="188" t="s">
        <v>1</v>
      </c>
      <c r="L224" s="39"/>
      <c r="M224" s="193" t="s">
        <v>1</v>
      </c>
      <c r="N224" s="194" t="s">
        <v>45</v>
      </c>
      <c r="O224" s="71"/>
      <c r="P224" s="195">
        <f t="shared" si="51"/>
        <v>0</v>
      </c>
      <c r="Q224" s="195">
        <v>0</v>
      </c>
      <c r="R224" s="195">
        <f t="shared" si="52"/>
        <v>0</v>
      </c>
      <c r="S224" s="195">
        <v>0</v>
      </c>
      <c r="T224" s="196">
        <f t="shared" si="5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147</v>
      </c>
      <c r="AT224" s="197" t="s">
        <v>142</v>
      </c>
      <c r="AU224" s="197" t="s">
        <v>90</v>
      </c>
      <c r="AY224" s="17" t="s">
        <v>140</v>
      </c>
      <c r="BE224" s="198">
        <f t="shared" si="54"/>
        <v>0</v>
      </c>
      <c r="BF224" s="198">
        <f t="shared" si="55"/>
        <v>0</v>
      </c>
      <c r="BG224" s="198">
        <f t="shared" si="56"/>
        <v>0</v>
      </c>
      <c r="BH224" s="198">
        <f t="shared" si="57"/>
        <v>0</v>
      </c>
      <c r="BI224" s="198">
        <f t="shared" si="58"/>
        <v>0</v>
      </c>
      <c r="BJ224" s="17" t="s">
        <v>88</v>
      </c>
      <c r="BK224" s="198">
        <f t="shared" si="59"/>
        <v>0</v>
      </c>
      <c r="BL224" s="17" t="s">
        <v>147</v>
      </c>
      <c r="BM224" s="197" t="s">
        <v>1577</v>
      </c>
    </row>
    <row r="225" spans="1:65" s="2" customFormat="1" ht="16.5" customHeight="1">
      <c r="A225" s="34"/>
      <c r="B225" s="35"/>
      <c r="C225" s="186" t="s">
        <v>656</v>
      </c>
      <c r="D225" s="186" t="s">
        <v>142</v>
      </c>
      <c r="E225" s="187" t="s">
        <v>1566</v>
      </c>
      <c r="F225" s="188" t="s">
        <v>1567</v>
      </c>
      <c r="G225" s="189" t="s">
        <v>145</v>
      </c>
      <c r="H225" s="190">
        <v>105</v>
      </c>
      <c r="I225" s="191"/>
      <c r="J225" s="192">
        <f t="shared" si="50"/>
        <v>0</v>
      </c>
      <c r="K225" s="188" t="s">
        <v>1</v>
      </c>
      <c r="L225" s="39"/>
      <c r="M225" s="193" t="s">
        <v>1</v>
      </c>
      <c r="N225" s="194" t="s">
        <v>45</v>
      </c>
      <c r="O225" s="71"/>
      <c r="P225" s="195">
        <f t="shared" si="51"/>
        <v>0</v>
      </c>
      <c r="Q225" s="195">
        <v>0</v>
      </c>
      <c r="R225" s="195">
        <f t="shared" si="52"/>
        <v>0</v>
      </c>
      <c r="S225" s="195">
        <v>0</v>
      </c>
      <c r="T225" s="196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147</v>
      </c>
      <c r="AT225" s="197" t="s">
        <v>142</v>
      </c>
      <c r="AU225" s="197" t="s">
        <v>90</v>
      </c>
      <c r="AY225" s="17" t="s">
        <v>140</v>
      </c>
      <c r="BE225" s="198">
        <f t="shared" si="54"/>
        <v>0</v>
      </c>
      <c r="BF225" s="198">
        <f t="shared" si="55"/>
        <v>0</v>
      </c>
      <c r="BG225" s="198">
        <f t="shared" si="56"/>
        <v>0</v>
      </c>
      <c r="BH225" s="198">
        <f t="shared" si="57"/>
        <v>0</v>
      </c>
      <c r="BI225" s="198">
        <f t="shared" si="58"/>
        <v>0</v>
      </c>
      <c r="BJ225" s="17" t="s">
        <v>88</v>
      </c>
      <c r="BK225" s="198">
        <f t="shared" si="59"/>
        <v>0</v>
      </c>
      <c r="BL225" s="17" t="s">
        <v>147</v>
      </c>
      <c r="BM225" s="197" t="s">
        <v>1578</v>
      </c>
    </row>
    <row r="226" spans="1:65" s="2" customFormat="1" ht="21.75" customHeight="1">
      <c r="A226" s="34"/>
      <c r="B226" s="35"/>
      <c r="C226" s="186" t="s">
        <v>660</v>
      </c>
      <c r="D226" s="186" t="s">
        <v>142</v>
      </c>
      <c r="E226" s="187" t="s">
        <v>1579</v>
      </c>
      <c r="F226" s="188" t="s">
        <v>1580</v>
      </c>
      <c r="G226" s="189" t="s">
        <v>226</v>
      </c>
      <c r="H226" s="190">
        <v>35</v>
      </c>
      <c r="I226" s="191"/>
      <c r="J226" s="192">
        <f t="shared" si="50"/>
        <v>0</v>
      </c>
      <c r="K226" s="188" t="s">
        <v>1</v>
      </c>
      <c r="L226" s="39"/>
      <c r="M226" s="193" t="s">
        <v>1</v>
      </c>
      <c r="N226" s="194" t="s">
        <v>45</v>
      </c>
      <c r="O226" s="71"/>
      <c r="P226" s="195">
        <f t="shared" si="51"/>
        <v>0</v>
      </c>
      <c r="Q226" s="195">
        <v>0</v>
      </c>
      <c r="R226" s="195">
        <f t="shared" si="52"/>
        <v>0</v>
      </c>
      <c r="S226" s="195">
        <v>0</v>
      </c>
      <c r="T226" s="196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147</v>
      </c>
      <c r="AT226" s="197" t="s">
        <v>142</v>
      </c>
      <c r="AU226" s="197" t="s">
        <v>90</v>
      </c>
      <c r="AY226" s="17" t="s">
        <v>140</v>
      </c>
      <c r="BE226" s="198">
        <f t="shared" si="54"/>
        <v>0</v>
      </c>
      <c r="BF226" s="198">
        <f t="shared" si="55"/>
        <v>0</v>
      </c>
      <c r="BG226" s="198">
        <f t="shared" si="56"/>
        <v>0</v>
      </c>
      <c r="BH226" s="198">
        <f t="shared" si="57"/>
        <v>0</v>
      </c>
      <c r="BI226" s="198">
        <f t="shared" si="58"/>
        <v>0</v>
      </c>
      <c r="BJ226" s="17" t="s">
        <v>88</v>
      </c>
      <c r="BK226" s="198">
        <f t="shared" si="59"/>
        <v>0</v>
      </c>
      <c r="BL226" s="17" t="s">
        <v>147</v>
      </c>
      <c r="BM226" s="197" t="s">
        <v>1581</v>
      </c>
    </row>
    <row r="227" spans="1:65" s="2" customFormat="1" ht="21.75" customHeight="1">
      <c r="A227" s="34"/>
      <c r="B227" s="35"/>
      <c r="C227" s="186" t="s">
        <v>665</v>
      </c>
      <c r="D227" s="186" t="s">
        <v>142</v>
      </c>
      <c r="E227" s="187" t="s">
        <v>1555</v>
      </c>
      <c r="F227" s="188" t="s">
        <v>1556</v>
      </c>
      <c r="G227" s="189" t="s">
        <v>226</v>
      </c>
      <c r="H227" s="190">
        <v>35</v>
      </c>
      <c r="I227" s="191"/>
      <c r="J227" s="192">
        <f t="shared" si="50"/>
        <v>0</v>
      </c>
      <c r="K227" s="188" t="s">
        <v>1</v>
      </c>
      <c r="L227" s="39"/>
      <c r="M227" s="193" t="s">
        <v>1</v>
      </c>
      <c r="N227" s="194" t="s">
        <v>45</v>
      </c>
      <c r="O227" s="71"/>
      <c r="P227" s="195">
        <f t="shared" si="51"/>
        <v>0</v>
      </c>
      <c r="Q227" s="195">
        <v>0</v>
      </c>
      <c r="R227" s="195">
        <f t="shared" si="52"/>
        <v>0</v>
      </c>
      <c r="S227" s="195">
        <v>0</v>
      </c>
      <c r="T227" s="196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147</v>
      </c>
      <c r="AT227" s="197" t="s">
        <v>142</v>
      </c>
      <c r="AU227" s="197" t="s">
        <v>90</v>
      </c>
      <c r="AY227" s="17" t="s">
        <v>140</v>
      </c>
      <c r="BE227" s="198">
        <f t="shared" si="54"/>
        <v>0</v>
      </c>
      <c r="BF227" s="198">
        <f t="shared" si="55"/>
        <v>0</v>
      </c>
      <c r="BG227" s="198">
        <f t="shared" si="56"/>
        <v>0</v>
      </c>
      <c r="BH227" s="198">
        <f t="shared" si="57"/>
        <v>0</v>
      </c>
      <c r="BI227" s="198">
        <f t="shared" si="58"/>
        <v>0</v>
      </c>
      <c r="BJ227" s="17" t="s">
        <v>88</v>
      </c>
      <c r="BK227" s="198">
        <f t="shared" si="59"/>
        <v>0</v>
      </c>
      <c r="BL227" s="17" t="s">
        <v>147</v>
      </c>
      <c r="BM227" s="197" t="s">
        <v>1582</v>
      </c>
    </row>
    <row r="228" spans="1:65" s="2" customFormat="1" ht="16.5" customHeight="1">
      <c r="A228" s="34"/>
      <c r="B228" s="35"/>
      <c r="C228" s="186" t="s">
        <v>669</v>
      </c>
      <c r="D228" s="186" t="s">
        <v>142</v>
      </c>
      <c r="E228" s="187" t="s">
        <v>1558</v>
      </c>
      <c r="F228" s="188" t="s">
        <v>1559</v>
      </c>
      <c r="G228" s="189" t="s">
        <v>226</v>
      </c>
      <c r="H228" s="190">
        <v>35</v>
      </c>
      <c r="I228" s="191"/>
      <c r="J228" s="192">
        <f t="shared" si="50"/>
        <v>0</v>
      </c>
      <c r="K228" s="188" t="s">
        <v>1</v>
      </c>
      <c r="L228" s="39"/>
      <c r="M228" s="193" t="s">
        <v>1</v>
      </c>
      <c r="N228" s="194" t="s">
        <v>45</v>
      </c>
      <c r="O228" s="71"/>
      <c r="P228" s="195">
        <f t="shared" si="51"/>
        <v>0</v>
      </c>
      <c r="Q228" s="195">
        <v>0</v>
      </c>
      <c r="R228" s="195">
        <f t="shared" si="52"/>
        <v>0</v>
      </c>
      <c r="S228" s="195">
        <v>0</v>
      </c>
      <c r="T228" s="196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147</v>
      </c>
      <c r="AT228" s="197" t="s">
        <v>142</v>
      </c>
      <c r="AU228" s="197" t="s">
        <v>90</v>
      </c>
      <c r="AY228" s="17" t="s">
        <v>140</v>
      </c>
      <c r="BE228" s="198">
        <f t="shared" si="54"/>
        <v>0</v>
      </c>
      <c r="BF228" s="198">
        <f t="shared" si="55"/>
        <v>0</v>
      </c>
      <c r="BG228" s="198">
        <f t="shared" si="56"/>
        <v>0</v>
      </c>
      <c r="BH228" s="198">
        <f t="shared" si="57"/>
        <v>0</v>
      </c>
      <c r="BI228" s="198">
        <f t="shared" si="58"/>
        <v>0</v>
      </c>
      <c r="BJ228" s="17" t="s">
        <v>88</v>
      </c>
      <c r="BK228" s="198">
        <f t="shared" si="59"/>
        <v>0</v>
      </c>
      <c r="BL228" s="17" t="s">
        <v>147</v>
      </c>
      <c r="BM228" s="197" t="s">
        <v>1583</v>
      </c>
    </row>
    <row r="229" spans="1:65" s="2" customFormat="1" ht="16.5" customHeight="1">
      <c r="A229" s="34"/>
      <c r="B229" s="35"/>
      <c r="C229" s="186" t="s">
        <v>676</v>
      </c>
      <c r="D229" s="186" t="s">
        <v>142</v>
      </c>
      <c r="E229" s="187" t="s">
        <v>1584</v>
      </c>
      <c r="F229" s="188" t="s">
        <v>1585</v>
      </c>
      <c r="G229" s="189" t="s">
        <v>226</v>
      </c>
      <c r="H229" s="190">
        <v>35</v>
      </c>
      <c r="I229" s="191"/>
      <c r="J229" s="192">
        <f t="shared" si="50"/>
        <v>0</v>
      </c>
      <c r="K229" s="188" t="s">
        <v>1</v>
      </c>
      <c r="L229" s="39"/>
      <c r="M229" s="193" t="s">
        <v>1</v>
      </c>
      <c r="N229" s="194" t="s">
        <v>45</v>
      </c>
      <c r="O229" s="71"/>
      <c r="P229" s="195">
        <f t="shared" si="51"/>
        <v>0</v>
      </c>
      <c r="Q229" s="195">
        <v>0</v>
      </c>
      <c r="R229" s="195">
        <f t="shared" si="52"/>
        <v>0</v>
      </c>
      <c r="S229" s="195">
        <v>0</v>
      </c>
      <c r="T229" s="196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147</v>
      </c>
      <c r="AT229" s="197" t="s">
        <v>142</v>
      </c>
      <c r="AU229" s="197" t="s">
        <v>90</v>
      </c>
      <c r="AY229" s="17" t="s">
        <v>140</v>
      </c>
      <c r="BE229" s="198">
        <f t="shared" si="54"/>
        <v>0</v>
      </c>
      <c r="BF229" s="198">
        <f t="shared" si="55"/>
        <v>0</v>
      </c>
      <c r="BG229" s="198">
        <f t="shared" si="56"/>
        <v>0</v>
      </c>
      <c r="BH229" s="198">
        <f t="shared" si="57"/>
        <v>0</v>
      </c>
      <c r="BI229" s="198">
        <f t="shared" si="58"/>
        <v>0</v>
      </c>
      <c r="BJ229" s="17" t="s">
        <v>88</v>
      </c>
      <c r="BK229" s="198">
        <f t="shared" si="59"/>
        <v>0</v>
      </c>
      <c r="BL229" s="17" t="s">
        <v>147</v>
      </c>
      <c r="BM229" s="197" t="s">
        <v>1586</v>
      </c>
    </row>
    <row r="230" spans="1:65" s="2" customFormat="1" ht="16.5" customHeight="1">
      <c r="A230" s="34"/>
      <c r="B230" s="35"/>
      <c r="C230" s="186" t="s">
        <v>682</v>
      </c>
      <c r="D230" s="186" t="s">
        <v>142</v>
      </c>
      <c r="E230" s="187" t="s">
        <v>1543</v>
      </c>
      <c r="F230" s="188" t="s">
        <v>1544</v>
      </c>
      <c r="G230" s="189" t="s">
        <v>244</v>
      </c>
      <c r="H230" s="190">
        <v>3.5</v>
      </c>
      <c r="I230" s="191"/>
      <c r="J230" s="192">
        <f t="shared" si="50"/>
        <v>0</v>
      </c>
      <c r="K230" s="188" t="s">
        <v>1</v>
      </c>
      <c r="L230" s="39"/>
      <c r="M230" s="193" t="s">
        <v>1</v>
      </c>
      <c r="N230" s="194" t="s">
        <v>45</v>
      </c>
      <c r="O230" s="71"/>
      <c r="P230" s="195">
        <f t="shared" si="51"/>
        <v>0</v>
      </c>
      <c r="Q230" s="195">
        <v>0</v>
      </c>
      <c r="R230" s="195">
        <f t="shared" si="52"/>
        <v>0</v>
      </c>
      <c r="S230" s="195">
        <v>0</v>
      </c>
      <c r="T230" s="196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147</v>
      </c>
      <c r="AT230" s="197" t="s">
        <v>142</v>
      </c>
      <c r="AU230" s="197" t="s">
        <v>90</v>
      </c>
      <c r="AY230" s="17" t="s">
        <v>140</v>
      </c>
      <c r="BE230" s="198">
        <f t="shared" si="54"/>
        <v>0</v>
      </c>
      <c r="BF230" s="198">
        <f t="shared" si="55"/>
        <v>0</v>
      </c>
      <c r="BG230" s="198">
        <f t="shared" si="56"/>
        <v>0</v>
      </c>
      <c r="BH230" s="198">
        <f t="shared" si="57"/>
        <v>0</v>
      </c>
      <c r="BI230" s="198">
        <f t="shared" si="58"/>
        <v>0</v>
      </c>
      <c r="BJ230" s="17" t="s">
        <v>88</v>
      </c>
      <c r="BK230" s="198">
        <f t="shared" si="59"/>
        <v>0</v>
      </c>
      <c r="BL230" s="17" t="s">
        <v>147</v>
      </c>
      <c r="BM230" s="197" t="s">
        <v>1587</v>
      </c>
    </row>
    <row r="231" spans="1:65" s="2" customFormat="1" ht="16.5" customHeight="1">
      <c r="A231" s="34"/>
      <c r="B231" s="35"/>
      <c r="C231" s="186" t="s">
        <v>686</v>
      </c>
      <c r="D231" s="186" t="s">
        <v>142</v>
      </c>
      <c r="E231" s="187" t="s">
        <v>1566</v>
      </c>
      <c r="F231" s="188" t="s">
        <v>1567</v>
      </c>
      <c r="G231" s="189" t="s">
        <v>145</v>
      </c>
      <c r="H231" s="190">
        <v>17.5</v>
      </c>
      <c r="I231" s="191"/>
      <c r="J231" s="192">
        <f t="shared" si="50"/>
        <v>0</v>
      </c>
      <c r="K231" s="188" t="s">
        <v>1</v>
      </c>
      <c r="L231" s="39"/>
      <c r="M231" s="193" t="s">
        <v>1</v>
      </c>
      <c r="N231" s="194" t="s">
        <v>45</v>
      </c>
      <c r="O231" s="71"/>
      <c r="P231" s="195">
        <f t="shared" si="51"/>
        <v>0</v>
      </c>
      <c r="Q231" s="195">
        <v>0</v>
      </c>
      <c r="R231" s="195">
        <f t="shared" si="52"/>
        <v>0</v>
      </c>
      <c r="S231" s="195">
        <v>0</v>
      </c>
      <c r="T231" s="196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147</v>
      </c>
      <c r="AT231" s="197" t="s">
        <v>142</v>
      </c>
      <c r="AU231" s="197" t="s">
        <v>90</v>
      </c>
      <c r="AY231" s="17" t="s">
        <v>140</v>
      </c>
      <c r="BE231" s="198">
        <f t="shared" si="54"/>
        <v>0</v>
      </c>
      <c r="BF231" s="198">
        <f t="shared" si="55"/>
        <v>0</v>
      </c>
      <c r="BG231" s="198">
        <f t="shared" si="56"/>
        <v>0</v>
      </c>
      <c r="BH231" s="198">
        <f t="shared" si="57"/>
        <v>0</v>
      </c>
      <c r="BI231" s="198">
        <f t="shared" si="58"/>
        <v>0</v>
      </c>
      <c r="BJ231" s="17" t="s">
        <v>88</v>
      </c>
      <c r="BK231" s="198">
        <f t="shared" si="59"/>
        <v>0</v>
      </c>
      <c r="BL231" s="17" t="s">
        <v>147</v>
      </c>
      <c r="BM231" s="197" t="s">
        <v>1588</v>
      </c>
    </row>
    <row r="232" spans="1:65" s="12" customFormat="1" ht="22.9" customHeight="1">
      <c r="B232" s="170"/>
      <c r="C232" s="171"/>
      <c r="D232" s="172" t="s">
        <v>79</v>
      </c>
      <c r="E232" s="184" t="s">
        <v>1589</v>
      </c>
      <c r="F232" s="184" t="s">
        <v>1590</v>
      </c>
      <c r="G232" s="171"/>
      <c r="H232" s="171"/>
      <c r="I232" s="174"/>
      <c r="J232" s="185">
        <f>BK232</f>
        <v>0</v>
      </c>
      <c r="K232" s="171"/>
      <c r="L232" s="176"/>
      <c r="M232" s="177"/>
      <c r="N232" s="178"/>
      <c r="O232" s="178"/>
      <c r="P232" s="179">
        <f>SUM(P233:P241)</f>
        <v>0</v>
      </c>
      <c r="Q232" s="178"/>
      <c r="R232" s="179">
        <f>SUM(R233:R241)</f>
        <v>0</v>
      </c>
      <c r="S232" s="178"/>
      <c r="T232" s="180">
        <f>SUM(T233:T241)</f>
        <v>0</v>
      </c>
      <c r="AR232" s="181" t="s">
        <v>88</v>
      </c>
      <c r="AT232" s="182" t="s">
        <v>79</v>
      </c>
      <c r="AU232" s="182" t="s">
        <v>88</v>
      </c>
      <c r="AY232" s="181" t="s">
        <v>140</v>
      </c>
      <c r="BK232" s="183">
        <f>SUM(BK233:BK241)</f>
        <v>0</v>
      </c>
    </row>
    <row r="233" spans="1:65" s="2" customFormat="1" ht="24.2" customHeight="1">
      <c r="A233" s="34"/>
      <c r="B233" s="35"/>
      <c r="C233" s="186" t="s">
        <v>690</v>
      </c>
      <c r="D233" s="186" t="s">
        <v>142</v>
      </c>
      <c r="E233" s="187" t="s">
        <v>1591</v>
      </c>
      <c r="F233" s="188" t="s">
        <v>1592</v>
      </c>
      <c r="G233" s="189" t="s">
        <v>1593</v>
      </c>
      <c r="H233" s="190">
        <v>3</v>
      </c>
      <c r="I233" s="191"/>
      <c r="J233" s="192">
        <f t="shared" ref="J233:J241" si="60">ROUND(I233*H233,2)</f>
        <v>0</v>
      </c>
      <c r="K233" s="188" t="s">
        <v>1</v>
      </c>
      <c r="L233" s="39"/>
      <c r="M233" s="193" t="s">
        <v>1</v>
      </c>
      <c r="N233" s="194" t="s">
        <v>45</v>
      </c>
      <c r="O233" s="71"/>
      <c r="P233" s="195">
        <f t="shared" ref="P233:P241" si="61">O233*H233</f>
        <v>0</v>
      </c>
      <c r="Q233" s="195">
        <v>0</v>
      </c>
      <c r="R233" s="195">
        <f t="shared" ref="R233:R241" si="62">Q233*H233</f>
        <v>0</v>
      </c>
      <c r="S233" s="195">
        <v>0</v>
      </c>
      <c r="T233" s="196">
        <f t="shared" ref="T233:T241" si="63"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147</v>
      </c>
      <c r="AT233" s="197" t="s">
        <v>142</v>
      </c>
      <c r="AU233" s="197" t="s">
        <v>90</v>
      </c>
      <c r="AY233" s="17" t="s">
        <v>140</v>
      </c>
      <c r="BE233" s="198">
        <f t="shared" ref="BE233:BE241" si="64">IF(N233="základní",J233,0)</f>
        <v>0</v>
      </c>
      <c r="BF233" s="198">
        <f t="shared" ref="BF233:BF241" si="65">IF(N233="snížená",J233,0)</f>
        <v>0</v>
      </c>
      <c r="BG233" s="198">
        <f t="shared" ref="BG233:BG241" si="66">IF(N233="zákl. přenesená",J233,0)</f>
        <v>0</v>
      </c>
      <c r="BH233" s="198">
        <f t="shared" ref="BH233:BH241" si="67">IF(N233="sníž. přenesená",J233,0)</f>
        <v>0</v>
      </c>
      <c r="BI233" s="198">
        <f t="shared" ref="BI233:BI241" si="68">IF(N233="nulová",J233,0)</f>
        <v>0</v>
      </c>
      <c r="BJ233" s="17" t="s">
        <v>88</v>
      </c>
      <c r="BK233" s="198">
        <f t="shared" ref="BK233:BK241" si="69">ROUND(I233*H233,2)</f>
        <v>0</v>
      </c>
      <c r="BL233" s="17" t="s">
        <v>147</v>
      </c>
      <c r="BM233" s="197" t="s">
        <v>1594</v>
      </c>
    </row>
    <row r="234" spans="1:65" s="2" customFormat="1" ht="16.5" customHeight="1">
      <c r="A234" s="34"/>
      <c r="B234" s="35"/>
      <c r="C234" s="186" t="s">
        <v>694</v>
      </c>
      <c r="D234" s="186" t="s">
        <v>142</v>
      </c>
      <c r="E234" s="187" t="s">
        <v>1595</v>
      </c>
      <c r="F234" s="188" t="s">
        <v>1596</v>
      </c>
      <c r="G234" s="189" t="s">
        <v>1593</v>
      </c>
      <c r="H234" s="190">
        <v>1</v>
      </c>
      <c r="I234" s="191"/>
      <c r="J234" s="192">
        <f t="shared" si="60"/>
        <v>0</v>
      </c>
      <c r="K234" s="188" t="s">
        <v>1</v>
      </c>
      <c r="L234" s="39"/>
      <c r="M234" s="193" t="s">
        <v>1</v>
      </c>
      <c r="N234" s="194" t="s">
        <v>45</v>
      </c>
      <c r="O234" s="71"/>
      <c r="P234" s="195">
        <f t="shared" si="61"/>
        <v>0</v>
      </c>
      <c r="Q234" s="195">
        <v>0</v>
      </c>
      <c r="R234" s="195">
        <f t="shared" si="62"/>
        <v>0</v>
      </c>
      <c r="S234" s="195">
        <v>0</v>
      </c>
      <c r="T234" s="196">
        <f t="shared" si="6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147</v>
      </c>
      <c r="AT234" s="197" t="s">
        <v>142</v>
      </c>
      <c r="AU234" s="197" t="s">
        <v>90</v>
      </c>
      <c r="AY234" s="17" t="s">
        <v>140</v>
      </c>
      <c r="BE234" s="198">
        <f t="shared" si="64"/>
        <v>0</v>
      </c>
      <c r="BF234" s="198">
        <f t="shared" si="65"/>
        <v>0</v>
      </c>
      <c r="BG234" s="198">
        <f t="shared" si="66"/>
        <v>0</v>
      </c>
      <c r="BH234" s="198">
        <f t="shared" si="67"/>
        <v>0</v>
      </c>
      <c r="BI234" s="198">
        <f t="shared" si="68"/>
        <v>0</v>
      </c>
      <c r="BJ234" s="17" t="s">
        <v>88</v>
      </c>
      <c r="BK234" s="198">
        <f t="shared" si="69"/>
        <v>0</v>
      </c>
      <c r="BL234" s="17" t="s">
        <v>147</v>
      </c>
      <c r="BM234" s="197" t="s">
        <v>1597</v>
      </c>
    </row>
    <row r="235" spans="1:65" s="2" customFormat="1" ht="16.5" customHeight="1">
      <c r="A235" s="34"/>
      <c r="B235" s="35"/>
      <c r="C235" s="186" t="s">
        <v>698</v>
      </c>
      <c r="D235" s="186" t="s">
        <v>142</v>
      </c>
      <c r="E235" s="187" t="s">
        <v>1598</v>
      </c>
      <c r="F235" s="188" t="s">
        <v>1596</v>
      </c>
      <c r="G235" s="189" t="s">
        <v>1593</v>
      </c>
      <c r="H235" s="190">
        <v>1</v>
      </c>
      <c r="I235" s="191"/>
      <c r="J235" s="192">
        <f t="shared" si="60"/>
        <v>0</v>
      </c>
      <c r="K235" s="188" t="s">
        <v>1</v>
      </c>
      <c r="L235" s="39"/>
      <c r="M235" s="193" t="s">
        <v>1</v>
      </c>
      <c r="N235" s="194" t="s">
        <v>45</v>
      </c>
      <c r="O235" s="71"/>
      <c r="P235" s="195">
        <f t="shared" si="61"/>
        <v>0</v>
      </c>
      <c r="Q235" s="195">
        <v>0</v>
      </c>
      <c r="R235" s="195">
        <f t="shared" si="62"/>
        <v>0</v>
      </c>
      <c r="S235" s="195">
        <v>0</v>
      </c>
      <c r="T235" s="196">
        <f t="shared" si="6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147</v>
      </c>
      <c r="AT235" s="197" t="s">
        <v>142</v>
      </c>
      <c r="AU235" s="197" t="s">
        <v>90</v>
      </c>
      <c r="AY235" s="17" t="s">
        <v>140</v>
      </c>
      <c r="BE235" s="198">
        <f t="shared" si="64"/>
        <v>0</v>
      </c>
      <c r="BF235" s="198">
        <f t="shared" si="65"/>
        <v>0</v>
      </c>
      <c r="BG235" s="198">
        <f t="shared" si="66"/>
        <v>0</v>
      </c>
      <c r="BH235" s="198">
        <f t="shared" si="67"/>
        <v>0</v>
      </c>
      <c r="BI235" s="198">
        <f t="shared" si="68"/>
        <v>0</v>
      </c>
      <c r="BJ235" s="17" t="s">
        <v>88</v>
      </c>
      <c r="BK235" s="198">
        <f t="shared" si="69"/>
        <v>0</v>
      </c>
      <c r="BL235" s="17" t="s">
        <v>147</v>
      </c>
      <c r="BM235" s="197" t="s">
        <v>1599</v>
      </c>
    </row>
    <row r="236" spans="1:65" s="2" customFormat="1" ht="16.5" customHeight="1">
      <c r="A236" s="34"/>
      <c r="B236" s="35"/>
      <c r="C236" s="186" t="s">
        <v>702</v>
      </c>
      <c r="D236" s="186" t="s">
        <v>142</v>
      </c>
      <c r="E236" s="187" t="s">
        <v>1600</v>
      </c>
      <c r="F236" s="188" t="s">
        <v>1601</v>
      </c>
      <c r="G236" s="189" t="s">
        <v>1593</v>
      </c>
      <c r="H236" s="190">
        <v>1</v>
      </c>
      <c r="I236" s="191"/>
      <c r="J236" s="192">
        <f t="shared" si="60"/>
        <v>0</v>
      </c>
      <c r="K236" s="188" t="s">
        <v>1</v>
      </c>
      <c r="L236" s="39"/>
      <c r="M236" s="193" t="s">
        <v>1</v>
      </c>
      <c r="N236" s="194" t="s">
        <v>45</v>
      </c>
      <c r="O236" s="71"/>
      <c r="P236" s="195">
        <f t="shared" si="61"/>
        <v>0</v>
      </c>
      <c r="Q236" s="195">
        <v>0</v>
      </c>
      <c r="R236" s="195">
        <f t="shared" si="62"/>
        <v>0</v>
      </c>
      <c r="S236" s="195">
        <v>0</v>
      </c>
      <c r="T236" s="196">
        <f t="shared" si="6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147</v>
      </c>
      <c r="AT236" s="197" t="s">
        <v>142</v>
      </c>
      <c r="AU236" s="197" t="s">
        <v>90</v>
      </c>
      <c r="AY236" s="17" t="s">
        <v>140</v>
      </c>
      <c r="BE236" s="198">
        <f t="shared" si="64"/>
        <v>0</v>
      </c>
      <c r="BF236" s="198">
        <f t="shared" si="65"/>
        <v>0</v>
      </c>
      <c r="BG236" s="198">
        <f t="shared" si="66"/>
        <v>0</v>
      </c>
      <c r="BH236" s="198">
        <f t="shared" si="67"/>
        <v>0</v>
      </c>
      <c r="BI236" s="198">
        <f t="shared" si="68"/>
        <v>0</v>
      </c>
      <c r="BJ236" s="17" t="s">
        <v>88</v>
      </c>
      <c r="BK236" s="198">
        <f t="shared" si="69"/>
        <v>0</v>
      </c>
      <c r="BL236" s="17" t="s">
        <v>147</v>
      </c>
      <c r="BM236" s="197" t="s">
        <v>1602</v>
      </c>
    </row>
    <row r="237" spans="1:65" s="2" customFormat="1" ht="16.5" customHeight="1">
      <c r="A237" s="34"/>
      <c r="B237" s="35"/>
      <c r="C237" s="186" t="s">
        <v>708</v>
      </c>
      <c r="D237" s="186" t="s">
        <v>142</v>
      </c>
      <c r="E237" s="187" t="s">
        <v>1603</v>
      </c>
      <c r="F237" s="188" t="s">
        <v>1604</v>
      </c>
      <c r="G237" s="189" t="s">
        <v>1593</v>
      </c>
      <c r="H237" s="190">
        <v>1</v>
      </c>
      <c r="I237" s="191"/>
      <c r="J237" s="192">
        <f t="shared" si="60"/>
        <v>0</v>
      </c>
      <c r="K237" s="188" t="s">
        <v>1</v>
      </c>
      <c r="L237" s="39"/>
      <c r="M237" s="193" t="s">
        <v>1</v>
      </c>
      <c r="N237" s="194" t="s">
        <v>45</v>
      </c>
      <c r="O237" s="71"/>
      <c r="P237" s="195">
        <f t="shared" si="61"/>
        <v>0</v>
      </c>
      <c r="Q237" s="195">
        <v>0</v>
      </c>
      <c r="R237" s="195">
        <f t="shared" si="62"/>
        <v>0</v>
      </c>
      <c r="S237" s="195">
        <v>0</v>
      </c>
      <c r="T237" s="196">
        <f t="shared" si="6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147</v>
      </c>
      <c r="AT237" s="197" t="s">
        <v>142</v>
      </c>
      <c r="AU237" s="197" t="s">
        <v>90</v>
      </c>
      <c r="AY237" s="17" t="s">
        <v>140</v>
      </c>
      <c r="BE237" s="198">
        <f t="shared" si="64"/>
        <v>0</v>
      </c>
      <c r="BF237" s="198">
        <f t="shared" si="65"/>
        <v>0</v>
      </c>
      <c r="BG237" s="198">
        <f t="shared" si="66"/>
        <v>0</v>
      </c>
      <c r="BH237" s="198">
        <f t="shared" si="67"/>
        <v>0</v>
      </c>
      <c r="BI237" s="198">
        <f t="shared" si="68"/>
        <v>0</v>
      </c>
      <c r="BJ237" s="17" t="s">
        <v>88</v>
      </c>
      <c r="BK237" s="198">
        <f t="shared" si="69"/>
        <v>0</v>
      </c>
      <c r="BL237" s="17" t="s">
        <v>147</v>
      </c>
      <c r="BM237" s="197" t="s">
        <v>1605</v>
      </c>
    </row>
    <row r="238" spans="1:65" s="2" customFormat="1" ht="16.5" customHeight="1">
      <c r="A238" s="34"/>
      <c r="B238" s="35"/>
      <c r="C238" s="186" t="s">
        <v>712</v>
      </c>
      <c r="D238" s="186" t="s">
        <v>142</v>
      </c>
      <c r="E238" s="187" t="s">
        <v>1606</v>
      </c>
      <c r="F238" s="188" t="s">
        <v>1607</v>
      </c>
      <c r="G238" s="189" t="s">
        <v>1593</v>
      </c>
      <c r="H238" s="190">
        <v>1</v>
      </c>
      <c r="I238" s="191"/>
      <c r="J238" s="192">
        <f t="shared" si="60"/>
        <v>0</v>
      </c>
      <c r="K238" s="188" t="s">
        <v>1</v>
      </c>
      <c r="L238" s="39"/>
      <c r="M238" s="193" t="s">
        <v>1</v>
      </c>
      <c r="N238" s="194" t="s">
        <v>45</v>
      </c>
      <c r="O238" s="71"/>
      <c r="P238" s="195">
        <f t="shared" si="61"/>
        <v>0</v>
      </c>
      <c r="Q238" s="195">
        <v>0</v>
      </c>
      <c r="R238" s="195">
        <f t="shared" si="62"/>
        <v>0</v>
      </c>
      <c r="S238" s="195">
        <v>0</v>
      </c>
      <c r="T238" s="196">
        <f t="shared" si="6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147</v>
      </c>
      <c r="AT238" s="197" t="s">
        <v>142</v>
      </c>
      <c r="AU238" s="197" t="s">
        <v>90</v>
      </c>
      <c r="AY238" s="17" t="s">
        <v>140</v>
      </c>
      <c r="BE238" s="198">
        <f t="shared" si="64"/>
        <v>0</v>
      </c>
      <c r="BF238" s="198">
        <f t="shared" si="65"/>
        <v>0</v>
      </c>
      <c r="BG238" s="198">
        <f t="shared" si="66"/>
        <v>0</v>
      </c>
      <c r="BH238" s="198">
        <f t="shared" si="67"/>
        <v>0</v>
      </c>
      <c r="BI238" s="198">
        <f t="shared" si="68"/>
        <v>0</v>
      </c>
      <c r="BJ238" s="17" t="s">
        <v>88</v>
      </c>
      <c r="BK238" s="198">
        <f t="shared" si="69"/>
        <v>0</v>
      </c>
      <c r="BL238" s="17" t="s">
        <v>147</v>
      </c>
      <c r="BM238" s="197" t="s">
        <v>1608</v>
      </c>
    </row>
    <row r="239" spans="1:65" s="2" customFormat="1" ht="16.5" customHeight="1">
      <c r="A239" s="34"/>
      <c r="B239" s="35"/>
      <c r="C239" s="186" t="s">
        <v>716</v>
      </c>
      <c r="D239" s="186" t="s">
        <v>142</v>
      </c>
      <c r="E239" s="187" t="s">
        <v>1609</v>
      </c>
      <c r="F239" s="188" t="s">
        <v>1610</v>
      </c>
      <c r="G239" s="189" t="s">
        <v>1593</v>
      </c>
      <c r="H239" s="190">
        <v>1</v>
      </c>
      <c r="I239" s="191"/>
      <c r="J239" s="192">
        <f t="shared" si="60"/>
        <v>0</v>
      </c>
      <c r="K239" s="188" t="s">
        <v>1</v>
      </c>
      <c r="L239" s="39"/>
      <c r="M239" s="193" t="s">
        <v>1</v>
      </c>
      <c r="N239" s="194" t="s">
        <v>45</v>
      </c>
      <c r="O239" s="71"/>
      <c r="P239" s="195">
        <f t="shared" si="61"/>
        <v>0</v>
      </c>
      <c r="Q239" s="195">
        <v>0</v>
      </c>
      <c r="R239" s="195">
        <f t="shared" si="62"/>
        <v>0</v>
      </c>
      <c r="S239" s="195">
        <v>0</v>
      </c>
      <c r="T239" s="196">
        <f t="shared" si="6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147</v>
      </c>
      <c r="AT239" s="197" t="s">
        <v>142</v>
      </c>
      <c r="AU239" s="197" t="s">
        <v>90</v>
      </c>
      <c r="AY239" s="17" t="s">
        <v>140</v>
      </c>
      <c r="BE239" s="198">
        <f t="shared" si="64"/>
        <v>0</v>
      </c>
      <c r="BF239" s="198">
        <f t="shared" si="65"/>
        <v>0</v>
      </c>
      <c r="BG239" s="198">
        <f t="shared" si="66"/>
        <v>0</v>
      </c>
      <c r="BH239" s="198">
        <f t="shared" si="67"/>
        <v>0</v>
      </c>
      <c r="BI239" s="198">
        <f t="shared" si="68"/>
        <v>0</v>
      </c>
      <c r="BJ239" s="17" t="s">
        <v>88</v>
      </c>
      <c r="BK239" s="198">
        <f t="shared" si="69"/>
        <v>0</v>
      </c>
      <c r="BL239" s="17" t="s">
        <v>147</v>
      </c>
      <c r="BM239" s="197" t="s">
        <v>1611</v>
      </c>
    </row>
    <row r="240" spans="1:65" s="2" customFormat="1" ht="16.5" customHeight="1">
      <c r="A240" s="34"/>
      <c r="B240" s="35"/>
      <c r="C240" s="186" t="s">
        <v>721</v>
      </c>
      <c r="D240" s="186" t="s">
        <v>142</v>
      </c>
      <c r="E240" s="187" t="s">
        <v>1612</v>
      </c>
      <c r="F240" s="188" t="s">
        <v>1613</v>
      </c>
      <c r="G240" s="189" t="s">
        <v>1593</v>
      </c>
      <c r="H240" s="190">
        <v>1</v>
      </c>
      <c r="I240" s="191"/>
      <c r="J240" s="192">
        <f t="shared" si="60"/>
        <v>0</v>
      </c>
      <c r="K240" s="188" t="s">
        <v>1</v>
      </c>
      <c r="L240" s="39"/>
      <c r="M240" s="193" t="s">
        <v>1</v>
      </c>
      <c r="N240" s="194" t="s">
        <v>45</v>
      </c>
      <c r="O240" s="71"/>
      <c r="P240" s="195">
        <f t="shared" si="61"/>
        <v>0</v>
      </c>
      <c r="Q240" s="195">
        <v>0</v>
      </c>
      <c r="R240" s="195">
        <f t="shared" si="62"/>
        <v>0</v>
      </c>
      <c r="S240" s="195">
        <v>0</v>
      </c>
      <c r="T240" s="196">
        <f t="shared" si="6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147</v>
      </c>
      <c r="AT240" s="197" t="s">
        <v>142</v>
      </c>
      <c r="AU240" s="197" t="s">
        <v>90</v>
      </c>
      <c r="AY240" s="17" t="s">
        <v>140</v>
      </c>
      <c r="BE240" s="198">
        <f t="shared" si="64"/>
        <v>0</v>
      </c>
      <c r="BF240" s="198">
        <f t="shared" si="65"/>
        <v>0</v>
      </c>
      <c r="BG240" s="198">
        <f t="shared" si="66"/>
        <v>0</v>
      </c>
      <c r="BH240" s="198">
        <f t="shared" si="67"/>
        <v>0</v>
      </c>
      <c r="BI240" s="198">
        <f t="shared" si="68"/>
        <v>0</v>
      </c>
      <c r="BJ240" s="17" t="s">
        <v>88</v>
      </c>
      <c r="BK240" s="198">
        <f t="shared" si="69"/>
        <v>0</v>
      </c>
      <c r="BL240" s="17" t="s">
        <v>147</v>
      </c>
      <c r="BM240" s="197" t="s">
        <v>1614</v>
      </c>
    </row>
    <row r="241" spans="1:65" s="2" customFormat="1" ht="16.5" customHeight="1">
      <c r="A241" s="34"/>
      <c r="B241" s="35"/>
      <c r="C241" s="186" t="s">
        <v>726</v>
      </c>
      <c r="D241" s="186" t="s">
        <v>142</v>
      </c>
      <c r="E241" s="187" t="s">
        <v>1615</v>
      </c>
      <c r="F241" s="188" t="s">
        <v>1616</v>
      </c>
      <c r="G241" s="189" t="s">
        <v>1593</v>
      </c>
      <c r="H241" s="190">
        <v>1</v>
      </c>
      <c r="I241" s="191"/>
      <c r="J241" s="192">
        <f t="shared" si="60"/>
        <v>0</v>
      </c>
      <c r="K241" s="188" t="s">
        <v>1</v>
      </c>
      <c r="L241" s="39"/>
      <c r="M241" s="255" t="s">
        <v>1</v>
      </c>
      <c r="N241" s="256" t="s">
        <v>45</v>
      </c>
      <c r="O241" s="253"/>
      <c r="P241" s="257">
        <f t="shared" si="61"/>
        <v>0</v>
      </c>
      <c r="Q241" s="257">
        <v>0</v>
      </c>
      <c r="R241" s="257">
        <f t="shared" si="62"/>
        <v>0</v>
      </c>
      <c r="S241" s="257">
        <v>0</v>
      </c>
      <c r="T241" s="258">
        <f t="shared" si="6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147</v>
      </c>
      <c r="AT241" s="197" t="s">
        <v>142</v>
      </c>
      <c r="AU241" s="197" t="s">
        <v>90</v>
      </c>
      <c r="AY241" s="17" t="s">
        <v>140</v>
      </c>
      <c r="BE241" s="198">
        <f t="shared" si="64"/>
        <v>0</v>
      </c>
      <c r="BF241" s="198">
        <f t="shared" si="65"/>
        <v>0</v>
      </c>
      <c r="BG241" s="198">
        <f t="shared" si="66"/>
        <v>0</v>
      </c>
      <c r="BH241" s="198">
        <f t="shared" si="67"/>
        <v>0</v>
      </c>
      <c r="BI241" s="198">
        <f t="shared" si="68"/>
        <v>0</v>
      </c>
      <c r="BJ241" s="17" t="s">
        <v>88</v>
      </c>
      <c r="BK241" s="198">
        <f t="shared" si="69"/>
        <v>0</v>
      </c>
      <c r="BL241" s="17" t="s">
        <v>147</v>
      </c>
      <c r="BM241" s="197" t="s">
        <v>1617</v>
      </c>
    </row>
    <row r="242" spans="1:65" s="2" customFormat="1" ht="6.95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Q+S2IY+MLVUy6Yg4usSbR6eejhCunEVPfP9Zb+boHaWrrNHymzrJIOhJCi7g9272QTol361tB01sE7duirCk4Q==" saltValue="XDw7yUfSYKA93JPwUxMt1saM+tZWwr4EWFfFzfbKnODSqn8gSwvVLbFG14nCGVxM+xqTo5BiRLPxGRl7qzBpcg==" spinCount="100000" sheet="1" objects="1" scenarios="1" formatColumns="0" formatRows="0" autoFilter="0"/>
  <autoFilter ref="C123:K24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7" t="s">
        <v>99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100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Stavební úpravy komunikace v ulici Poláčkova, nová dešťová kanalizace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101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1618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ROUND((SUM(BE120:BE133)),  2)</f>
        <v>0</v>
      </c>
      <c r="G33" s="34"/>
      <c r="H33" s="34"/>
      <c r="I33" s="124">
        <v>0.21</v>
      </c>
      <c r="J33" s="123">
        <f>ROUND(((SUM(BE120:BE133))*I33),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ROUND((SUM(BF120:BF133)),  2)</f>
        <v>0</v>
      </c>
      <c r="G34" s="34"/>
      <c r="H34" s="34"/>
      <c r="I34" s="124">
        <v>0.12</v>
      </c>
      <c r="J34" s="123">
        <f>ROUND(((SUM(BF120:BF133))*I34),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ROUND((SUM(BG120:BG133)),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ROUND((SUM(BH120:BH133)),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ROUND((SUM(BI120:BI133)),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7" t="str">
        <f>E7</f>
        <v>Stavební úpravy komunikace v ulici Poláčkova, nová dešťová kanalizace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9" t="str">
        <f>E9</f>
        <v>VRN - Vedlejší rozpočtové náklady</v>
      </c>
      <c r="F87" s="309"/>
      <c r="G87" s="309"/>
      <c r="H87" s="30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29. 11. 2024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32</v>
      </c>
      <c r="J91" s="32" t="str">
        <f>E21</f>
        <v>GEOprojectKV,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104</v>
      </c>
      <c r="D94" s="144"/>
      <c r="E94" s="144"/>
      <c r="F94" s="144"/>
      <c r="G94" s="144"/>
      <c r="H94" s="144"/>
      <c r="I94" s="144"/>
      <c r="J94" s="145" t="s">
        <v>105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107</v>
      </c>
    </row>
    <row r="97" spans="1:31" s="9" customFormat="1" ht="24.95" customHeight="1">
      <c r="B97" s="147"/>
      <c r="C97" s="148"/>
      <c r="D97" s="149" t="s">
        <v>1618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1619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1620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1621</v>
      </c>
      <c r="E100" s="156"/>
      <c r="F100" s="156"/>
      <c r="G100" s="156"/>
      <c r="H100" s="156"/>
      <c r="I100" s="156"/>
      <c r="J100" s="157">
        <f>J130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07" t="str">
        <f>E7</f>
        <v>Stavební úpravy komunikace v ulici Poláčkova, nová dešťová kanalizace</v>
      </c>
      <c r="F110" s="308"/>
      <c r="G110" s="308"/>
      <c r="H110" s="30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9" t="str">
        <f>E9</f>
        <v>VRN - Vedlejší rozpočtové náklady</v>
      </c>
      <c r="F112" s="309"/>
      <c r="G112" s="309"/>
      <c r="H112" s="30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29. 11. 2024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Město Sokolov</v>
      </c>
      <c r="G116" s="36"/>
      <c r="H116" s="36"/>
      <c r="I116" s="29" t="s">
        <v>32</v>
      </c>
      <c r="J116" s="32" t="str">
        <f>E21</f>
        <v>GEOprojectKV, s.r.o.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30</v>
      </c>
      <c r="D117" s="36"/>
      <c r="E117" s="36"/>
      <c r="F117" s="27" t="str">
        <f>IF(E18="","",E18)</f>
        <v>Vyplň údaj</v>
      </c>
      <c r="G117" s="36"/>
      <c r="H117" s="36"/>
      <c r="I117" s="29" t="s">
        <v>37</v>
      </c>
      <c r="J117" s="32" t="str">
        <f>E24</f>
        <v>GEOprojectKV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126</v>
      </c>
      <c r="D119" s="162" t="s">
        <v>65</v>
      </c>
      <c r="E119" s="162" t="s">
        <v>61</v>
      </c>
      <c r="F119" s="162" t="s">
        <v>62</v>
      </c>
      <c r="G119" s="162" t="s">
        <v>127</v>
      </c>
      <c r="H119" s="162" t="s">
        <v>128</v>
      </c>
      <c r="I119" s="162" t="s">
        <v>129</v>
      </c>
      <c r="J119" s="162" t="s">
        <v>105</v>
      </c>
      <c r="K119" s="163" t="s">
        <v>130</v>
      </c>
      <c r="L119" s="164"/>
      <c r="M119" s="75" t="s">
        <v>1</v>
      </c>
      <c r="N119" s="76" t="s">
        <v>44</v>
      </c>
      <c r="O119" s="76" t="s">
        <v>131</v>
      </c>
      <c r="P119" s="76" t="s">
        <v>132</v>
      </c>
      <c r="Q119" s="76" t="s">
        <v>133</v>
      </c>
      <c r="R119" s="76" t="s">
        <v>134</v>
      </c>
      <c r="S119" s="76" t="s">
        <v>135</v>
      </c>
      <c r="T119" s="77" t="s">
        <v>136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137</v>
      </c>
      <c r="D120" s="36"/>
      <c r="E120" s="36"/>
      <c r="F120" s="36"/>
      <c r="G120" s="36"/>
      <c r="H120" s="36"/>
      <c r="I120" s="36"/>
      <c r="J120" s="165">
        <f>BK120</f>
        <v>0</v>
      </c>
      <c r="K120" s="36"/>
      <c r="L120" s="39"/>
      <c r="M120" s="78"/>
      <c r="N120" s="166"/>
      <c r="O120" s="79"/>
      <c r="P120" s="167">
        <f>P121</f>
        <v>0</v>
      </c>
      <c r="Q120" s="79"/>
      <c r="R120" s="167">
        <f>R121</f>
        <v>0</v>
      </c>
      <c r="S120" s="79"/>
      <c r="T120" s="168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79</v>
      </c>
      <c r="AU120" s="17" t="s">
        <v>107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79</v>
      </c>
      <c r="E121" s="173" t="s">
        <v>97</v>
      </c>
      <c r="F121" s="173" t="s">
        <v>98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P122+P126+P130</f>
        <v>0</v>
      </c>
      <c r="Q121" s="178"/>
      <c r="R121" s="179">
        <f>R122+R126+R130</f>
        <v>0</v>
      </c>
      <c r="S121" s="178"/>
      <c r="T121" s="180">
        <f>T122+T126+T130</f>
        <v>0</v>
      </c>
      <c r="AR121" s="181" t="s">
        <v>165</v>
      </c>
      <c r="AT121" s="182" t="s">
        <v>79</v>
      </c>
      <c r="AU121" s="182" t="s">
        <v>80</v>
      </c>
      <c r="AY121" s="181" t="s">
        <v>140</v>
      </c>
      <c r="BK121" s="183">
        <f>BK122+BK126+BK130</f>
        <v>0</v>
      </c>
    </row>
    <row r="122" spans="1:65" s="12" customFormat="1" ht="22.9" customHeight="1">
      <c r="B122" s="170"/>
      <c r="C122" s="171"/>
      <c r="D122" s="172" t="s">
        <v>79</v>
      </c>
      <c r="E122" s="184" t="s">
        <v>1622</v>
      </c>
      <c r="F122" s="184" t="s">
        <v>1623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SUM(P123:P125)</f>
        <v>0</v>
      </c>
      <c r="Q122" s="178"/>
      <c r="R122" s="179">
        <f>SUM(R123:R125)</f>
        <v>0</v>
      </c>
      <c r="S122" s="178"/>
      <c r="T122" s="180">
        <f>SUM(T123:T125)</f>
        <v>0</v>
      </c>
      <c r="AR122" s="181" t="s">
        <v>165</v>
      </c>
      <c r="AT122" s="182" t="s">
        <v>79</v>
      </c>
      <c r="AU122" s="182" t="s">
        <v>88</v>
      </c>
      <c r="AY122" s="181" t="s">
        <v>140</v>
      </c>
      <c r="BK122" s="183">
        <f>SUM(BK123:BK125)</f>
        <v>0</v>
      </c>
    </row>
    <row r="123" spans="1:65" s="2" customFormat="1" ht="16.5" customHeight="1">
      <c r="A123" s="34"/>
      <c r="B123" s="35"/>
      <c r="C123" s="186" t="s">
        <v>88</v>
      </c>
      <c r="D123" s="186" t="s">
        <v>142</v>
      </c>
      <c r="E123" s="187" t="s">
        <v>1624</v>
      </c>
      <c r="F123" s="188" t="s">
        <v>1625</v>
      </c>
      <c r="G123" s="189" t="s">
        <v>1593</v>
      </c>
      <c r="H123" s="190">
        <v>1</v>
      </c>
      <c r="I123" s="191"/>
      <c r="J123" s="192">
        <f>ROUND(I123*H123,2)</f>
        <v>0</v>
      </c>
      <c r="K123" s="188" t="s">
        <v>146</v>
      </c>
      <c r="L123" s="39"/>
      <c r="M123" s="193" t="s">
        <v>1</v>
      </c>
      <c r="N123" s="194" t="s">
        <v>45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1626</v>
      </c>
      <c r="AT123" s="197" t="s">
        <v>142</v>
      </c>
      <c r="AU123" s="197" t="s">
        <v>90</v>
      </c>
      <c r="AY123" s="17" t="s">
        <v>140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88</v>
      </c>
      <c r="BK123" s="198">
        <f>ROUND(I123*H123,2)</f>
        <v>0</v>
      </c>
      <c r="BL123" s="17" t="s">
        <v>1626</v>
      </c>
      <c r="BM123" s="197" t="s">
        <v>1627</v>
      </c>
    </row>
    <row r="124" spans="1:65" s="2" customFormat="1" ht="11.25">
      <c r="A124" s="34"/>
      <c r="B124" s="35"/>
      <c r="C124" s="36"/>
      <c r="D124" s="199" t="s">
        <v>149</v>
      </c>
      <c r="E124" s="36"/>
      <c r="F124" s="200" t="s">
        <v>1628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149</v>
      </c>
      <c r="AU124" s="17" t="s">
        <v>90</v>
      </c>
    </row>
    <row r="125" spans="1:65" s="2" customFormat="1" ht="48.75">
      <c r="A125" s="34"/>
      <c r="B125" s="35"/>
      <c r="C125" s="36"/>
      <c r="D125" s="206" t="s">
        <v>459</v>
      </c>
      <c r="E125" s="36"/>
      <c r="F125" s="227" t="s">
        <v>1629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459</v>
      </c>
      <c r="AU125" s="17" t="s">
        <v>90</v>
      </c>
    </row>
    <row r="126" spans="1:65" s="12" customFormat="1" ht="22.9" customHeight="1">
      <c r="B126" s="170"/>
      <c r="C126" s="171"/>
      <c r="D126" s="172" t="s">
        <v>79</v>
      </c>
      <c r="E126" s="184" t="s">
        <v>1630</v>
      </c>
      <c r="F126" s="184" t="s">
        <v>1631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SUM(P127:P129)</f>
        <v>0</v>
      </c>
      <c r="Q126" s="178"/>
      <c r="R126" s="179">
        <f>SUM(R127:R129)</f>
        <v>0</v>
      </c>
      <c r="S126" s="178"/>
      <c r="T126" s="180">
        <f>SUM(T127:T129)</f>
        <v>0</v>
      </c>
      <c r="AR126" s="181" t="s">
        <v>165</v>
      </c>
      <c r="AT126" s="182" t="s">
        <v>79</v>
      </c>
      <c r="AU126" s="182" t="s">
        <v>88</v>
      </c>
      <c r="AY126" s="181" t="s">
        <v>140</v>
      </c>
      <c r="BK126" s="183">
        <f>SUM(BK127:BK129)</f>
        <v>0</v>
      </c>
    </row>
    <row r="127" spans="1:65" s="2" customFormat="1" ht="16.5" customHeight="1">
      <c r="A127" s="34"/>
      <c r="B127" s="35"/>
      <c r="C127" s="186" t="s">
        <v>90</v>
      </c>
      <c r="D127" s="186" t="s">
        <v>142</v>
      </c>
      <c r="E127" s="187" t="s">
        <v>1632</v>
      </c>
      <c r="F127" s="188" t="s">
        <v>1631</v>
      </c>
      <c r="G127" s="189" t="s">
        <v>1593</v>
      </c>
      <c r="H127" s="190">
        <v>1</v>
      </c>
      <c r="I127" s="191"/>
      <c r="J127" s="192">
        <f>ROUND(I127*H127,2)</f>
        <v>0</v>
      </c>
      <c r="K127" s="188" t="s">
        <v>146</v>
      </c>
      <c r="L127" s="39"/>
      <c r="M127" s="193" t="s">
        <v>1</v>
      </c>
      <c r="N127" s="194" t="s">
        <v>45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1626</v>
      </c>
      <c r="AT127" s="197" t="s">
        <v>142</v>
      </c>
      <c r="AU127" s="197" t="s">
        <v>90</v>
      </c>
      <c r="AY127" s="17" t="s">
        <v>140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88</v>
      </c>
      <c r="BK127" s="198">
        <f>ROUND(I127*H127,2)</f>
        <v>0</v>
      </c>
      <c r="BL127" s="17" t="s">
        <v>1626</v>
      </c>
      <c r="BM127" s="197" t="s">
        <v>1633</v>
      </c>
    </row>
    <row r="128" spans="1:65" s="2" customFormat="1" ht="11.25">
      <c r="A128" s="34"/>
      <c r="B128" s="35"/>
      <c r="C128" s="36"/>
      <c r="D128" s="199" t="s">
        <v>149</v>
      </c>
      <c r="E128" s="36"/>
      <c r="F128" s="200" t="s">
        <v>1634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149</v>
      </c>
      <c r="AU128" s="17" t="s">
        <v>90</v>
      </c>
    </row>
    <row r="129" spans="1:65" s="2" customFormat="1" ht="19.5">
      <c r="A129" s="34"/>
      <c r="B129" s="35"/>
      <c r="C129" s="36"/>
      <c r="D129" s="206" t="s">
        <v>459</v>
      </c>
      <c r="E129" s="36"/>
      <c r="F129" s="227" t="s">
        <v>1635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459</v>
      </c>
      <c r="AU129" s="17" t="s">
        <v>90</v>
      </c>
    </row>
    <row r="130" spans="1:65" s="12" customFormat="1" ht="22.9" customHeight="1">
      <c r="B130" s="170"/>
      <c r="C130" s="171"/>
      <c r="D130" s="172" t="s">
        <v>79</v>
      </c>
      <c r="E130" s="184" t="s">
        <v>1636</v>
      </c>
      <c r="F130" s="184" t="s">
        <v>1637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SUM(P131:P133)</f>
        <v>0</v>
      </c>
      <c r="Q130" s="178"/>
      <c r="R130" s="179">
        <f>SUM(R131:R133)</f>
        <v>0</v>
      </c>
      <c r="S130" s="178"/>
      <c r="T130" s="180">
        <f>SUM(T131:T133)</f>
        <v>0</v>
      </c>
      <c r="AR130" s="181" t="s">
        <v>165</v>
      </c>
      <c r="AT130" s="182" t="s">
        <v>79</v>
      </c>
      <c r="AU130" s="182" t="s">
        <v>88</v>
      </c>
      <c r="AY130" s="181" t="s">
        <v>140</v>
      </c>
      <c r="BK130" s="183">
        <f>SUM(BK131:BK133)</f>
        <v>0</v>
      </c>
    </row>
    <row r="131" spans="1:65" s="2" customFormat="1" ht="16.5" customHeight="1">
      <c r="A131" s="34"/>
      <c r="B131" s="35"/>
      <c r="C131" s="186" t="s">
        <v>156</v>
      </c>
      <c r="D131" s="186" t="s">
        <v>142</v>
      </c>
      <c r="E131" s="187" t="s">
        <v>1638</v>
      </c>
      <c r="F131" s="188" t="s">
        <v>1637</v>
      </c>
      <c r="G131" s="189" t="s">
        <v>1593</v>
      </c>
      <c r="H131" s="190">
        <v>1</v>
      </c>
      <c r="I131" s="191"/>
      <c r="J131" s="192">
        <f>ROUND(I131*H131,2)</f>
        <v>0</v>
      </c>
      <c r="K131" s="188" t="s">
        <v>146</v>
      </c>
      <c r="L131" s="39"/>
      <c r="M131" s="193" t="s">
        <v>1</v>
      </c>
      <c r="N131" s="194" t="s">
        <v>45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1626</v>
      </c>
      <c r="AT131" s="197" t="s">
        <v>142</v>
      </c>
      <c r="AU131" s="197" t="s">
        <v>90</v>
      </c>
      <c r="AY131" s="17" t="s">
        <v>140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88</v>
      </c>
      <c r="BK131" s="198">
        <f>ROUND(I131*H131,2)</f>
        <v>0</v>
      </c>
      <c r="BL131" s="17" t="s">
        <v>1626</v>
      </c>
      <c r="BM131" s="197" t="s">
        <v>1639</v>
      </c>
    </row>
    <row r="132" spans="1:65" s="2" customFormat="1" ht="11.25">
      <c r="A132" s="34"/>
      <c r="B132" s="35"/>
      <c r="C132" s="36"/>
      <c r="D132" s="199" t="s">
        <v>149</v>
      </c>
      <c r="E132" s="36"/>
      <c r="F132" s="200" t="s">
        <v>1640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149</v>
      </c>
      <c r="AU132" s="17" t="s">
        <v>90</v>
      </c>
    </row>
    <row r="133" spans="1:65" s="2" customFormat="1" ht="19.5">
      <c r="A133" s="34"/>
      <c r="B133" s="35"/>
      <c r="C133" s="36"/>
      <c r="D133" s="206" t="s">
        <v>459</v>
      </c>
      <c r="E133" s="36"/>
      <c r="F133" s="227" t="s">
        <v>1641</v>
      </c>
      <c r="G133" s="36"/>
      <c r="H133" s="36"/>
      <c r="I133" s="201"/>
      <c r="J133" s="36"/>
      <c r="K133" s="36"/>
      <c r="L133" s="39"/>
      <c r="M133" s="251"/>
      <c r="N133" s="252"/>
      <c r="O133" s="253"/>
      <c r="P133" s="253"/>
      <c r="Q133" s="253"/>
      <c r="R133" s="253"/>
      <c r="S133" s="253"/>
      <c r="T133" s="25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459</v>
      </c>
      <c r="AU133" s="17" t="s">
        <v>90</v>
      </c>
    </row>
    <row r="134" spans="1:65" s="2" customFormat="1" ht="6.95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39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algorithmName="SHA-512" hashValue="JalM/u1OCJ3UGoGt4ZX5a6TLHPCxSEaVmiRuhpAVH0FLsBBu7BnOFxrX+4zbOND7GsMMCCTMQ9pG7g6uwFRL0A==" saltValue="rJ9yl8oohvcjnI/GovK4zgRCBswgflNMOS9kLaTivZ/r9LsWda7p0mmK2+aJDoMY7KcxxKppkw6PK6xrzwlFvA==" spinCount="100000" sheet="1" objects="1" scenarios="1" formatColumns="0" formatRows="0" autoFilter="0"/>
  <autoFilter ref="C119:K13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8" r:id="rId2"/>
    <hyperlink ref="F132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101 - Komunikace a zpe...</vt:lpstr>
      <vt:lpstr>SO 301 - Děšťová kanalizace</vt:lpstr>
      <vt:lpstr>SO 401 - Veřejné osvětlení</vt:lpstr>
      <vt:lpstr>VRN - Vedlejší rozpočtové...</vt:lpstr>
      <vt:lpstr>'Rekapitulace stavby'!Názvy_tisku</vt:lpstr>
      <vt:lpstr>'SO 101 - Komunikace a zpe...'!Názvy_tisku</vt:lpstr>
      <vt:lpstr>'SO 301 - Děšťová kanalizace'!Názvy_tisku</vt:lpstr>
      <vt:lpstr>'SO 401 - Veřejné osvětlení'!Názvy_tisku</vt:lpstr>
      <vt:lpstr>'VRN - Vedlejší rozpočtové...'!Názvy_tisku</vt:lpstr>
      <vt:lpstr>'Rekapitulace stavby'!Oblast_tisku</vt:lpstr>
      <vt:lpstr>'SO 101 - Komunikace a zpe...'!Oblast_tisku</vt:lpstr>
      <vt:lpstr>'SO 301 - Děšťová kanalizace'!Oblast_tisku</vt:lpstr>
      <vt:lpstr>'SO 401 - Veřejné osvětlení'!Oblast_tisku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Benešová, Lenka</cp:lastModifiedBy>
  <dcterms:created xsi:type="dcterms:W3CDTF">2024-12-19T13:27:15Z</dcterms:created>
  <dcterms:modified xsi:type="dcterms:W3CDTF">2024-12-20T10:26:24Z</dcterms:modified>
</cp:coreProperties>
</file>