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10" windowWidth="27495" windowHeight="12720" activeTab="1"/>
  </bookViews>
  <sheets>
    <sheet name="Rekapitulace stavby" sheetId="1" r:id="rId1"/>
    <sheet name="LS2021-0657-23-2 - ZŠ Kři..." sheetId="2" r:id="rId2"/>
  </sheets>
  <definedNames>
    <definedName name="_xlnm._FilterDatabase" localSheetId="1" hidden="1">'LS2021-0657-23-2 - ZŠ Kři...'!$C$141:$K$604</definedName>
    <definedName name="_xlnm.Print_Titles" localSheetId="1">'LS2021-0657-23-2 - ZŠ Kři...'!$141:$141</definedName>
    <definedName name="_xlnm.Print_Titles" localSheetId="0">'Rekapitulace stavby'!$92:$92</definedName>
    <definedName name="_xlnm.Print_Area" localSheetId="1">'LS2021-0657-23-2 - ZŠ Kři...'!$C$4:$J$76,'LS2021-0657-23-2 - ZŠ Kři...'!$C$82:$J$125,'LS2021-0657-23-2 - ZŠ Kři...'!$C$131:$J$604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604" i="2"/>
  <c r="BH604" i="2"/>
  <c r="BG604" i="2"/>
  <c r="BF604" i="2"/>
  <c r="T604" i="2"/>
  <c r="T603" i="2"/>
  <c r="R604" i="2"/>
  <c r="R603" i="2"/>
  <c r="P604" i="2"/>
  <c r="P603" i="2" s="1"/>
  <c r="P599" i="2" s="1"/>
  <c r="BI602" i="2"/>
  <c r="BH602" i="2"/>
  <c r="BG602" i="2"/>
  <c r="BF602" i="2"/>
  <c r="T602" i="2"/>
  <c r="T601" i="2" s="1"/>
  <c r="T599" i="2" s="1"/>
  <c r="R602" i="2"/>
  <c r="R601" i="2"/>
  <c r="P602" i="2"/>
  <c r="P601" i="2"/>
  <c r="BI600" i="2"/>
  <c r="BH600" i="2"/>
  <c r="BG600" i="2"/>
  <c r="BF600" i="2"/>
  <c r="T600" i="2"/>
  <c r="R600" i="2"/>
  <c r="R599" i="2" s="1"/>
  <c r="P600" i="2"/>
  <c r="BI598" i="2"/>
  <c r="BH598" i="2"/>
  <c r="BG598" i="2"/>
  <c r="BF598" i="2"/>
  <c r="T598" i="2"/>
  <c r="T597" i="2"/>
  <c r="T596" i="2" s="1"/>
  <c r="R598" i="2"/>
  <c r="R597" i="2"/>
  <c r="R596" i="2" s="1"/>
  <c r="P598" i="2"/>
  <c r="P597" i="2"/>
  <c r="P596" i="2" s="1"/>
  <c r="BI593" i="2"/>
  <c r="BH593" i="2"/>
  <c r="BG593" i="2"/>
  <c r="BF593" i="2"/>
  <c r="T593" i="2"/>
  <c r="R593" i="2"/>
  <c r="P593" i="2"/>
  <c r="BI592" i="2"/>
  <c r="BH592" i="2"/>
  <c r="BG592" i="2"/>
  <c r="BF592" i="2"/>
  <c r="T592" i="2"/>
  <c r="R592" i="2"/>
  <c r="P592" i="2"/>
  <c r="BI591" i="2"/>
  <c r="BH591" i="2"/>
  <c r="BG591" i="2"/>
  <c r="BF591" i="2"/>
  <c r="T591" i="2"/>
  <c r="R591" i="2"/>
  <c r="P591" i="2"/>
  <c r="BI578" i="2"/>
  <c r="BH578" i="2"/>
  <c r="BG578" i="2"/>
  <c r="BF578" i="2"/>
  <c r="T578" i="2"/>
  <c r="R578" i="2"/>
  <c r="P578" i="2"/>
  <c r="BI565" i="2"/>
  <c r="BH565" i="2"/>
  <c r="BG565" i="2"/>
  <c r="BF565" i="2"/>
  <c r="T565" i="2"/>
  <c r="R565" i="2"/>
  <c r="P565" i="2"/>
  <c r="BI563" i="2"/>
  <c r="BH563" i="2"/>
  <c r="BG563" i="2"/>
  <c r="BF563" i="2"/>
  <c r="T563" i="2"/>
  <c r="R563" i="2"/>
  <c r="P563" i="2"/>
  <c r="BI560" i="2"/>
  <c r="BH560" i="2"/>
  <c r="BG560" i="2"/>
  <c r="BF560" i="2"/>
  <c r="T560" i="2"/>
  <c r="R560" i="2"/>
  <c r="P560" i="2"/>
  <c r="BI559" i="2"/>
  <c r="BH559" i="2"/>
  <c r="BG559" i="2"/>
  <c r="BF559" i="2"/>
  <c r="T559" i="2"/>
  <c r="R559" i="2"/>
  <c r="P559" i="2"/>
  <c r="BI558" i="2"/>
  <c r="BH558" i="2"/>
  <c r="BG558" i="2"/>
  <c r="BF558" i="2"/>
  <c r="T558" i="2"/>
  <c r="R558" i="2"/>
  <c r="P558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5" i="2"/>
  <c r="BH555" i="2"/>
  <c r="BG555" i="2"/>
  <c r="BF555" i="2"/>
  <c r="T555" i="2"/>
  <c r="R555" i="2"/>
  <c r="P555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9" i="2"/>
  <c r="BH549" i="2"/>
  <c r="BG549" i="2"/>
  <c r="BF549" i="2"/>
  <c r="T549" i="2"/>
  <c r="R549" i="2"/>
  <c r="P549" i="2"/>
  <c r="BI548" i="2"/>
  <c r="BH548" i="2"/>
  <c r="BG548" i="2"/>
  <c r="BF548" i="2"/>
  <c r="T548" i="2"/>
  <c r="R548" i="2"/>
  <c r="P548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42" i="2"/>
  <c r="BH542" i="2"/>
  <c r="BG542" i="2"/>
  <c r="BF542" i="2"/>
  <c r="T542" i="2"/>
  <c r="R542" i="2"/>
  <c r="P542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3" i="2"/>
  <c r="BH523" i="2"/>
  <c r="BG523" i="2"/>
  <c r="BF523" i="2"/>
  <c r="T523" i="2"/>
  <c r="R523" i="2"/>
  <c r="P523" i="2"/>
  <c r="BI517" i="2"/>
  <c r="BH517" i="2"/>
  <c r="BG517" i="2"/>
  <c r="BF517" i="2"/>
  <c r="T517" i="2"/>
  <c r="R517" i="2"/>
  <c r="P517" i="2"/>
  <c r="BI507" i="2"/>
  <c r="BH507" i="2"/>
  <c r="BG507" i="2"/>
  <c r="BF507" i="2"/>
  <c r="T507" i="2"/>
  <c r="R507" i="2"/>
  <c r="P507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493" i="2"/>
  <c r="BH493" i="2"/>
  <c r="BG493" i="2"/>
  <c r="BF493" i="2"/>
  <c r="T493" i="2"/>
  <c r="R493" i="2"/>
  <c r="P493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8" i="2"/>
  <c r="BH478" i="2"/>
  <c r="BG478" i="2"/>
  <c r="BF478" i="2"/>
  <c r="T478" i="2"/>
  <c r="R478" i="2"/>
  <c r="P478" i="2"/>
  <c r="BI470" i="2"/>
  <c r="BH470" i="2"/>
  <c r="BG470" i="2"/>
  <c r="BF470" i="2"/>
  <c r="T470" i="2"/>
  <c r="R470" i="2"/>
  <c r="P470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31" i="2"/>
  <c r="BH431" i="2"/>
  <c r="BG431" i="2"/>
  <c r="BF431" i="2"/>
  <c r="T431" i="2"/>
  <c r="R431" i="2"/>
  <c r="P431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8" i="2"/>
  <c r="BH418" i="2"/>
  <c r="BG418" i="2"/>
  <c r="BF418" i="2"/>
  <c r="T418" i="2"/>
  <c r="R418" i="2"/>
  <c r="P418" i="2"/>
  <c r="BI417" i="2"/>
  <c r="BH417" i="2"/>
  <c r="BG417" i="2"/>
  <c r="BF417" i="2"/>
  <c r="T417" i="2"/>
  <c r="R417" i="2"/>
  <c r="P417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6" i="2"/>
  <c r="BH386" i="2"/>
  <c r="BG386" i="2"/>
  <c r="BF386" i="2"/>
  <c r="T386" i="2"/>
  <c r="R386" i="2"/>
  <c r="P386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2" i="2"/>
  <c r="BH362" i="2"/>
  <c r="BG362" i="2"/>
  <c r="BF362" i="2"/>
  <c r="T362" i="2"/>
  <c r="R362" i="2"/>
  <c r="P362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T238" i="2"/>
  <c r="R239" i="2"/>
  <c r="R238" i="2" s="1"/>
  <c r="P239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1" i="2"/>
  <c r="BH191" i="2"/>
  <c r="BG191" i="2"/>
  <c r="BF191" i="2"/>
  <c r="T191" i="2"/>
  <c r="R191" i="2"/>
  <c r="P191" i="2"/>
  <c r="BI185" i="2"/>
  <c r="BH185" i="2"/>
  <c r="BG185" i="2"/>
  <c r="BF185" i="2"/>
  <c r="T185" i="2"/>
  <c r="R185" i="2"/>
  <c r="P185" i="2"/>
  <c r="BI179" i="2"/>
  <c r="BH179" i="2"/>
  <c r="BG179" i="2"/>
  <c r="BF179" i="2"/>
  <c r="T179" i="2"/>
  <c r="R179" i="2"/>
  <c r="P179" i="2"/>
  <c r="BI171" i="2"/>
  <c r="BH171" i="2"/>
  <c r="BG171" i="2"/>
  <c r="BF171" i="2"/>
  <c r="T171" i="2"/>
  <c r="R171" i="2"/>
  <c r="P171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J139" i="2"/>
  <c r="J138" i="2"/>
  <c r="F138" i="2"/>
  <c r="F136" i="2"/>
  <c r="E134" i="2"/>
  <c r="J90" i="2"/>
  <c r="J89" i="2"/>
  <c r="F89" i="2"/>
  <c r="F87" i="2"/>
  <c r="E85" i="2"/>
  <c r="J16" i="2"/>
  <c r="E16" i="2"/>
  <c r="F90" i="2" s="1"/>
  <c r="J15" i="2"/>
  <c r="J10" i="2"/>
  <c r="J87" i="2" s="1"/>
  <c r="L90" i="1"/>
  <c r="AM90" i="1"/>
  <c r="AM89" i="1"/>
  <c r="L89" i="1"/>
  <c r="AM87" i="1"/>
  <c r="L87" i="1"/>
  <c r="L85" i="1"/>
  <c r="L84" i="1"/>
  <c r="BK598" i="2"/>
  <c r="J548" i="2"/>
  <c r="BK421" i="2"/>
  <c r="J393" i="2"/>
  <c r="BK368" i="2"/>
  <c r="BK349" i="2"/>
  <c r="BK328" i="2"/>
  <c r="BK309" i="2"/>
  <c r="BK279" i="2"/>
  <c r="BK250" i="2"/>
  <c r="BK194" i="2"/>
  <c r="J493" i="2"/>
  <c r="BK456" i="2"/>
  <c r="BK431" i="2"/>
  <c r="BK395" i="2"/>
  <c r="J361" i="2"/>
  <c r="J347" i="2"/>
  <c r="BK304" i="2"/>
  <c r="J258" i="2"/>
  <c r="J208" i="2"/>
  <c r="J557" i="2"/>
  <c r="BK547" i="2"/>
  <c r="BK503" i="2"/>
  <c r="J377" i="2"/>
  <c r="BK344" i="2"/>
  <c r="J331" i="2"/>
  <c r="BK293" i="2"/>
  <c r="BK225" i="2"/>
  <c r="BK158" i="2"/>
  <c r="BK517" i="2"/>
  <c r="J482" i="2"/>
  <c r="J408" i="2"/>
  <c r="J403" i="2"/>
  <c r="J364" i="2"/>
  <c r="BK343" i="2"/>
  <c r="J301" i="2"/>
  <c r="J270" i="2"/>
  <c r="BK242" i="2"/>
  <c r="BK179" i="2"/>
  <c r="J507" i="2"/>
  <c r="J464" i="2"/>
  <c r="BK357" i="2"/>
  <c r="BK337" i="2"/>
  <c r="BK302" i="2"/>
  <c r="J290" i="2"/>
  <c r="BK258" i="2"/>
  <c r="BK205" i="2"/>
  <c r="J604" i="2"/>
  <c r="BK560" i="2"/>
  <c r="BK504" i="2"/>
  <c r="J442" i="2"/>
  <c r="J395" i="2"/>
  <c r="J357" i="2"/>
  <c r="BK342" i="2"/>
  <c r="J326" i="2"/>
  <c r="J302" i="2"/>
  <c r="BK291" i="2"/>
  <c r="J225" i="2"/>
  <c r="BK156" i="2"/>
  <c r="J503" i="2"/>
  <c r="BK445" i="2"/>
  <c r="J391" i="2"/>
  <c r="J368" i="2"/>
  <c r="J349" i="2"/>
  <c r="BK323" i="2"/>
  <c r="J306" i="2"/>
  <c r="BK277" i="2"/>
  <c r="BK267" i="2"/>
  <c r="BK236" i="2"/>
  <c r="J218" i="2"/>
  <c r="BK197" i="2"/>
  <c r="J167" i="2"/>
  <c r="BK602" i="2"/>
  <c r="J598" i="2"/>
  <c r="J563" i="2"/>
  <c r="BK548" i="2"/>
  <c r="BK507" i="2"/>
  <c r="J450" i="2"/>
  <c r="J402" i="2"/>
  <c r="BK386" i="2"/>
  <c r="J343" i="2"/>
  <c r="BK316" i="2"/>
  <c r="J299" i="2"/>
  <c r="BK280" i="2"/>
  <c r="J252" i="2"/>
  <c r="BK227" i="2"/>
  <c r="J560" i="2"/>
  <c r="J504" i="2"/>
  <c r="J406" i="2"/>
  <c r="J374" i="2"/>
  <c r="J354" i="2"/>
  <c r="J341" i="2"/>
  <c r="BK313" i="2"/>
  <c r="BK289" i="2"/>
  <c r="J224" i="2"/>
  <c r="BK164" i="2"/>
  <c r="BK538" i="2"/>
  <c r="J462" i="2"/>
  <c r="BK411" i="2"/>
  <c r="J373" i="2"/>
  <c r="J321" i="2"/>
  <c r="BK270" i="2"/>
  <c r="J206" i="2"/>
  <c r="J549" i="2"/>
  <c r="BK484" i="2"/>
  <c r="BK347" i="2"/>
  <c r="J294" i="2"/>
  <c r="BK252" i="2"/>
  <c r="J203" i="2"/>
  <c r="BK540" i="2"/>
  <c r="J470" i="2"/>
  <c r="J383" i="2"/>
  <c r="J360" i="2"/>
  <c r="BK334" i="2"/>
  <c r="BK321" i="2"/>
  <c r="J295" i="2"/>
  <c r="BK275" i="2"/>
  <c r="BK268" i="2"/>
  <c r="BK224" i="2"/>
  <c r="J484" i="2"/>
  <c r="BK363" i="2"/>
  <c r="BK329" i="2"/>
  <c r="BK296" i="2"/>
  <c r="J242" i="2"/>
  <c r="BK153" i="2"/>
  <c r="BK565" i="2"/>
  <c r="J542" i="2"/>
  <c r="J418" i="2"/>
  <c r="J372" i="2"/>
  <c r="BK338" i="2"/>
  <c r="J313" i="2"/>
  <c r="BK292" i="2"/>
  <c r="J279" i="2"/>
  <c r="BK219" i="2"/>
  <c r="BK524" i="2"/>
  <c r="BK409" i="2"/>
  <c r="BK578" i="2"/>
  <c r="BK550" i="2"/>
  <c r="J411" i="2"/>
  <c r="BK389" i="2"/>
  <c r="J362" i="2"/>
  <c r="BK353" i="2"/>
  <c r="BK330" i="2"/>
  <c r="J318" i="2"/>
  <c r="BK557" i="2"/>
  <c r="J461" i="2"/>
  <c r="J405" i="2"/>
  <c r="J378" i="2"/>
  <c r="J350" i="2"/>
  <c r="BK335" i="2"/>
  <c r="BK320" i="2"/>
  <c r="J291" i="2"/>
  <c r="BK230" i="2"/>
  <c r="J556" i="2"/>
  <c r="BK419" i="2"/>
  <c r="J366" i="2"/>
  <c r="BK322" i="2"/>
  <c r="J288" i="2"/>
  <c r="J231" i="2"/>
  <c r="J540" i="2"/>
  <c r="BK462" i="2"/>
  <c r="BK378" i="2"/>
  <c r="J358" i="2"/>
  <c r="J338" i="2"/>
  <c r="J309" i="2"/>
  <c r="J268" i="2"/>
  <c r="J219" i="2"/>
  <c r="BK552" i="2"/>
  <c r="J456" i="2"/>
  <c r="J386" i="2"/>
  <c r="J352" i="2"/>
  <c r="BK326" i="2"/>
  <c r="BK274" i="2"/>
  <c r="J236" i="2"/>
  <c r="J487" i="2"/>
  <c r="BK362" i="2"/>
  <c r="J325" i="2"/>
  <c r="BK294" i="2"/>
  <c r="BK245" i="2"/>
  <c r="BK203" i="2"/>
  <c r="J600" i="2"/>
  <c r="BK559" i="2"/>
  <c r="BK493" i="2"/>
  <c r="BK417" i="2"/>
  <c r="J381" i="2"/>
  <c r="BK350" i="2"/>
  <c r="BK339" i="2"/>
  <c r="J320" i="2"/>
  <c r="J283" i="2"/>
  <c r="J230" i="2"/>
  <c r="J200" i="2"/>
  <c r="J523" i="2"/>
  <c r="BK461" i="2"/>
  <c r="BK418" i="2"/>
  <c r="J400" i="2"/>
  <c r="J371" i="2"/>
  <c r="BK360" i="2"/>
  <c r="BK327" i="2"/>
  <c r="J311" i="2"/>
  <c r="BK288" i="2"/>
  <c r="J263" i="2"/>
  <c r="J227" i="2"/>
  <c r="BK200" i="2"/>
  <c r="J153" i="2"/>
  <c r="BK591" i="2"/>
  <c r="J578" i="2"/>
  <c r="J555" i="2"/>
  <c r="J538" i="2"/>
  <c r="BK470" i="2"/>
  <c r="J419" i="2"/>
  <c r="J407" i="2"/>
  <c r="BK397" i="2"/>
  <c r="BK377" i="2"/>
  <c r="BK369" i="2"/>
  <c r="J334" i="2"/>
  <c r="J304" i="2"/>
  <c r="BK290" i="2"/>
  <c r="J269" i="2"/>
  <c r="BK228" i="2"/>
  <c r="BK150" i="2"/>
  <c r="BK604" i="2"/>
  <c r="BK556" i="2"/>
  <c r="BK441" i="2"/>
  <c r="J401" i="2"/>
  <c r="J380" i="2"/>
  <c r="BK361" i="2"/>
  <c r="J344" i="2"/>
  <c r="J327" i="2"/>
  <c r="J300" i="2"/>
  <c r="BK272" i="2"/>
  <c r="BK216" i="2"/>
  <c r="BK487" i="2"/>
  <c r="BK450" i="2"/>
  <c r="BK402" i="2"/>
  <c r="BK379" i="2"/>
  <c r="BK348" i="2"/>
  <c r="BK318" i="2"/>
  <c r="BK287" i="2"/>
  <c r="J233" i="2"/>
  <c r="J156" i="2"/>
  <c r="J536" i="2"/>
  <c r="J421" i="2"/>
  <c r="BK375" i="2"/>
  <c r="BK355" i="2"/>
  <c r="J333" i="2"/>
  <c r="J308" i="2"/>
  <c r="BK283" i="2"/>
  <c r="J239" i="2"/>
  <c r="J164" i="2"/>
  <c r="BK523" i="2"/>
  <c r="J485" i="2"/>
  <c r="BK459" i="2"/>
  <c r="BK407" i="2"/>
  <c r="BK380" i="2"/>
  <c r="J359" i="2"/>
  <c r="J336" i="2"/>
  <c r="J305" i="2"/>
  <c r="J289" i="2"/>
  <c r="BK269" i="2"/>
  <c r="BK231" i="2"/>
  <c r="BK147" i="2"/>
  <c r="BK485" i="2"/>
  <c r="BK365" i="2"/>
  <c r="BK341" i="2"/>
  <c r="BK311" i="2"/>
  <c r="J285" i="2"/>
  <c r="J247" i="2"/>
  <c r="BK232" i="2"/>
  <c r="BK145" i="2"/>
  <c r="J593" i="2"/>
  <c r="BK558" i="2"/>
  <c r="BK489" i="2"/>
  <c r="J399" i="2"/>
  <c r="J353" i="2"/>
  <c r="BK340" i="2"/>
  <c r="J323" i="2"/>
  <c r="BK297" i="2"/>
  <c r="J280" i="2"/>
  <c r="BK218" i="2"/>
  <c r="BK526" i="2"/>
  <c r="J459" i="2"/>
  <c r="J410" i="2"/>
  <c r="BK381" i="2"/>
  <c r="J365" i="2"/>
  <c r="J316" i="2"/>
  <c r="BK305" i="2"/>
  <c r="J272" i="2"/>
  <c r="J245" i="2"/>
  <c r="BK221" i="2"/>
  <c r="J191" i="2"/>
  <c r="J150" i="2"/>
  <c r="BK600" i="2"/>
  <c r="J565" i="2"/>
  <c r="J559" i="2"/>
  <c r="BK542" i="2"/>
  <c r="BK482" i="2"/>
  <c r="J431" i="2"/>
  <c r="BK404" i="2"/>
  <c r="BK372" i="2"/>
  <c r="J355" i="2"/>
  <c r="BK333" i="2"/>
  <c r="J310" i="2"/>
  <c r="BK281" i="2"/>
  <c r="BK263" i="2"/>
  <c r="J232" i="2"/>
  <c r="J185" i="2"/>
  <c r="J591" i="2"/>
  <c r="BK481" i="2"/>
  <c r="BK410" i="2"/>
  <c r="BK383" i="2"/>
  <c r="BK358" i="2"/>
  <c r="BK332" i="2"/>
  <c r="BK319" i="2"/>
  <c r="BK298" i="2"/>
  <c r="J255" i="2"/>
  <c r="J179" i="2"/>
  <c r="J547" i="2"/>
  <c r="J445" i="2"/>
  <c r="BK400" i="2"/>
  <c r="BK364" i="2"/>
  <c r="J324" i="2"/>
  <c r="BK303" i="2"/>
  <c r="BK256" i="2"/>
  <c r="J197" i="2"/>
  <c r="BK555" i="2"/>
  <c r="J517" i="2"/>
  <c r="BK393" i="2"/>
  <c r="J342" i="2"/>
  <c r="J319" i="2"/>
  <c r="J292" i="2"/>
  <c r="J265" i="2"/>
  <c r="BK210" i="2"/>
  <c r="J147" i="2"/>
  <c r="J483" i="2"/>
  <c r="J448" i="2"/>
  <c r="BK401" i="2"/>
  <c r="BK366" i="2"/>
  <c r="J348" i="2"/>
  <c r="J330" i="2"/>
  <c r="J303" i="2"/>
  <c r="BK285" i="2"/>
  <c r="J250" i="2"/>
  <c r="J194" i="2"/>
  <c r="BK544" i="2"/>
  <c r="J370" i="2"/>
  <c r="J351" i="2"/>
  <c r="BK324" i="2"/>
  <c r="J297" i="2"/>
  <c r="J260" i="2"/>
  <c r="J210" i="2"/>
  <c r="J171" i="2"/>
  <c r="BK592" i="2"/>
  <c r="J552" i="2"/>
  <c r="J481" i="2"/>
  <c r="J404" i="2"/>
  <c r="BK391" i="2"/>
  <c r="J345" i="2"/>
  <c r="J322" i="2"/>
  <c r="J293" i="2"/>
  <c r="BK233" i="2"/>
  <c r="BK185" i="2"/>
  <c r="BK483" i="2"/>
  <c r="BK406" i="2"/>
  <c r="J369" i="2"/>
  <c r="J340" i="2"/>
  <c r="BK315" i="2"/>
  <c r="J281" i="2"/>
  <c r="BK260" i="2"/>
  <c r="J228" i="2"/>
  <c r="J205" i="2"/>
  <c r="BK171" i="2"/>
  <c r="J158" i="2"/>
  <c r="J145" i="2"/>
  <c r="BK593" i="2"/>
  <c r="J592" i="2"/>
  <c r="BK345" i="2"/>
  <c r="J328" i="2"/>
  <c r="J298" i="2"/>
  <c r="J274" i="2"/>
  <c r="BK239" i="2"/>
  <c r="BK206" i="2"/>
  <c r="J558" i="2"/>
  <c r="J526" i="2"/>
  <c r="J409" i="2"/>
  <c r="J375" i="2"/>
  <c r="BK352" i="2"/>
  <c r="J339" i="2"/>
  <c r="BK325" i="2"/>
  <c r="BK299" i="2"/>
  <c r="BK265" i="2"/>
  <c r="J213" i="2"/>
  <c r="BK554" i="2"/>
  <c r="J478" i="2"/>
  <c r="BK442" i="2"/>
  <c r="BK399" i="2"/>
  <c r="BK359" i="2"/>
  <c r="J315" i="2"/>
  <c r="J275" i="2"/>
  <c r="J216" i="2"/>
  <c r="BK167" i="2"/>
  <c r="J554" i="2"/>
  <c r="J524" i="2"/>
  <c r="BK408" i="2"/>
  <c r="BK371" i="2"/>
  <c r="J335" i="2"/>
  <c r="BK300" i="2"/>
  <c r="BK271" i="2"/>
  <c r="BK247" i="2"/>
  <c r="BK213" i="2"/>
  <c r="J544" i="2"/>
  <c r="J489" i="2"/>
  <c r="BK464" i="2"/>
  <c r="BK405" i="2"/>
  <c r="J379" i="2"/>
  <c r="BK346" i="2"/>
  <c r="BK306" i="2"/>
  <c r="J277" i="2"/>
  <c r="J256" i="2"/>
  <c r="BK208" i="2"/>
  <c r="J550" i="2"/>
  <c r="BK480" i="2"/>
  <c r="BK354" i="2"/>
  <c r="BK336" i="2"/>
  <c r="BK308" i="2"/>
  <c r="BK295" i="2"/>
  <c r="J278" i="2"/>
  <c r="BK235" i="2"/>
  <c r="BK191" i="2"/>
  <c r="J602" i="2"/>
  <c r="BK563" i="2"/>
  <c r="BK549" i="2"/>
  <c r="BK478" i="2"/>
  <c r="J397" i="2"/>
  <c r="BK374" i="2"/>
  <c r="J346" i="2"/>
  <c r="J332" i="2"/>
  <c r="BK301" i="2"/>
  <c r="J287" i="2"/>
  <c r="J267" i="2"/>
  <c r="AS94" i="1"/>
  <c r="J480" i="2"/>
  <c r="J441" i="2"/>
  <c r="BK403" i="2"/>
  <c r="BK373" i="2"/>
  <c r="J363" i="2"/>
  <c r="J329" i="2"/>
  <c r="BK310" i="2"/>
  <c r="BK278" i="2"/>
  <c r="J271" i="2"/>
  <c r="J235" i="2"/>
  <c r="BK536" i="2"/>
  <c r="BK448" i="2"/>
  <c r="J417" i="2"/>
  <c r="J389" i="2"/>
  <c r="BK370" i="2"/>
  <c r="BK351" i="2"/>
  <c r="J337" i="2"/>
  <c r="BK331" i="2"/>
  <c r="J296" i="2"/>
  <c r="BK255" i="2"/>
  <c r="J221" i="2"/>
  <c r="R144" i="2" l="1"/>
  <c r="R207" i="2"/>
  <c r="R259" i="2"/>
  <c r="BK282" i="2"/>
  <c r="J282" i="2"/>
  <c r="J106" i="2" s="1"/>
  <c r="BK307" i="2"/>
  <c r="J307" i="2"/>
  <c r="J107" i="2"/>
  <c r="BK312" i="2"/>
  <c r="J312" i="2"/>
  <c r="J108" i="2" s="1"/>
  <c r="BK367" i="2"/>
  <c r="J367" i="2"/>
  <c r="J111" i="2"/>
  <c r="P376" i="2"/>
  <c r="R382" i="2"/>
  <c r="R394" i="2"/>
  <c r="P479" i="2"/>
  <c r="BK144" i="2"/>
  <c r="BK207" i="2"/>
  <c r="J207" i="2"/>
  <c r="J98" i="2"/>
  <c r="BK266" i="2"/>
  <c r="J266" i="2" s="1"/>
  <c r="J104" i="2" s="1"/>
  <c r="T273" i="2"/>
  <c r="T317" i="2"/>
  <c r="BK382" i="2"/>
  <c r="J382" i="2" s="1"/>
  <c r="J113" i="2" s="1"/>
  <c r="P420" i="2"/>
  <c r="P492" i="2"/>
  <c r="BK564" i="2"/>
  <c r="J564" i="2"/>
  <c r="J119" i="2" s="1"/>
  <c r="T144" i="2"/>
  <c r="P207" i="2"/>
  <c r="BK241" i="2"/>
  <c r="BK259" i="2"/>
  <c r="J259" i="2"/>
  <c r="J103" i="2" s="1"/>
  <c r="BK273" i="2"/>
  <c r="J273" i="2"/>
  <c r="J105" i="2"/>
  <c r="T282" i="2"/>
  <c r="T307" i="2"/>
  <c r="P312" i="2"/>
  <c r="P367" i="2"/>
  <c r="P356" i="2"/>
  <c r="BK394" i="2"/>
  <c r="J394" i="2"/>
  <c r="J114" i="2"/>
  <c r="T394" i="2"/>
  <c r="T492" i="2"/>
  <c r="P564" i="2"/>
  <c r="R170" i="2"/>
  <c r="R229" i="2"/>
  <c r="T241" i="2"/>
  <c r="R273" i="2"/>
  <c r="P317" i="2"/>
  <c r="T367" i="2"/>
  <c r="T356" i="2"/>
  <c r="P382" i="2"/>
  <c r="P543" i="2"/>
  <c r="P144" i="2"/>
  <c r="T207" i="2"/>
  <c r="R241" i="2"/>
  <c r="R266" i="2"/>
  <c r="P282" i="2"/>
  <c r="P307" i="2"/>
  <c r="T312" i="2"/>
  <c r="T376" i="2"/>
  <c r="R420" i="2"/>
  <c r="BK479" i="2"/>
  <c r="J479" i="2"/>
  <c r="J116" i="2"/>
  <c r="T479" i="2"/>
  <c r="T543" i="2"/>
  <c r="BK170" i="2"/>
  <c r="J170" i="2"/>
  <c r="J97" i="2"/>
  <c r="BK229" i="2"/>
  <c r="J229" i="2" s="1"/>
  <c r="J99" i="2" s="1"/>
  <c r="P241" i="2"/>
  <c r="P266" i="2"/>
  <c r="R282" i="2"/>
  <c r="R307" i="2"/>
  <c r="R312" i="2"/>
  <c r="R376" i="2"/>
  <c r="T420" i="2"/>
  <c r="R479" i="2"/>
  <c r="BK543" i="2"/>
  <c r="J543" i="2"/>
  <c r="J118" i="2" s="1"/>
  <c r="R543" i="2"/>
  <c r="P170" i="2"/>
  <c r="P229" i="2"/>
  <c r="T259" i="2"/>
  <c r="P273" i="2"/>
  <c r="BK317" i="2"/>
  <c r="J317" i="2" s="1"/>
  <c r="J109" i="2" s="1"/>
  <c r="BK376" i="2"/>
  <c r="J376" i="2"/>
  <c r="J112" i="2"/>
  <c r="T382" i="2"/>
  <c r="P394" i="2"/>
  <c r="R492" i="2"/>
  <c r="R564" i="2"/>
  <c r="T170" i="2"/>
  <c r="T229" i="2"/>
  <c r="P259" i="2"/>
  <c r="T266" i="2"/>
  <c r="R317" i="2"/>
  <c r="R367" i="2"/>
  <c r="R356" i="2"/>
  <c r="BK420" i="2"/>
  <c r="J420" i="2" s="1"/>
  <c r="J115" i="2" s="1"/>
  <c r="BK492" i="2"/>
  <c r="J492" i="2" s="1"/>
  <c r="J117" i="2" s="1"/>
  <c r="T564" i="2"/>
  <c r="BK238" i="2"/>
  <c r="J238" i="2" s="1"/>
  <c r="J100" i="2" s="1"/>
  <c r="BK356" i="2"/>
  <c r="J356" i="2"/>
  <c r="J110" i="2"/>
  <c r="BK603" i="2"/>
  <c r="J603" i="2" s="1"/>
  <c r="J124" i="2" s="1"/>
  <c r="BK601" i="2"/>
  <c r="J601" i="2"/>
  <c r="J123" i="2"/>
  <c r="BK597" i="2"/>
  <c r="J597" i="2" s="1"/>
  <c r="J121" i="2" s="1"/>
  <c r="BE153" i="2"/>
  <c r="BE203" i="2"/>
  <c r="BE205" i="2"/>
  <c r="BE233" i="2"/>
  <c r="BE242" i="2"/>
  <c r="BE260" i="2"/>
  <c r="BE267" i="2"/>
  <c r="BE271" i="2"/>
  <c r="BE272" i="2"/>
  <c r="BE283" i="2"/>
  <c r="BE285" i="2"/>
  <c r="BE293" i="2"/>
  <c r="BE294" i="2"/>
  <c r="BE302" i="2"/>
  <c r="BE303" i="2"/>
  <c r="BE308" i="2"/>
  <c r="BE321" i="2"/>
  <c r="BE325" i="2"/>
  <c r="BE335" i="2"/>
  <c r="BE338" i="2"/>
  <c r="BE339" i="2"/>
  <c r="BE340" i="2"/>
  <c r="BE341" i="2"/>
  <c r="BE358" i="2"/>
  <c r="BE359" i="2"/>
  <c r="BE363" i="2"/>
  <c r="BE368" i="2"/>
  <c r="BE393" i="2"/>
  <c r="BE399" i="2"/>
  <c r="BE400" i="2"/>
  <c r="BE401" i="2"/>
  <c r="BE403" i="2"/>
  <c r="BE408" i="2"/>
  <c r="BE418" i="2"/>
  <c r="BE442" i="2"/>
  <c r="BE445" i="2"/>
  <c r="BE456" i="2"/>
  <c r="BE493" i="2"/>
  <c r="BE503" i="2"/>
  <c r="BE526" i="2"/>
  <c r="BE540" i="2"/>
  <c r="BE544" i="2"/>
  <c r="BE549" i="2"/>
  <c r="BE556" i="2"/>
  <c r="BE558" i="2"/>
  <c r="BE563" i="2"/>
  <c r="BE578" i="2"/>
  <c r="BE598" i="2"/>
  <c r="BE179" i="2"/>
  <c r="BE232" i="2"/>
  <c r="BE274" i="2"/>
  <c r="BE279" i="2"/>
  <c r="BE333" i="2"/>
  <c r="BE336" i="2"/>
  <c r="BE375" i="2"/>
  <c r="BE402" i="2"/>
  <c r="BE417" i="2"/>
  <c r="BE478" i="2"/>
  <c r="BE481" i="2"/>
  <c r="BE550" i="2"/>
  <c r="BE554" i="2"/>
  <c r="BE555" i="2"/>
  <c r="BE167" i="2"/>
  <c r="BE171" i="2"/>
  <c r="BE191" i="2"/>
  <c r="BE197" i="2"/>
  <c r="BE208" i="2"/>
  <c r="BE210" i="2"/>
  <c r="BE247" i="2"/>
  <c r="BE256" i="2"/>
  <c r="BE258" i="2"/>
  <c r="BE269" i="2"/>
  <c r="BE275" i="2"/>
  <c r="BE278" i="2"/>
  <c r="BE281" i="2"/>
  <c r="BE290" i="2"/>
  <c r="BE299" i="2"/>
  <c r="BE300" i="2"/>
  <c r="BE330" i="2"/>
  <c r="BE347" i="2"/>
  <c r="BE354" i="2"/>
  <c r="BE361" i="2"/>
  <c r="BE365" i="2"/>
  <c r="BE370" i="2"/>
  <c r="BE371" i="2"/>
  <c r="BE379" i="2"/>
  <c r="BE380" i="2"/>
  <c r="BE386" i="2"/>
  <c r="BE406" i="2"/>
  <c r="BE407" i="2"/>
  <c r="BE410" i="2"/>
  <c r="BE411" i="2"/>
  <c r="BE487" i="2"/>
  <c r="BE517" i="2"/>
  <c r="BE547" i="2"/>
  <c r="BE557" i="2"/>
  <c r="BE591" i="2"/>
  <c r="BE600" i="2"/>
  <c r="BE604" i="2"/>
  <c r="J136" i="2"/>
  <c r="BE200" i="2"/>
  <c r="BE218" i="2"/>
  <c r="BE221" i="2"/>
  <c r="BE287" i="2"/>
  <c r="BE301" i="2"/>
  <c r="BE305" i="2"/>
  <c r="BE310" i="2"/>
  <c r="BE313" i="2"/>
  <c r="BE334" i="2"/>
  <c r="BE343" i="2"/>
  <c r="BE345" i="2"/>
  <c r="BE482" i="2"/>
  <c r="BE523" i="2"/>
  <c r="BE542" i="2"/>
  <c r="BE548" i="2"/>
  <c r="F139" i="2"/>
  <c r="BE156" i="2"/>
  <c r="BE164" i="2"/>
  <c r="BE213" i="2"/>
  <c r="BE230" i="2"/>
  <c r="BE298" i="2"/>
  <c r="BE309" i="2"/>
  <c r="BE318" i="2"/>
  <c r="BE320" i="2"/>
  <c r="BE324" i="2"/>
  <c r="BE332" i="2"/>
  <c r="BE374" i="2"/>
  <c r="BE377" i="2"/>
  <c r="BE378" i="2"/>
  <c r="BE389" i="2"/>
  <c r="BE391" i="2"/>
  <c r="BE397" i="2"/>
  <c r="BE419" i="2"/>
  <c r="BE421" i="2"/>
  <c r="BE431" i="2"/>
  <c r="BE450" i="2"/>
  <c r="BE480" i="2"/>
  <c r="BE484" i="2"/>
  <c r="BE504" i="2"/>
  <c r="BE536" i="2"/>
  <c r="BE185" i="2"/>
  <c r="BE206" i="2"/>
  <c r="BE216" i="2"/>
  <c r="BE224" i="2"/>
  <c r="BE245" i="2"/>
  <c r="BE255" i="2"/>
  <c r="BE289" i="2"/>
  <c r="BE291" i="2"/>
  <c r="BE295" i="2"/>
  <c r="BE296" i="2"/>
  <c r="BE297" i="2"/>
  <c r="BE311" i="2"/>
  <c r="BE315" i="2"/>
  <c r="BE316" i="2"/>
  <c r="BE323" i="2"/>
  <c r="BE328" i="2"/>
  <c r="BE329" i="2"/>
  <c r="BE349" i="2"/>
  <c r="BE352" i="2"/>
  <c r="BE353" i="2"/>
  <c r="BE366" i="2"/>
  <c r="BE369" i="2"/>
  <c r="BE383" i="2"/>
  <c r="BE395" i="2"/>
  <c r="BE404" i="2"/>
  <c r="BE441" i="2"/>
  <c r="BE462" i="2"/>
  <c r="BE464" i="2"/>
  <c r="BE470" i="2"/>
  <c r="BE489" i="2"/>
  <c r="BE145" i="2"/>
  <c r="BE194" i="2"/>
  <c r="BE219" i="2"/>
  <c r="BE225" i="2"/>
  <c r="BE227" i="2"/>
  <c r="BE250" i="2"/>
  <c r="BE252" i="2"/>
  <c r="BE263" i="2"/>
  <c r="BE265" i="2"/>
  <c r="BE268" i="2"/>
  <c r="BE277" i="2"/>
  <c r="BE292" i="2"/>
  <c r="BE306" i="2"/>
  <c r="BE319" i="2"/>
  <c r="BE326" i="2"/>
  <c r="BE327" i="2"/>
  <c r="BE342" i="2"/>
  <c r="BE344" i="2"/>
  <c r="BE346" i="2"/>
  <c r="BE350" i="2"/>
  <c r="BE355" i="2"/>
  <c r="BE362" i="2"/>
  <c r="BE405" i="2"/>
  <c r="BE409" i="2"/>
  <c r="BE448" i="2"/>
  <c r="BE459" i="2"/>
  <c r="BE461" i="2"/>
  <c r="BE483" i="2"/>
  <c r="BE485" i="2"/>
  <c r="BE507" i="2"/>
  <c r="BE524" i="2"/>
  <c r="BE552" i="2"/>
  <c r="BE147" i="2"/>
  <c r="BE150" i="2"/>
  <c r="BE158" i="2"/>
  <c r="BE228" i="2"/>
  <c r="BE231" i="2"/>
  <c r="BE235" i="2"/>
  <c r="BE236" i="2"/>
  <c r="BE239" i="2"/>
  <c r="BE270" i="2"/>
  <c r="BE280" i="2"/>
  <c r="BE288" i="2"/>
  <c r="BE304" i="2"/>
  <c r="BE322" i="2"/>
  <c r="BE331" i="2"/>
  <c r="BE337" i="2"/>
  <c r="BE348" i="2"/>
  <c r="BE351" i="2"/>
  <c r="BE357" i="2"/>
  <c r="BE360" i="2"/>
  <c r="BE364" i="2"/>
  <c r="BE372" i="2"/>
  <c r="BE373" i="2"/>
  <c r="BE381" i="2"/>
  <c r="BE538" i="2"/>
  <c r="BE559" i="2"/>
  <c r="BE560" i="2"/>
  <c r="BE565" i="2"/>
  <c r="BE592" i="2"/>
  <c r="BE593" i="2"/>
  <c r="BE602" i="2"/>
  <c r="F32" i="2"/>
  <c r="BA95" i="1" s="1"/>
  <c r="BA94" i="1" s="1"/>
  <c r="W30" i="1" s="1"/>
  <c r="F34" i="2"/>
  <c r="BC95" i="1" s="1"/>
  <c r="BC94" i="1" s="1"/>
  <c r="AY94" i="1" s="1"/>
  <c r="F33" i="2"/>
  <c r="BB95" i="1" s="1"/>
  <c r="BB94" i="1" s="1"/>
  <c r="W31" i="1" s="1"/>
  <c r="F35" i="2"/>
  <c r="BD95" i="1" s="1"/>
  <c r="BD94" i="1" s="1"/>
  <c r="W33" i="1" s="1"/>
  <c r="J32" i="2"/>
  <c r="AW95" i="1" s="1"/>
  <c r="P143" i="2" l="1"/>
  <c r="P240" i="2"/>
  <c r="R240" i="2"/>
  <c r="BK240" i="2"/>
  <c r="J240" i="2"/>
  <c r="J101" i="2" s="1"/>
  <c r="T240" i="2"/>
  <c r="T143" i="2"/>
  <c r="T142" i="2"/>
  <c r="BK143" i="2"/>
  <c r="R143" i="2"/>
  <c r="R142" i="2" s="1"/>
  <c r="BK599" i="2"/>
  <c r="J599" i="2" s="1"/>
  <c r="J122" i="2" s="1"/>
  <c r="J241" i="2"/>
  <c r="J102" i="2"/>
  <c r="J144" i="2"/>
  <c r="J96" i="2" s="1"/>
  <c r="BK596" i="2"/>
  <c r="J596" i="2"/>
  <c r="J120" i="2"/>
  <c r="AW94" i="1"/>
  <c r="AK30" i="1" s="1"/>
  <c r="J31" i="2"/>
  <c r="AV95" i="1" s="1"/>
  <c r="AT95" i="1" s="1"/>
  <c r="W32" i="1"/>
  <c r="AX94" i="1"/>
  <c r="F31" i="2"/>
  <c r="AZ95" i="1" s="1"/>
  <c r="AZ94" i="1" s="1"/>
  <c r="AV94" i="1" s="1"/>
  <c r="AK29" i="1" s="1"/>
  <c r="BK142" i="2" l="1"/>
  <c r="J142" i="2"/>
  <c r="J28" i="2" s="1"/>
  <c r="AG95" i="1" s="1"/>
  <c r="AG94" i="1" s="1"/>
  <c r="AK26" i="1" s="1"/>
  <c r="AK35" i="1" s="1"/>
  <c r="P142" i="2"/>
  <c r="AU95" i="1"/>
  <c r="J143" i="2"/>
  <c r="J95" i="2" s="1"/>
  <c r="AU94" i="1"/>
  <c r="AT94" i="1"/>
  <c r="W29" i="1"/>
  <c r="J37" i="2" l="1"/>
  <c r="J94" i="2"/>
  <c r="AN94" i="1"/>
  <c r="AN95" i="1"/>
</calcChain>
</file>

<file path=xl/sharedStrings.xml><?xml version="1.0" encoding="utf-8"?>
<sst xmlns="http://schemas.openxmlformats.org/spreadsheetml/2006/main" count="5583" uniqueCount="1220">
  <si>
    <t>Export Komplet</t>
  </si>
  <si>
    <t/>
  </si>
  <si>
    <t>2.0</t>
  </si>
  <si>
    <t>ZAMOK</t>
  </si>
  <si>
    <t>False</t>
  </si>
  <si>
    <t>{00b81482-5d34-450c-a29c-88d4393cfe81}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</si>
  <si>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</si>
  <si>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</si>
  <si>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</si>
  <si>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</si>
  <si>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</si>
  <si>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</si>
  <si>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</si>
  <si>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</si>
  <si>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LS2021-0657-23/2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</si>
  <si>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</si>
  <si>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</si>
  <si>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Křižíkova Sokolov - Učebna dílen pro polytechnické vzdělávání</t>
  </si>
  <si>
    <t>KSO:</t>
  </si>
  <si>
    <t>CC-CZ:</t>
  </si>
  <si>
    <t>Místo:</t>
  </si>
  <si>
    <t>Sokolov</t>
  </si>
  <si>
    <t>Datum:</t>
  </si>
  <si>
    <t>25. 10. 2023</t>
  </si>
  <si>
    <t>Zadavatel:</t>
  </si>
  <si>
    <t>IČ:</t>
  </si>
  <si>
    <t>Městský úřad Sokolov</t>
  </si>
  <si>
    <t>DIČ:</t>
  </si>
  <si>
    <t>Uchazeč:</t>
  </si>
  <si>
    <t>Vyplň údaj</t>
  </si>
  <si>
    <t>Projektant:</t>
  </si>
  <si>
    <t>MgA.Hana Fischerová</t>
  </si>
  <si>
    <t>True</t>
  </si>
  <si>
    <t>Zpracovatel:</t>
  </si>
  <si>
    <t>15759491</t>
  </si>
  <si>
    <t>Sadílek Ladislav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</si>
  <si>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</si>
  <si>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</si>
  <si>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</si>
  <si>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</si>
  <si>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</si>
  <si>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</si>
  <si>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</si>
  <si>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</si>
  <si>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</si>
  <si>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</si>
  <si>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</si>
  <si>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</si>
  <si>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</si>
  <si>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</si>
  <si>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</si>
  <si>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</si>
  <si>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</si>
  <si>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</si>
  <si>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</si>
  <si>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</si>
  <si>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</si>
  <si>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</si>
  <si>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</si>
  <si>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</si>
  <si>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</si>
  <si>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</si>
  <si>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</si>
  <si>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</si>
  <si>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</si>
  <si>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</si>
  <si>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</si>
  <si>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</si>
  <si>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</si>
  <si>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</si>
  <si>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</si>
  <si>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</si>
  <si>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</si>
  <si>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</si>
  <si>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</si>
  <si>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</si>
  <si>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</si>
  <si>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</si>
  <si>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</si>
  <si>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</si>
  <si>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</si>
  <si>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</si>
  <si>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</si>
  <si>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</si>
  <si>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</si>
  <si>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</si>
  <si>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</si>
  <si>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</si>
  <si>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</si>
  <si>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</si>
  <si>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</si>
  <si>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</si>
  <si>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</si>
  <si>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</si>
  <si>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</si>
  <si>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</si>
  <si>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</si>
  <si>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</si>
  <si>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</si>
  <si>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</si>
  <si>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</si>
  <si>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</si>
  <si>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</si>
  <si>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</si>
  <si>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</si>
  <si>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</si>
  <si>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</si>
  <si>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  742 - 1 - Elektroinstalace - el.přívod pro bezbariérový přístup</t>
  </si>
  <si>
    <t xml:space="preserve">    743 - VRN elektro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</si>
  <si>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</si>
  <si>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</si>
  <si>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</si>
  <si>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</si>
  <si>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</si>
  <si>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</si>
  <si>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</si>
  <si>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</si>
  <si>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</si>
  <si>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VRN - Vedlejší rozpočtové náklady</t>
  </si>
  <si>
    <t xml:space="preserve">    VRN1 - Průzkumné, geodetické a projektové práce</t>
  </si>
  <si>
    <t xml:space="preserve">    VRN2 - Příprava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</si>
  <si>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</si>
  <si>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</si>
  <si>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</si>
  <si>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</si>
  <si>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</si>
  <si>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</si>
  <si>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</si>
  <si>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</si>
  <si>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</si>
  <si>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</si>
  <si>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</si>
  <si>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</si>
  <si>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</si>
  <si>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</si>
  <si>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</si>
  <si>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</si>
  <si>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</si>
  <si>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</si>
  <si>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</si>
  <si>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317944321</t>
  </si>
  <si>
    <t>Válcované nosníky do č.12 dodatečně osazované do připravených otvorů</t>
  </si>
  <si>
    <t>t</t>
  </si>
  <si>
    <t>4</t>
  </si>
  <si>
    <t>474370690</t>
  </si>
  <si>
    <t>VV</t>
  </si>
  <si>
    <t>1,4*2*0,0104</t>
  </si>
  <si>
    <t>340271041</t>
  </si>
  <si>
    <t>Zazdívka otvorů v příčkách nebo stěnách pl přes 0,25 do 1 m2 tvárnicemi pórobetonovými tl 150 mm</t>
  </si>
  <si>
    <t>m2</t>
  </si>
  <si>
    <t>-1808486025</t>
  </si>
  <si>
    <t>Z TM do učebny</t>
  </si>
  <si>
    <t>1,8</t>
  </si>
  <si>
    <t>342272235</t>
  </si>
  <si>
    <t>Příčka z pórobetonových hladkých tvárnic na tenkovrstvou maltu tl 125 mm</t>
  </si>
  <si>
    <t>-609233424</t>
  </si>
  <si>
    <t>WC</t>
  </si>
  <si>
    <t>2,525*3,14</t>
  </si>
  <si>
    <t>342291121</t>
  </si>
  <si>
    <t>Ukotvení příček k cihelným konstrukcím plochými kotvami</t>
  </si>
  <si>
    <t>m</t>
  </si>
  <si>
    <t>1159802805</t>
  </si>
  <si>
    <t>3,14*2</t>
  </si>
  <si>
    <t>5</t>
  </si>
  <si>
    <t>346244361</t>
  </si>
  <si>
    <t>Zazdívka o tl 65 mm rýh, nik nebo kapes z cihel pálených</t>
  </si>
  <si>
    <t>1460264146</t>
  </si>
  <si>
    <t>50*0,2</t>
  </si>
  <si>
    <t>6</t>
  </si>
  <si>
    <t>346272226</t>
  </si>
  <si>
    <t>Přizdívka z pórobetonových tvárnic tl 75 mm</t>
  </si>
  <si>
    <t>1566391839</t>
  </si>
  <si>
    <t>1,935*3,14</t>
  </si>
  <si>
    <t>pracovní stěna</t>
  </si>
  <si>
    <t>2,5</t>
  </si>
  <si>
    <t>Součet</t>
  </si>
  <si>
    <t>7</t>
  </si>
  <si>
    <t>346272256</t>
  </si>
  <si>
    <t>Přizdívka z pórobetonových tvárnic tl 150 mm</t>
  </si>
  <si>
    <t>1715361260</t>
  </si>
  <si>
    <t>geberity</t>
  </si>
  <si>
    <t>1,83*1,4</t>
  </si>
  <si>
    <t>8</t>
  </si>
  <si>
    <t>346272266</t>
  </si>
  <si>
    <t>Přizdívka z pórobetonových tvárnic tl 200 mm</t>
  </si>
  <si>
    <t>-668200248</t>
  </si>
  <si>
    <t>geberit ZTP</t>
  </si>
  <si>
    <t>1,74*1,4</t>
  </si>
  <si>
    <t>Úpravy povrchů, podlahy a osazování výplní</t>
  </si>
  <si>
    <t>9</t>
  </si>
  <si>
    <t>612142001</t>
  </si>
  <si>
    <t>Potažení vnitřních stěn sklovláknitým pletivem vtlačeným do tenkovrstvé hmoty</t>
  </si>
  <si>
    <t>959706053</t>
  </si>
  <si>
    <t>1,8*2</t>
  </si>
  <si>
    <t>WC nová příčka</t>
  </si>
  <si>
    <t>2,525*3,14*2</t>
  </si>
  <si>
    <t>10</t>
  </si>
  <si>
    <t>612321131</t>
  </si>
  <si>
    <t>Potažení vnitřních stěn vápenocementovým štukem tloušťky do 3 mm</t>
  </si>
  <si>
    <t>-191256745</t>
  </si>
  <si>
    <t>11</t>
  </si>
  <si>
    <t>619991011</t>
  </si>
  <si>
    <t>Obalení konstrukcí a prvků fólií přilepenou lepící páskou</t>
  </si>
  <si>
    <t>-478270189</t>
  </si>
  <si>
    <t>okna</t>
  </si>
  <si>
    <t>(1,355*2,33)+(2,35*2,33)+(2,35*2,33*3)</t>
  </si>
  <si>
    <t>parapety</t>
  </si>
  <si>
    <t>2,33*0,3*3</t>
  </si>
  <si>
    <t>12</t>
  </si>
  <si>
    <t>619995001</t>
  </si>
  <si>
    <t>Začištění omítek kolem oken, dveří, podlah nebo obkladů</t>
  </si>
  <si>
    <t>365839026</t>
  </si>
  <si>
    <t>nové vchod.dveře</t>
  </si>
  <si>
    <t>(2,2+1,5+2,2)*2</t>
  </si>
  <si>
    <t>13</t>
  </si>
  <si>
    <t>631311115</t>
  </si>
  <si>
    <t>Mazanina tl přes 50 do 80 mm z betonu prostého bez zvýšených nároků na prostředí tř. C 20/25</t>
  </si>
  <si>
    <t>m3</t>
  </si>
  <si>
    <t>148132427</t>
  </si>
  <si>
    <t>učebna</t>
  </si>
  <si>
    <t>63,21*0,07</t>
  </si>
  <si>
    <t>14</t>
  </si>
  <si>
    <t>631362021</t>
  </si>
  <si>
    <t>Výztuž mazanin svařovanými sítěmi Kari</t>
  </si>
  <si>
    <t>1275957955</t>
  </si>
  <si>
    <t>učebna - kari 100/100/4, 1,98kg/m2</t>
  </si>
  <si>
    <t>63,21*0,00198*1,15</t>
  </si>
  <si>
    <t>636623213R</t>
  </si>
  <si>
    <t>Podlaha ze čtvercová dlažba homogenní materiál 100% PVC,(100 % recyklovatelné) Rozměr: 510,5 x 510,5 mm, tl. 7 mm, povrch – kůže, barva šedá, volně ložená na vyrovnaný podklad</t>
  </si>
  <si>
    <t>-1321612039</t>
  </si>
  <si>
    <t>63,21</t>
  </si>
  <si>
    <t>16</t>
  </si>
  <si>
    <t>642944121</t>
  </si>
  <si>
    <t>Osazování ocelových zárubní dodatečné pl do 2,5 m2</t>
  </si>
  <si>
    <t>kus</t>
  </si>
  <si>
    <t>1380999821</t>
  </si>
  <si>
    <t>17</t>
  </si>
  <si>
    <t>M</t>
  </si>
  <si>
    <t>55331482</t>
  </si>
  <si>
    <t>zárubeň jednokřídlá ocelová pro zdění tl stěny 75-100mm rozměru 800/1970, 2100mm</t>
  </si>
  <si>
    <t>-1563773004</t>
  </si>
  <si>
    <t>18</t>
  </si>
  <si>
    <t>55331483</t>
  </si>
  <si>
    <t>zárubeň jednokřídlá ocelová pro zdění tl stěny 75-100mm rozměru 900/1970, 2100mm</t>
  </si>
  <si>
    <t>1139297416</t>
  </si>
  <si>
    <t>Ostatní konstrukce a práce, bourání</t>
  </si>
  <si>
    <t>19</t>
  </si>
  <si>
    <t>952901111</t>
  </si>
  <si>
    <t>Vyčištění budov bytové a občanské výstavby při výšce podlaží do 4 m</t>
  </si>
  <si>
    <t>-679857339</t>
  </si>
  <si>
    <t>63,21+11,83+(2,47*3,765)</t>
  </si>
  <si>
    <t>20</t>
  </si>
  <si>
    <t>962031136</t>
  </si>
  <si>
    <t>Bourání příček z tvárnic nebo příčkovek tl do 150 mm</t>
  </si>
  <si>
    <t>395069664</t>
  </si>
  <si>
    <t>((1,16*2)+1,85)*3,18</t>
  </si>
  <si>
    <t>965043341</t>
  </si>
  <si>
    <t>Bourání podkladů pod dlažby betonových s potěrem nebo teracem tl do 100 mm pl přes 4 m2</t>
  </si>
  <si>
    <t>1559009844</t>
  </si>
  <si>
    <t xml:space="preserve">učebna </t>
  </si>
  <si>
    <t>63,21*0,1</t>
  </si>
  <si>
    <t>22</t>
  </si>
  <si>
    <t>968072455</t>
  </si>
  <si>
    <t>Vybourání kovových dveřních zárubní pl do 2 m2</t>
  </si>
  <si>
    <t>1015494443</t>
  </si>
  <si>
    <t>1,8+1,6+1,6</t>
  </si>
  <si>
    <t>23</t>
  </si>
  <si>
    <t>968082022</t>
  </si>
  <si>
    <t>Vybourání plastových zárubní dveří plochy do 4 m2</t>
  </si>
  <si>
    <t>-1641662308</t>
  </si>
  <si>
    <t>24</t>
  </si>
  <si>
    <t>971033641</t>
  </si>
  <si>
    <t>Vybourání otvorů ve zdivu cihelném pl do 4 m2 na MVC nebo MV tl do 300 mm</t>
  </si>
  <si>
    <t>-2020097837</t>
  </si>
  <si>
    <t>1,05*2,2*0,29</t>
  </si>
  <si>
    <t>25</t>
  </si>
  <si>
    <t>974031664</t>
  </si>
  <si>
    <t>Vysekání rýh ve zdivu cihelném pro vtahování nosníků hl do 150 mm v do 150 mm</t>
  </si>
  <si>
    <t>584986802</t>
  </si>
  <si>
    <t>nový otvor</t>
  </si>
  <si>
    <t>1,4*2</t>
  </si>
  <si>
    <t>26</t>
  </si>
  <si>
    <t>985331112</t>
  </si>
  <si>
    <t>Dodatečné vlepování betonářské výztuže D 10 mm do cementové aktivované malty včetně vyvrtání otvoru</t>
  </si>
  <si>
    <t>-1747992509</t>
  </si>
  <si>
    <t>27</t>
  </si>
  <si>
    <t>13021012</t>
  </si>
  <si>
    <t>tyč ocelová kruhová žebírková DIN 488 jakost B500B (10 505) výztuž do betonu D 10mm</t>
  </si>
  <si>
    <t>1177684302</t>
  </si>
  <si>
    <t>15*0,00064 'Přepočtené koeficientem množství</t>
  </si>
  <si>
    <t>28</t>
  </si>
  <si>
    <t>988000001R</t>
  </si>
  <si>
    <t>Stavební přípomoce k ZTI a elektro</t>
  </si>
  <si>
    <t>HZS</t>
  </si>
  <si>
    <t>1353337060</t>
  </si>
  <si>
    <t>29</t>
  </si>
  <si>
    <t>988000002R</t>
  </si>
  <si>
    <t>Demontáže ZTI</t>
  </si>
  <si>
    <t>-1920542064</t>
  </si>
  <si>
    <t>997</t>
  </si>
  <si>
    <t>Přesun sutě</t>
  </si>
  <si>
    <t>30</t>
  </si>
  <si>
    <t>997002611</t>
  </si>
  <si>
    <t>Nakládání suti a vybouraných hmot</t>
  </si>
  <si>
    <t>-23853755</t>
  </si>
  <si>
    <t>31</t>
  </si>
  <si>
    <t>997013151</t>
  </si>
  <si>
    <t>Vnitrostaveništní doprava suti a vybouraných hmot pro budovy v do 6 m s omezením mechanizace</t>
  </si>
  <si>
    <t>-1342617920</t>
  </si>
  <si>
    <t>32</t>
  </si>
  <si>
    <t>997013501</t>
  </si>
  <si>
    <t>Odvoz suti a vybouraných hmot na skládku nebo meziskládku do 1 km se složením</t>
  </si>
  <si>
    <t>1877394259</t>
  </si>
  <si>
    <t>33</t>
  </si>
  <si>
    <t>997013509</t>
  </si>
  <si>
    <t>Příplatek k odvozu suti a vybouraných hmot na skládku ZKD 1 km přes 1 km</t>
  </si>
  <si>
    <t>1834215365</t>
  </si>
  <si>
    <t>22,606*12 'Přepočtené koeficientem množství</t>
  </si>
  <si>
    <t>34</t>
  </si>
  <si>
    <t>997013609</t>
  </si>
  <si>
    <t>Poplatek za uložení na skládce (skládkovné) stavebního odpadu ze směsí nebo oddělených frakcí betonu, cihel a keramických výrobků kód odpadu 17 01 07</t>
  </si>
  <si>
    <t>1079909932</t>
  </si>
  <si>
    <t>35</t>
  </si>
  <si>
    <t>997013631</t>
  </si>
  <si>
    <t>Poplatek za uložení na skládce (skládkovné) stavebního odpadu směsného kód odpadu 17 09 04</t>
  </si>
  <si>
    <t>-1230638266</t>
  </si>
  <si>
    <t>8,447-3,012</t>
  </si>
  <si>
    <t>998</t>
  </si>
  <si>
    <t>Přesun hmot</t>
  </si>
  <si>
    <t>36</t>
  </si>
  <si>
    <t>998011002</t>
  </si>
  <si>
    <t>Přesun hmot pro budovy zděné v přes 6 do 12 m</t>
  </si>
  <si>
    <t>-932496360</t>
  </si>
  <si>
    <t>PSV</t>
  </si>
  <si>
    <t>Práce a dodávky PSV</t>
  </si>
  <si>
    <t>711</t>
  </si>
  <si>
    <t>Izolace proti vodě, vlhkosti a plynům</t>
  </si>
  <si>
    <t>37</t>
  </si>
  <si>
    <t>711111001</t>
  </si>
  <si>
    <t>Provedení izolace proti zemní vlhkosti vodorovné za studena nátěrem penetračním</t>
  </si>
  <si>
    <t>-766604426</t>
  </si>
  <si>
    <t>doplnění WC 30%</t>
  </si>
  <si>
    <t>(9,66+11,83+3,4)*0,3</t>
  </si>
  <si>
    <t>38</t>
  </si>
  <si>
    <t>11163150</t>
  </si>
  <si>
    <t>lak penetrační asfaltový</t>
  </si>
  <si>
    <t>267427356</t>
  </si>
  <si>
    <t>7,467*0,00033 'Přepočtené koeficientem množství</t>
  </si>
  <si>
    <t>39</t>
  </si>
  <si>
    <t>711111051</t>
  </si>
  <si>
    <t>Provedení izolace proti zemní vlhkosti vodorovné za studena 2x nátěr tekutou elastickou hydroizolací</t>
  </si>
  <si>
    <t>-1580837461</t>
  </si>
  <si>
    <t>40</t>
  </si>
  <si>
    <t>24551830</t>
  </si>
  <si>
    <t>hmota hydroizolační stěrková kompozitní</t>
  </si>
  <si>
    <t>kg</t>
  </si>
  <si>
    <t>-1361216635</t>
  </si>
  <si>
    <t>63,21*0,4 'Přepočtené koeficientem množství</t>
  </si>
  <si>
    <t>41</t>
  </si>
  <si>
    <t>711131811</t>
  </si>
  <si>
    <t>Odstranění izolace proti zemní vlhkosti vodorovné</t>
  </si>
  <si>
    <t>220089481</t>
  </si>
  <si>
    <t>42</t>
  </si>
  <si>
    <t>711141559</t>
  </si>
  <si>
    <t>Provedení izolace proti zemní vlhkosti pásy přitavením vodorovné NAIP</t>
  </si>
  <si>
    <t>-1916707198</t>
  </si>
  <si>
    <t>43</t>
  </si>
  <si>
    <t>62832001</t>
  </si>
  <si>
    <t>pás asfaltový natavitelný oxidovaný tl 3,5mm typu V60 S35 s vložkou ze skleněné rohože, s jemnozrnným minerálním posypem</t>
  </si>
  <si>
    <t>-1162556896</t>
  </si>
  <si>
    <t>7,467*1,1655 'Přepočtené koeficientem množství</t>
  </si>
  <si>
    <t>44</t>
  </si>
  <si>
    <t>998711102</t>
  </si>
  <si>
    <t>Přesun hmot tonážní pro izolace proti vodě, vlhkosti a plynům v objektech v přes 6 do 12 m</t>
  </si>
  <si>
    <t>-1801790760</t>
  </si>
  <si>
    <t>713</t>
  </si>
  <si>
    <t>Izolace tepelné</t>
  </si>
  <si>
    <t>45</t>
  </si>
  <si>
    <t>713121111</t>
  </si>
  <si>
    <t>Montáž izolace tepelné podlah volně kladenými rohožemi, pásy, dílci, deskami 1 vrstva</t>
  </si>
  <si>
    <t>-1041160097</t>
  </si>
  <si>
    <t>46</t>
  </si>
  <si>
    <t>28376507</t>
  </si>
  <si>
    <t>deska izolační PIR s oboustrannou kompozitní fólií s hliníkovou vložkou tl.30mm</t>
  </si>
  <si>
    <t>887638794</t>
  </si>
  <si>
    <t>63,21*1,02 'Přepočtené koeficientem množství</t>
  </si>
  <si>
    <t>47</t>
  </si>
  <si>
    <t>998713102</t>
  </si>
  <si>
    <t>Přesun hmot tonážní pro izolace tepelné v objektech v přes 6 do 12 m</t>
  </si>
  <si>
    <t>-1710730632</t>
  </si>
  <si>
    <t>721</t>
  </si>
  <si>
    <t>Zdravotechnika - vnitřní kanalizace</t>
  </si>
  <si>
    <t>48</t>
  </si>
  <si>
    <t>721141103</t>
  </si>
  <si>
    <t>Potrubí kanalizační litinové bezhrdlové odpadní spojované spojkami DN 100</t>
  </si>
  <si>
    <t>2051810739</t>
  </si>
  <si>
    <t>49</t>
  </si>
  <si>
    <t>721171905</t>
  </si>
  <si>
    <t>Potrubí z PP vsazení odbočky do hrdla DN 110</t>
  </si>
  <si>
    <t>903979765</t>
  </si>
  <si>
    <t>50</t>
  </si>
  <si>
    <t>721174025</t>
  </si>
  <si>
    <t>Potrubí kanalizační z PP odpadní DN 110</t>
  </si>
  <si>
    <t>185984472</t>
  </si>
  <si>
    <t>51</t>
  </si>
  <si>
    <t>721174043</t>
  </si>
  <si>
    <t>Potrubí kanalizační z PP připojovací DN 50</t>
  </si>
  <si>
    <t>-1534398532</t>
  </si>
  <si>
    <t>52</t>
  </si>
  <si>
    <t>721174044</t>
  </si>
  <si>
    <t>Potrubí kanalizační z PP připojovací DN 75</t>
  </si>
  <si>
    <t>1740560542</t>
  </si>
  <si>
    <t>53</t>
  </si>
  <si>
    <t>998721102</t>
  </si>
  <si>
    <t>Přesun hmot tonážní pro vnitřní kanalizace v objektech v přes 6 do 12 m</t>
  </si>
  <si>
    <t>-2075311822</t>
  </si>
  <si>
    <t>722</t>
  </si>
  <si>
    <t>Zdravotechnika - vnitřní vodovod</t>
  </si>
  <si>
    <t>54</t>
  </si>
  <si>
    <t>722171933</t>
  </si>
  <si>
    <t>Potrubí plastové výměna trub nebo tvarovek D přes 20 do 25 mm</t>
  </si>
  <si>
    <t>423949576</t>
  </si>
  <si>
    <t>55</t>
  </si>
  <si>
    <t>28615011</t>
  </si>
  <si>
    <t>elektrotvarovka T-kus rovnoramenný PE 100 PN16 D 32mm</t>
  </si>
  <si>
    <t>-1206011565</t>
  </si>
  <si>
    <t>1*1,03 'Přepočtené koeficientem množství</t>
  </si>
  <si>
    <t>56</t>
  </si>
  <si>
    <t>722174002</t>
  </si>
  <si>
    <t>Potrubí vodovodní plastové PPR svar polyfúze PN 16 D 20x2,8 mm</t>
  </si>
  <si>
    <t>391870366</t>
  </si>
  <si>
    <t>57</t>
  </si>
  <si>
    <t>722174003</t>
  </si>
  <si>
    <t>Potrubí vodovodní plastové PPR svar polyfúze PN 16 D 25x3,5 mm</t>
  </si>
  <si>
    <t>1718094072</t>
  </si>
  <si>
    <t>58</t>
  </si>
  <si>
    <t>722181113</t>
  </si>
  <si>
    <t>Ochrana vodovodního potrubí plstěnými pásy DN do 25 mm</t>
  </si>
  <si>
    <t>1811375146</t>
  </si>
  <si>
    <t>59</t>
  </si>
  <si>
    <t>722232045</t>
  </si>
  <si>
    <t>Kohout kulový přímý G 1" PN 42 do 185°C vnitřní závit</t>
  </si>
  <si>
    <t>1223061386</t>
  </si>
  <si>
    <t>60</t>
  </si>
  <si>
    <t>998722102</t>
  </si>
  <si>
    <t>Přesun hmot tonážní pro vnitřní vodovod v objektech v přes 6 do 12 m</t>
  </si>
  <si>
    <t>-254973668</t>
  </si>
  <si>
    <t>725</t>
  </si>
  <si>
    <t>Zdravotechnika - zařizovací předměty</t>
  </si>
  <si>
    <t>61</t>
  </si>
  <si>
    <t>725112022</t>
  </si>
  <si>
    <t>Klozet keramický závěsný na nosné stěny s hlubokým splachováním odpad vodorovný</t>
  </si>
  <si>
    <t>soubor</t>
  </si>
  <si>
    <t>-535986849</t>
  </si>
  <si>
    <t>62</t>
  </si>
  <si>
    <t>725112023R</t>
  </si>
  <si>
    <t>Klozet keramický závěsný na nosné stěny s hlubokým splachováním odpad vodorovný, prodloužený 700 mm</t>
  </si>
  <si>
    <t>856112475</t>
  </si>
  <si>
    <t>63</t>
  </si>
  <si>
    <t>725121501R</t>
  </si>
  <si>
    <t>Pisoárový záchodek keramický - komplet s tlačným ventilem</t>
  </si>
  <si>
    <t>-1777060538</t>
  </si>
  <si>
    <t>64</t>
  </si>
  <si>
    <t>725211616</t>
  </si>
  <si>
    <t>Umyvadlo keramické bílé šířky 550 mm s krytem na sifon připevněné na stěnu šrouby</t>
  </si>
  <si>
    <t>-560489028</t>
  </si>
  <si>
    <t>65</t>
  </si>
  <si>
    <t>725211681</t>
  </si>
  <si>
    <t>Umyvadlo keramické bílé zdravotní šířky 600 mm připevněné na stěnu šrouby</t>
  </si>
  <si>
    <t>-1643934180</t>
  </si>
  <si>
    <t>66</t>
  </si>
  <si>
    <t>725291511</t>
  </si>
  <si>
    <t>Doplňky zařízení koupelen a záchodů plastové dávkovač tekutého mýdla na 350 ml</t>
  </si>
  <si>
    <t>847473039</t>
  </si>
  <si>
    <t>67</t>
  </si>
  <si>
    <t>725291521</t>
  </si>
  <si>
    <t>Doplňky zařízení koupelen a záchodů plastové zásobník toaletních papírů</t>
  </si>
  <si>
    <t>-390551095</t>
  </si>
  <si>
    <t>68</t>
  </si>
  <si>
    <t>725291531</t>
  </si>
  <si>
    <t>Doplňky zařízení koupelen a záchodů plastové zásobník papírových ručníků</t>
  </si>
  <si>
    <t>254137100</t>
  </si>
  <si>
    <t>69</t>
  </si>
  <si>
    <t>725291711</t>
  </si>
  <si>
    <t>Doplňky zařízení koupelen a záchodů smaltované madlo krakorcové dl 550 mm</t>
  </si>
  <si>
    <t>-1830681817</t>
  </si>
  <si>
    <t>70</t>
  </si>
  <si>
    <t>725291712</t>
  </si>
  <si>
    <t>Doplňky zařízení koupelen a záchodů smaltované madlo krakorcové dl 834 mm</t>
  </si>
  <si>
    <t>985257435</t>
  </si>
  <si>
    <t>71</t>
  </si>
  <si>
    <t>725291721</t>
  </si>
  <si>
    <t>Doplňky zařízení koupelen a záchodů smaltované madlo krakorcové sklopné dl 550 mm</t>
  </si>
  <si>
    <t>881961534</t>
  </si>
  <si>
    <t>72</t>
  </si>
  <si>
    <t>725291722</t>
  </si>
  <si>
    <t>Doplňky zařízení koupelen a záchodů smaltované madlo krakorcové sklopné dl 834 mm</t>
  </si>
  <si>
    <t>-1157011657</t>
  </si>
  <si>
    <t>73</t>
  </si>
  <si>
    <t>725291922R</t>
  </si>
  <si>
    <t>Doplňky zařízení koupelen a záchodů - ostatní</t>
  </si>
  <si>
    <t>-2092773876</t>
  </si>
  <si>
    <t>74</t>
  </si>
  <si>
    <t>55431079</t>
  </si>
  <si>
    <t>koš odpadkový nášlapný plastový 6L</t>
  </si>
  <si>
    <t>1701750053</t>
  </si>
  <si>
    <t>75</t>
  </si>
  <si>
    <t>55431080R</t>
  </si>
  <si>
    <t>věšák v kabině WC</t>
  </si>
  <si>
    <t>-444628399</t>
  </si>
  <si>
    <t>76</t>
  </si>
  <si>
    <t>55431081R</t>
  </si>
  <si>
    <t>signální světelná a zvuková siréna</t>
  </si>
  <si>
    <t>-735046759</t>
  </si>
  <si>
    <t>77</t>
  </si>
  <si>
    <t>55431082R</t>
  </si>
  <si>
    <t>signální tlačítko</t>
  </si>
  <si>
    <t>638119024</t>
  </si>
  <si>
    <t>78</t>
  </si>
  <si>
    <t>725813111</t>
  </si>
  <si>
    <t>Ventil rohový bez připojovací trubičky nebo flexi hadičky G 1/2"</t>
  </si>
  <si>
    <t>-545785786</t>
  </si>
  <si>
    <t>79</t>
  </si>
  <si>
    <t>725822611</t>
  </si>
  <si>
    <t>Baterie umyvadlová stojánková páková bez výpusti</t>
  </si>
  <si>
    <t>1640496621</t>
  </si>
  <si>
    <t>80</t>
  </si>
  <si>
    <t>725822664</t>
  </si>
  <si>
    <t>Baterie umyvadlová samouzavírací tlačná s výtokem po dobu 15 s a 6 l/min</t>
  </si>
  <si>
    <t>1848459964</t>
  </si>
  <si>
    <t>81</t>
  </si>
  <si>
    <t>725980122</t>
  </si>
  <si>
    <t>Dvířka 20/20</t>
  </si>
  <si>
    <t>-631503268</t>
  </si>
  <si>
    <t>82</t>
  </si>
  <si>
    <t>998725102</t>
  </si>
  <si>
    <t>Přesun hmot tonážní pro zařizovací předměty v objektech v přes 6 do 12 m</t>
  </si>
  <si>
    <t>-84358269</t>
  </si>
  <si>
    <t>726</t>
  </si>
  <si>
    <t>Zdravotechnika - předstěnové instalace</t>
  </si>
  <si>
    <t>83</t>
  </si>
  <si>
    <t>726111031</t>
  </si>
  <si>
    <t>Instalační předstěna - klozet s ovládáním zepředu v 1080 mm závěsný do masivní zděné kce</t>
  </si>
  <si>
    <t>1319255044</t>
  </si>
  <si>
    <t>84</t>
  </si>
  <si>
    <t>726111032R</t>
  </si>
  <si>
    <t>Instalační předstěna - klozet s ovládáním zepředu v 1080 mm závěsný do masivní zděné kce - invalidní</t>
  </si>
  <si>
    <t>191353330</t>
  </si>
  <si>
    <t>85</t>
  </si>
  <si>
    <t>726191002</t>
  </si>
  <si>
    <t>Souprava pro předstěnovou montáž</t>
  </si>
  <si>
    <t>-1217595564</t>
  </si>
  <si>
    <t>86</t>
  </si>
  <si>
    <t>998726112</t>
  </si>
  <si>
    <t>Přesun hmot tonážní pro instalační prefabrikáty v objektech v přes 6 do 12 m</t>
  </si>
  <si>
    <t>1004100611</t>
  </si>
  <si>
    <t>735</t>
  </si>
  <si>
    <t>Ústřední vytápění - otopná tělesa</t>
  </si>
  <si>
    <t>87</t>
  </si>
  <si>
    <t>735111810</t>
  </si>
  <si>
    <t>Demontáž otopného tělesa litinového článkového</t>
  </si>
  <si>
    <t>-783701751</t>
  </si>
  <si>
    <t>(1,5*0,8*3)+(1*0,8*2)</t>
  </si>
  <si>
    <t>88</t>
  </si>
  <si>
    <t>735119140</t>
  </si>
  <si>
    <t>Montáž otopného tělesa litinového článkového</t>
  </si>
  <si>
    <t>1108329359</t>
  </si>
  <si>
    <t>89</t>
  </si>
  <si>
    <t>735494811</t>
  </si>
  <si>
    <t>Vypuštění vody z otopných těles</t>
  </si>
  <si>
    <t>1713468322</t>
  </si>
  <si>
    <t>741</t>
  </si>
  <si>
    <t>Elektroinstalace - silnoproud</t>
  </si>
  <si>
    <t>90</t>
  </si>
  <si>
    <t>1110000</t>
  </si>
  <si>
    <t>Výklopná zás.lišta Katedra (2xUSB , 3x230V) M+D</t>
  </si>
  <si>
    <t>ks</t>
  </si>
  <si>
    <t>-1158702840</t>
  </si>
  <si>
    <t>91</t>
  </si>
  <si>
    <t>1195255</t>
  </si>
  <si>
    <t>Osoušeč rukou D+M</t>
  </si>
  <si>
    <t>-1821109290</t>
  </si>
  <si>
    <t>92</t>
  </si>
  <si>
    <t>1195256</t>
  </si>
  <si>
    <t>Splachovací senzor pro pisoar D+M</t>
  </si>
  <si>
    <t>335226141</t>
  </si>
  <si>
    <t>93</t>
  </si>
  <si>
    <t>741110513</t>
  </si>
  <si>
    <t>Montáž lišta a kanálek vkládací šířky přes 120 do 180 mm s víčkem</t>
  </si>
  <si>
    <t>383223591</t>
  </si>
  <si>
    <t>94</t>
  </si>
  <si>
    <t>1192628</t>
  </si>
  <si>
    <t>KANAL 180X60 HD /2M/</t>
  </si>
  <si>
    <t>-195086977</t>
  </si>
  <si>
    <t>95</t>
  </si>
  <si>
    <t>741112061</t>
  </si>
  <si>
    <t>Montáž krabice přístrojová zapuštěná plastová kruhová</t>
  </si>
  <si>
    <t>573381417</t>
  </si>
  <si>
    <t>96</t>
  </si>
  <si>
    <t>1188900</t>
  </si>
  <si>
    <t>KRABICE UNIVERZALNI KU 68</t>
  </si>
  <si>
    <t>-148698600</t>
  </si>
  <si>
    <t>97</t>
  </si>
  <si>
    <t>741122015</t>
  </si>
  <si>
    <t>Montáž kabel Cu bez ukončení uložený pod omítku plný kulatý 3x1,5 mm2 (např. CYKY)</t>
  </si>
  <si>
    <t>663990995</t>
  </si>
  <si>
    <t>98</t>
  </si>
  <si>
    <t>1257383007</t>
  </si>
  <si>
    <t>KABEL CYKY-J 3x1,5, BUBEN</t>
  </si>
  <si>
    <t>-1125720030</t>
  </si>
  <si>
    <t>99</t>
  </si>
  <si>
    <t>741122016</t>
  </si>
  <si>
    <t>Montáž kabel Cu bez ukončení uložený pod omítku plný kulatý 3x2,5 až 6 mm2 (např. CYKY)</t>
  </si>
  <si>
    <t>800572539</t>
  </si>
  <si>
    <t>100</t>
  </si>
  <si>
    <t>1257420007</t>
  </si>
  <si>
    <t>KABEL CYKY-J 3x2,5, BUBEN</t>
  </si>
  <si>
    <t>-1595196669</t>
  </si>
  <si>
    <t>101</t>
  </si>
  <si>
    <t>741122032</t>
  </si>
  <si>
    <t>Montáž kabel Cu bez ukončení uložený pod omítku plný kulatý 5x4 až 6 mm2 (např. CYKY)</t>
  </si>
  <si>
    <t>-1339719174</t>
  </si>
  <si>
    <t>102</t>
  </si>
  <si>
    <t>1257429004</t>
  </si>
  <si>
    <t>KABEL CYKY-J 5x6, BUBEN</t>
  </si>
  <si>
    <t>1692831862</t>
  </si>
  <si>
    <t>103</t>
  </si>
  <si>
    <t>741123451R</t>
  </si>
  <si>
    <t>Závěsný systém pro stropní uchycení kabelů</t>
  </si>
  <si>
    <t>-421541433</t>
  </si>
  <si>
    <t>104</t>
  </si>
  <si>
    <t>741310101</t>
  </si>
  <si>
    <t>Montáž vypínač (polo)zapuštěný bezšroubové připojení 1-jednopólový</t>
  </si>
  <si>
    <t>407388995</t>
  </si>
  <si>
    <t>105</t>
  </si>
  <si>
    <t>1183318</t>
  </si>
  <si>
    <t>SPINAC JEDNOPOLOVY</t>
  </si>
  <si>
    <t>-1405759081</t>
  </si>
  <si>
    <t>106</t>
  </si>
  <si>
    <t>1195604</t>
  </si>
  <si>
    <t>KRYT SPINACE JEDNODUCHY</t>
  </si>
  <si>
    <t>-1988587331</t>
  </si>
  <si>
    <t>107</t>
  </si>
  <si>
    <t>1188530</t>
  </si>
  <si>
    <t>JEDNORAMECEK</t>
  </si>
  <si>
    <t>-734401341</t>
  </si>
  <si>
    <t>108</t>
  </si>
  <si>
    <t>741310231</t>
  </si>
  <si>
    <t>Montáž přepínač (polo)zapuštěný šroubové připojení 5-seriový</t>
  </si>
  <si>
    <t>109003733</t>
  </si>
  <si>
    <t>109</t>
  </si>
  <si>
    <t>1188801</t>
  </si>
  <si>
    <t>PREPINAC SERIOVY</t>
  </si>
  <si>
    <t>1470802482</t>
  </si>
  <si>
    <t>110</t>
  </si>
  <si>
    <t>1188793</t>
  </si>
  <si>
    <t>KRYT SPINACE DELENY</t>
  </si>
  <si>
    <t>132044364</t>
  </si>
  <si>
    <t>111</t>
  </si>
  <si>
    <t>1905723011</t>
  </si>
  <si>
    <t>112</t>
  </si>
  <si>
    <t>741313001</t>
  </si>
  <si>
    <t>Montáž zásuvka (polo)zapuštěná bezšroubové připojení 2P+PE se zapojením vodičů</t>
  </si>
  <si>
    <t>1078379272</t>
  </si>
  <si>
    <t>113</t>
  </si>
  <si>
    <t>1183391</t>
  </si>
  <si>
    <t>ZASUVKA S CLONKAMI</t>
  </si>
  <si>
    <t>-1510112296</t>
  </si>
  <si>
    <t>114</t>
  </si>
  <si>
    <t>-491321550</t>
  </si>
  <si>
    <t>115</t>
  </si>
  <si>
    <t>751111012</t>
  </si>
  <si>
    <t>Mtž vent ax ntl nástěnného základního D do 200 mm</t>
  </si>
  <si>
    <t>1154575537</t>
  </si>
  <si>
    <t>116</t>
  </si>
  <si>
    <t>1211013</t>
  </si>
  <si>
    <t>-1612619663</t>
  </si>
  <si>
    <t>117</t>
  </si>
  <si>
    <t>er0002</t>
  </si>
  <si>
    <t>Úprava rozvaděče RE včetně doplnění kompomentu</t>
  </si>
  <si>
    <t>kpl</t>
  </si>
  <si>
    <t>616782877</t>
  </si>
  <si>
    <t>118</t>
  </si>
  <si>
    <t>M00125</t>
  </si>
  <si>
    <t>Montáž svítidla</t>
  </si>
  <si>
    <t>-154629886</t>
  </si>
  <si>
    <t>119</t>
  </si>
  <si>
    <t>1458436</t>
  </si>
  <si>
    <t>Závěsná světla LED asymetrická pro osvětlení tabule, dl. 1250 mm, 4500 lm, 35W</t>
  </si>
  <si>
    <t>116686717</t>
  </si>
  <si>
    <t>120</t>
  </si>
  <si>
    <t>1506918</t>
  </si>
  <si>
    <t>Závěsná světla LED , dl. 1545 mm, 3300 lm, 30W</t>
  </si>
  <si>
    <t>-1362286270</t>
  </si>
  <si>
    <t>121</t>
  </si>
  <si>
    <t>1507397</t>
  </si>
  <si>
    <t>LED panel, opál, vestavný čtverec A, modul 600, LED 840,</t>
  </si>
  <si>
    <t>-1150192149</t>
  </si>
  <si>
    <t>122</t>
  </si>
  <si>
    <t>1255610</t>
  </si>
  <si>
    <t>-362609461</t>
  </si>
  <si>
    <t>123</t>
  </si>
  <si>
    <t>1301401</t>
  </si>
  <si>
    <t>Světla LED vsazená do podhledu, 1200x300mm, 4000lm, 35W</t>
  </si>
  <si>
    <t>-2026881107</t>
  </si>
  <si>
    <t>124</t>
  </si>
  <si>
    <t>M0022</t>
  </si>
  <si>
    <t>Montáž talčítka Total Stop/Central stop</t>
  </si>
  <si>
    <t>929933892</t>
  </si>
  <si>
    <t>125</t>
  </si>
  <si>
    <t>00020</t>
  </si>
  <si>
    <t>Tlačítko Total Stop</t>
  </si>
  <si>
    <t>-1532467997</t>
  </si>
  <si>
    <t>126</t>
  </si>
  <si>
    <t>PR1.1.2</t>
  </si>
  <si>
    <t>Montáž rozvaděče</t>
  </si>
  <si>
    <t>-1579144134</t>
  </si>
  <si>
    <t>127</t>
  </si>
  <si>
    <t>PR1.1</t>
  </si>
  <si>
    <t>Rozvaděč R1.1</t>
  </si>
  <si>
    <t>-939441047</t>
  </si>
  <si>
    <t>742</t>
  </si>
  <si>
    <t>Elektroinstalace - slaboproud</t>
  </si>
  <si>
    <t>128</t>
  </si>
  <si>
    <t>742110001</t>
  </si>
  <si>
    <t>Montáž trubek pro slaboproud plastových ohebných uložených pod omítku se zasekáním</t>
  </si>
  <si>
    <t>-523835586</t>
  </si>
  <si>
    <t>129</t>
  </si>
  <si>
    <t>1217414</t>
  </si>
  <si>
    <t>TRUBKA OHEBNA 25</t>
  </si>
  <si>
    <t>-546618627</t>
  </si>
  <si>
    <t>130</t>
  </si>
  <si>
    <t>742121001</t>
  </si>
  <si>
    <t>Montáž kabelů sdělovacích pro vnitřní rozvody do 15 žil</t>
  </si>
  <si>
    <t>-480805807</t>
  </si>
  <si>
    <t>131</t>
  </si>
  <si>
    <t>1002739</t>
  </si>
  <si>
    <t>KABEL FTP-PVC CAT.6</t>
  </si>
  <si>
    <t>197867916</t>
  </si>
  <si>
    <t>132</t>
  </si>
  <si>
    <t>742330042</t>
  </si>
  <si>
    <t>Montáž datové dvouzásuvky</t>
  </si>
  <si>
    <t>-697509416</t>
  </si>
  <si>
    <t>133</t>
  </si>
  <si>
    <t>1187428</t>
  </si>
  <si>
    <t>KRYT KOMUNIKACNI ZASUVKY</t>
  </si>
  <si>
    <t>1286005213</t>
  </si>
  <si>
    <t>134</t>
  </si>
  <si>
    <t>1186534</t>
  </si>
  <si>
    <t>MASKA NOSNA</t>
  </si>
  <si>
    <t>-1686570527</t>
  </si>
  <si>
    <t>135</t>
  </si>
  <si>
    <t>1177299</t>
  </si>
  <si>
    <t>1686401020</t>
  </si>
  <si>
    <t>136</t>
  </si>
  <si>
    <t>742360130</t>
  </si>
  <si>
    <t>Montáž sady pro nouzovou signalizaci</t>
  </si>
  <si>
    <t>-383781429</t>
  </si>
  <si>
    <t>137</t>
  </si>
  <si>
    <t>1305479</t>
  </si>
  <si>
    <t>SADA NOUZOVE SIGNALIZACE K WC invalid.</t>
  </si>
  <si>
    <t>-591334830</t>
  </si>
  <si>
    <t>742 - 1</t>
  </si>
  <si>
    <t>Elektroinstalace - el.přívod pro bezbariérový přístup</t>
  </si>
  <si>
    <t>138</t>
  </si>
  <si>
    <t>220320200</t>
  </si>
  <si>
    <t>Montáž bezdrátového zvonku</t>
  </si>
  <si>
    <t>1825289674</t>
  </si>
  <si>
    <t>139</t>
  </si>
  <si>
    <t>220000010</t>
  </si>
  <si>
    <t>Bezdrátový zvonek</t>
  </si>
  <si>
    <t>-758913401</t>
  </si>
  <si>
    <t>140</t>
  </si>
  <si>
    <t>741110511</t>
  </si>
  <si>
    <t>Montáž lišta a kanálek vkládací šířky do 60 mm s víčkem</t>
  </si>
  <si>
    <t>524166717</t>
  </si>
  <si>
    <t>141</t>
  </si>
  <si>
    <t>1218951</t>
  </si>
  <si>
    <t>458964932</t>
  </si>
  <si>
    <t>142</t>
  </si>
  <si>
    <t>741122231</t>
  </si>
  <si>
    <t>Montáž kabel Cu plný kulatý žíla 5x1,5 až 2,5 mm2 uložený volně (např. CYKY)</t>
  </si>
  <si>
    <t>1048467949</t>
  </si>
  <si>
    <t>143</t>
  </si>
  <si>
    <t>1257427007</t>
  </si>
  <si>
    <t>KABEL CYKY-J 5x2,5, BUBEN</t>
  </si>
  <si>
    <t>-1574943343</t>
  </si>
  <si>
    <t>144</t>
  </si>
  <si>
    <t>741320165</t>
  </si>
  <si>
    <t>Montáž jističů třípólových nn do 25 A ve skříni se zapojením vodičů</t>
  </si>
  <si>
    <t>1129741686</t>
  </si>
  <si>
    <t>145</t>
  </si>
  <si>
    <t>1183606</t>
  </si>
  <si>
    <t>-459751624</t>
  </si>
  <si>
    <t>743</t>
  </si>
  <si>
    <t>VRN elektro</t>
  </si>
  <si>
    <t>146</t>
  </si>
  <si>
    <t>06500000</t>
  </si>
  <si>
    <t>Odvoz sutě</t>
  </si>
  <si>
    <t>1127261628</t>
  </si>
  <si>
    <t>147</t>
  </si>
  <si>
    <t>065002000</t>
  </si>
  <si>
    <t>Mimostaveništní doprava materiálů</t>
  </si>
  <si>
    <t>-1823605084</t>
  </si>
  <si>
    <t>148</t>
  </si>
  <si>
    <t>2100050</t>
  </si>
  <si>
    <t>Dokumentace skutečného provedení</t>
  </si>
  <si>
    <t>1409496780</t>
  </si>
  <si>
    <t>149</t>
  </si>
  <si>
    <t>210280003</t>
  </si>
  <si>
    <t>Zkoušky a prohlídky el rozvodů a zařízení celková prohlídka pro objem mtž prací do 1 000 000 Kč</t>
  </si>
  <si>
    <t>638475821</t>
  </si>
  <si>
    <t>150</t>
  </si>
  <si>
    <t>65000001</t>
  </si>
  <si>
    <t>Stavební přípomoce, sekání kabelových drážek, kabelové prostupy, sekání kabel.drážek v beton.podlaha</t>
  </si>
  <si>
    <t>1178173946</t>
  </si>
  <si>
    <t>763</t>
  </si>
  <si>
    <t>Konstrukce suché výstavby</t>
  </si>
  <si>
    <t>151</t>
  </si>
  <si>
    <t>763131451</t>
  </si>
  <si>
    <t>SDK podhled deska 1xH2 12,5 bez izolace dvouvrstvá spodní kce profil CD+UD</t>
  </si>
  <si>
    <t>1637273577</t>
  </si>
  <si>
    <t>WC ZTP</t>
  </si>
  <si>
    <t>4,5</t>
  </si>
  <si>
    <t>152</t>
  </si>
  <si>
    <t>763164511</t>
  </si>
  <si>
    <t>SDK obklad kcí tvaru L š do 0,4 m desky 1xA 12,5</t>
  </si>
  <si>
    <t>-289699406</t>
  </si>
  <si>
    <t>obklad instalací</t>
  </si>
  <si>
    <t>153</t>
  </si>
  <si>
    <t>763431012</t>
  </si>
  <si>
    <t>Montáž minerálního podhledu s vyjímatelnými panely vel. přes 0,36 do 0,72 m2 na zavěšený polozapuštěný rošt</t>
  </si>
  <si>
    <t>-489343606</t>
  </si>
  <si>
    <t>154</t>
  </si>
  <si>
    <t>59036075</t>
  </si>
  <si>
    <t>panel akustický polozapuštěná hrana viditelný rošt š 24mm bílá tl 15mm</t>
  </si>
  <si>
    <t>-1727599983</t>
  </si>
  <si>
    <t>63,21*1,05 'Přepočtené koeficientem množství</t>
  </si>
  <si>
    <t>155</t>
  </si>
  <si>
    <t>998763101</t>
  </si>
  <si>
    <t>Přesun hmot tonážní pro dřevostavby v objektech v přes 6 do 12 m</t>
  </si>
  <si>
    <t>281179798</t>
  </si>
  <si>
    <t>766</t>
  </si>
  <si>
    <t>Konstrukce truhlářské</t>
  </si>
  <si>
    <t>156</t>
  </si>
  <si>
    <t>766124201R</t>
  </si>
  <si>
    <t>Montáž a dodávka stěn záchodových VK 12mm Al, vč.dveří, výška 2m</t>
  </si>
  <si>
    <t>-987348672</t>
  </si>
  <si>
    <t>(1,3*2)+1,83</t>
  </si>
  <si>
    <t>157</t>
  </si>
  <si>
    <t>766411811</t>
  </si>
  <si>
    <t>Demontáž truhlářského obložení stěn z panelů plochy do 1,5 m2</t>
  </si>
  <si>
    <t>-54420726</t>
  </si>
  <si>
    <t>(2,95*3,3)+1,97+3,3</t>
  </si>
  <si>
    <t>158</t>
  </si>
  <si>
    <t>766411822</t>
  </si>
  <si>
    <t>Demontáž truhlářského obložení stěn podkladových roštů</t>
  </si>
  <si>
    <t>1992754180</t>
  </si>
  <si>
    <t>159</t>
  </si>
  <si>
    <t>766660001</t>
  </si>
  <si>
    <t>Montáž dveřních křídel otvíravých jednokřídlových š do 0,8 m do ocelové zárubně</t>
  </si>
  <si>
    <t>-645321149</t>
  </si>
  <si>
    <t>160</t>
  </si>
  <si>
    <t>61162002</t>
  </si>
  <si>
    <t>dveře jednokřídlé dřevotřískové povrch dýhovaný plné 800x1970-2100mm</t>
  </si>
  <si>
    <t>322912518</t>
  </si>
  <si>
    <t>161</t>
  </si>
  <si>
    <t>766660002</t>
  </si>
  <si>
    <t>Montáž dveřních křídel otvíravých jednokřídlových š přes 0,8 m do ocelové zárubně</t>
  </si>
  <si>
    <t>1511155412</t>
  </si>
  <si>
    <t>162</t>
  </si>
  <si>
    <t>61162003R</t>
  </si>
  <si>
    <t>dveře jednokřídlé dřevotřískové povrch dýhovaný plné 900x1970-2100mm, akustické 37 dB</t>
  </si>
  <si>
    <t>2108002790</t>
  </si>
  <si>
    <t>163</t>
  </si>
  <si>
    <t>766660451</t>
  </si>
  <si>
    <t>Montáž vchodových dveří dvoukřídlových bez nadsvětlíku do zdiva</t>
  </si>
  <si>
    <t>814292062</t>
  </si>
  <si>
    <t>164</t>
  </si>
  <si>
    <t>61140506</t>
  </si>
  <si>
    <t>dveře dvoukřídlé plastové bílé plné max rozměru otvoru 4,84m2 bezpečnostní třídy RC2</t>
  </si>
  <si>
    <t>1543212510</t>
  </si>
  <si>
    <t>165</t>
  </si>
  <si>
    <t>766660461</t>
  </si>
  <si>
    <t>Montáž vchodových dveří dvoukřídlových s nadsvětlíkem do zdiva</t>
  </si>
  <si>
    <t>1222910</t>
  </si>
  <si>
    <t>166</t>
  </si>
  <si>
    <t>766660720</t>
  </si>
  <si>
    <t>Osazení větrací mřížky s vyříznutím otvoru</t>
  </si>
  <si>
    <t>-2056026531</t>
  </si>
  <si>
    <t>167</t>
  </si>
  <si>
    <t>56245601</t>
  </si>
  <si>
    <t>mřížka větrací hranatá plast 400x100 mm</t>
  </si>
  <si>
    <t>1831184143</t>
  </si>
  <si>
    <t>168</t>
  </si>
  <si>
    <t>766660729</t>
  </si>
  <si>
    <t>Montáž dveřního interiérového kování - štítku s klikou</t>
  </si>
  <si>
    <t>-1368190891</t>
  </si>
  <si>
    <t>169</t>
  </si>
  <si>
    <t>54914620</t>
  </si>
  <si>
    <t>kování dveřní vrchní klika včetně rozet a montážního materiálu R PZ nerez PK</t>
  </si>
  <si>
    <t>-2032675187</t>
  </si>
  <si>
    <t>170</t>
  </si>
  <si>
    <t>766660741</t>
  </si>
  <si>
    <t>Montáž dveřního kování - držadla kyvných dveří</t>
  </si>
  <si>
    <t>-1635998750</t>
  </si>
  <si>
    <t>nové vstupní dveře</t>
  </si>
  <si>
    <t>dveře WC ZTP</t>
  </si>
  <si>
    <t>171</t>
  </si>
  <si>
    <t>55147058</t>
  </si>
  <si>
    <t>madlo universální 900mm</t>
  </si>
  <si>
    <t>256</t>
  </si>
  <si>
    <t>1440156471</t>
  </si>
  <si>
    <t>172</t>
  </si>
  <si>
    <t>766691914</t>
  </si>
  <si>
    <t>Vyvěšení nebo zavěšení dřevěných křídel dveří pl do 2 m2</t>
  </si>
  <si>
    <t>-741193046</t>
  </si>
  <si>
    <t>173</t>
  </si>
  <si>
    <t>998766102</t>
  </si>
  <si>
    <t>Přesun hmot tonážní pro kce truhlářské v objektech v přes 6 do 12 m</t>
  </si>
  <si>
    <t>694815661</t>
  </si>
  <si>
    <t>771</t>
  </si>
  <si>
    <t>Podlahy z dlaždic</t>
  </si>
  <si>
    <t>174</t>
  </si>
  <si>
    <t>771111011</t>
  </si>
  <si>
    <t>Vysátí podkladu před pokládkou dlažby</t>
  </si>
  <si>
    <t>-958543945</t>
  </si>
  <si>
    <t>WC chlapci</t>
  </si>
  <si>
    <t>14,45</t>
  </si>
  <si>
    <t>hyg.zázemí chlapci</t>
  </si>
  <si>
    <t>11,83</t>
  </si>
  <si>
    <t>schodiště</t>
  </si>
  <si>
    <t>5,5</t>
  </si>
  <si>
    <t>175</t>
  </si>
  <si>
    <t>771121011</t>
  </si>
  <si>
    <t>Nátěr penetrační na podlahu</t>
  </si>
  <si>
    <t>793021790</t>
  </si>
  <si>
    <t>176</t>
  </si>
  <si>
    <t>771151011</t>
  </si>
  <si>
    <t>Samonivelační stěrka podlah pevnosti 20 MPa tl 3 mm</t>
  </si>
  <si>
    <t>-638282705</t>
  </si>
  <si>
    <t>177</t>
  </si>
  <si>
    <t>771151021</t>
  </si>
  <si>
    <t>Samonivelační stěrka podlah pevnosti 30 MPa tl 3 mm</t>
  </si>
  <si>
    <t>-615613269</t>
  </si>
  <si>
    <t>178</t>
  </si>
  <si>
    <t>771161022</t>
  </si>
  <si>
    <t>Montáž profilu pro schodové hrany nebo ukončení dlažby</t>
  </si>
  <si>
    <t>-556988023</t>
  </si>
  <si>
    <t>venkovní schodiště</t>
  </si>
  <si>
    <t>3*1,9</t>
  </si>
  <si>
    <t>179</t>
  </si>
  <si>
    <t>59054140</t>
  </si>
  <si>
    <t>-356824467</t>
  </si>
  <si>
    <t>5,7*1,1 'Přepočtené koeficientem množství</t>
  </si>
  <si>
    <t>180</t>
  </si>
  <si>
    <t>771571810</t>
  </si>
  <si>
    <t>Demontáž podlah z dlaždic keramických kladených do malty</t>
  </si>
  <si>
    <t>-1334387730</t>
  </si>
  <si>
    <t>181</t>
  </si>
  <si>
    <t>771574111</t>
  </si>
  <si>
    <t>Montáž podlah keramických hladkých lepených flexibilním lepidlem do 9 ks/m2</t>
  </si>
  <si>
    <t>563299659</t>
  </si>
  <si>
    <t>182</t>
  </si>
  <si>
    <t>59761011</t>
  </si>
  <si>
    <t>dlažba keramická slinutá hladká do interiéru i exteriéru do 9ks/m2</t>
  </si>
  <si>
    <t>1651847973</t>
  </si>
  <si>
    <t>5,5*1,1 'Přepočtené koeficientem množství</t>
  </si>
  <si>
    <t>183</t>
  </si>
  <si>
    <t>771574112</t>
  </si>
  <si>
    <t>Montáž podlah keramických hladkých lepených flexibilním lepidlem přes 9 do 12 ks/m2</t>
  </si>
  <si>
    <t>297972470</t>
  </si>
  <si>
    <t>184</t>
  </si>
  <si>
    <t>59761003</t>
  </si>
  <si>
    <t>dlažba keramická hutná hladká do interiéru přes 9 do 12ks/m2</t>
  </si>
  <si>
    <t>1761419742</t>
  </si>
  <si>
    <t>26,28*1,1 'Přepočtené koeficientem množství</t>
  </si>
  <si>
    <t>185</t>
  </si>
  <si>
    <t>771591112</t>
  </si>
  <si>
    <t>Izolace pod dlažbu nátěrem nebo stěrkou ve dvou vrstvách</t>
  </si>
  <si>
    <t>-23711882</t>
  </si>
  <si>
    <t>186</t>
  </si>
  <si>
    <t>771591115</t>
  </si>
  <si>
    <t>Podlahy spárování silikonem</t>
  </si>
  <si>
    <t>1520021068</t>
  </si>
  <si>
    <t>18,12</t>
  </si>
  <si>
    <t>(2,57+3,765)*2</t>
  </si>
  <si>
    <t>(2,57+1,74)*2</t>
  </si>
  <si>
    <t>187</t>
  </si>
  <si>
    <t>998771101</t>
  </si>
  <si>
    <t>Přesun hmot tonážní pro podlahy z dlaždic v objektech v do 6 m</t>
  </si>
  <si>
    <t>408260638</t>
  </si>
  <si>
    <t>776</t>
  </si>
  <si>
    <t>Podlahy povlakové</t>
  </si>
  <si>
    <t>188</t>
  </si>
  <si>
    <t>776111311</t>
  </si>
  <si>
    <t>Vysátí podkladu povlakových podlah</t>
  </si>
  <si>
    <t>-2015103041</t>
  </si>
  <si>
    <t>189</t>
  </si>
  <si>
    <t>776121112</t>
  </si>
  <si>
    <t>Vodou ředitelná penetrace savého podkladu povlakových podlah</t>
  </si>
  <si>
    <t>1220802293</t>
  </si>
  <si>
    <t>190</t>
  </si>
  <si>
    <t>776141111</t>
  </si>
  <si>
    <t>Vyrovnání podkladu povlakových podlah stěrkou pevnosti 20 MPa tl do 3 mm</t>
  </si>
  <si>
    <t>-1939181066</t>
  </si>
  <si>
    <t>191</t>
  </si>
  <si>
    <t>776201811</t>
  </si>
  <si>
    <t>Demontáž lepených povlakových podlah bez podložky ručně</t>
  </si>
  <si>
    <t>-285110523</t>
  </si>
  <si>
    <t>192</t>
  </si>
  <si>
    <t>776221111</t>
  </si>
  <si>
    <t>Lepení pásů z PVC standardním lepidlem</t>
  </si>
  <si>
    <t>-41236610</t>
  </si>
  <si>
    <t>193</t>
  </si>
  <si>
    <t>60756110</t>
  </si>
  <si>
    <t>linoleum přírodní tl 2mm, hořlavost Cfl-s1, smykové tření µ ≥0.3, třída zátěže 32/41</t>
  </si>
  <si>
    <t>-840737494</t>
  </si>
  <si>
    <t>100*1,1 'Přepočtené koeficientem množství</t>
  </si>
  <si>
    <t>194</t>
  </si>
  <si>
    <t>776421312</t>
  </si>
  <si>
    <t>Montáž přechodových šroubovaných lišt</t>
  </si>
  <si>
    <t>-591606573</t>
  </si>
  <si>
    <t>0,8+0,9+0,9</t>
  </si>
  <si>
    <t>195</t>
  </si>
  <si>
    <t>55343120R</t>
  </si>
  <si>
    <t>profil přechodový nerez vrtaný 30mm</t>
  </si>
  <si>
    <t>-163589230</t>
  </si>
  <si>
    <t>2,6</t>
  </si>
  <si>
    <t>2,6*1,02 'Přepočtené koeficientem množství</t>
  </si>
  <si>
    <t>781</t>
  </si>
  <si>
    <t>Dokončovací práce - obklady</t>
  </si>
  <si>
    <t>196</t>
  </si>
  <si>
    <t>781111011</t>
  </si>
  <si>
    <t>Ometení (oprášení) stěny při přípravě podkladu</t>
  </si>
  <si>
    <t>-114251709</t>
  </si>
  <si>
    <t>(18,12*2)-(2*1,6)</t>
  </si>
  <si>
    <t>((2,57+3,765)*2*2)-1,6</t>
  </si>
  <si>
    <t>((2,57+1,74)*2*2)-1,6</t>
  </si>
  <si>
    <t>za umyvadlem</t>
  </si>
  <si>
    <t>197</t>
  </si>
  <si>
    <t>781121011</t>
  </si>
  <si>
    <t>Nátěr penetrační na stěnu</t>
  </si>
  <si>
    <t>-1623737601</t>
  </si>
  <si>
    <t>198</t>
  </si>
  <si>
    <t>781131112</t>
  </si>
  <si>
    <t>Izolace pod obklad nátěrem nebo stěrkou ve dvou vrstvách</t>
  </si>
  <si>
    <t>430422867</t>
  </si>
  <si>
    <t>u pisoárů</t>
  </si>
  <si>
    <t>1,935*2,25</t>
  </si>
  <si>
    <t>199</t>
  </si>
  <si>
    <t>781151031</t>
  </si>
  <si>
    <t>Celoplošné vyrovnání podkladu stěrkou tl 3 mm</t>
  </si>
  <si>
    <t>685970519</t>
  </si>
  <si>
    <t>((2,57+3,765+3,765)*2)-1,6</t>
  </si>
  <si>
    <t>((2,57+1,74+1,74)*2)-1,6</t>
  </si>
  <si>
    <t>200</t>
  </si>
  <si>
    <t>781473810</t>
  </si>
  <si>
    <t>Demontáž obkladů z obkladaček keramických lepených</t>
  </si>
  <si>
    <t>91374495</t>
  </si>
  <si>
    <t>(16,4*2)-1,6</t>
  </si>
  <si>
    <t>201</t>
  </si>
  <si>
    <t>781474114</t>
  </si>
  <si>
    <t>Montáž obkladů vnitřních keramických hladkých přes 19 do 22 ks/m2 lepených flexibilním lepidlem</t>
  </si>
  <si>
    <t>-1102679046</t>
  </si>
  <si>
    <t>202</t>
  </si>
  <si>
    <t>59761040</t>
  </si>
  <si>
    <t>obklad keramický hladký přes 19 do 22ks/m2</t>
  </si>
  <si>
    <t>-629387108</t>
  </si>
  <si>
    <t>74,92*1,1 'Přepočtené koeficientem množství</t>
  </si>
  <si>
    <t>203</t>
  </si>
  <si>
    <t>781494511</t>
  </si>
  <si>
    <t>Plastové profily ukončovací lepené flexibilním lepidlem</t>
  </si>
  <si>
    <t>-1470317642</t>
  </si>
  <si>
    <t>204</t>
  </si>
  <si>
    <t>781495115</t>
  </si>
  <si>
    <t>Spárování vnitřních obkladů silikonem</t>
  </si>
  <si>
    <t>1839144886</t>
  </si>
  <si>
    <t>16*2</t>
  </si>
  <si>
    <t>205</t>
  </si>
  <si>
    <t>781495141</t>
  </si>
  <si>
    <t>Průnik obkladem kruhový do DN 30</t>
  </si>
  <si>
    <t>868501828</t>
  </si>
  <si>
    <t>(9*3)+(3*2)+3</t>
  </si>
  <si>
    <t>206</t>
  </si>
  <si>
    <t>781495185</t>
  </si>
  <si>
    <t>Řezání pracnější rovné keramických obkládaček</t>
  </si>
  <si>
    <t>-1730850464</t>
  </si>
  <si>
    <t>(4*2*2*8)</t>
  </si>
  <si>
    <t>207</t>
  </si>
  <si>
    <t>998781102</t>
  </si>
  <si>
    <t>Přesun hmot tonážní pro obklady keramické v objektech v přes 6 do 12 m</t>
  </si>
  <si>
    <t>967105299</t>
  </si>
  <si>
    <t>783</t>
  </si>
  <si>
    <t>Dokončovací práce - nátěry</t>
  </si>
  <si>
    <t>208</t>
  </si>
  <si>
    <t>783301401</t>
  </si>
  <si>
    <t>Ometení zámečnických konstrukcí</t>
  </si>
  <si>
    <t>300306059</t>
  </si>
  <si>
    <t>zárubně</t>
  </si>
  <si>
    <t>7*1,5</t>
  </si>
  <si>
    <t>209</t>
  </si>
  <si>
    <t>783314101</t>
  </si>
  <si>
    <t>Základní jednonásobný syntetický nátěr zámečnických konstrukcí</t>
  </si>
  <si>
    <t>1046282170</t>
  </si>
  <si>
    <t>210</t>
  </si>
  <si>
    <t>783315101</t>
  </si>
  <si>
    <t>Mezinátěr jednonásobný syntetický standardní zámečnických konstrukcí</t>
  </si>
  <si>
    <t>-1926651525</t>
  </si>
  <si>
    <t>211</t>
  </si>
  <si>
    <t>783317101</t>
  </si>
  <si>
    <t>Krycí jednonásobný syntetický standardní nátěr zámečnických konstrukcí</t>
  </si>
  <si>
    <t>-1347623166</t>
  </si>
  <si>
    <t>212</t>
  </si>
  <si>
    <t>783601325</t>
  </si>
  <si>
    <t>Odmaštění článkových otopných těles vodou ředitelným odmašťovačem před provedením nátěru</t>
  </si>
  <si>
    <t>-44251763</t>
  </si>
  <si>
    <t>((1,5*0,8*3)+(1*0,8*2))*3</t>
  </si>
  <si>
    <t>213</t>
  </si>
  <si>
    <t>783601713</t>
  </si>
  <si>
    <t>Odmaštění vodou ředitelným odmašťovačem potrubí DN do 50 mm</t>
  </si>
  <si>
    <t>1666908101</t>
  </si>
  <si>
    <t>5*4</t>
  </si>
  <si>
    <t>214</t>
  </si>
  <si>
    <t>783614111</t>
  </si>
  <si>
    <t>Základní jednonásobný syntetický nátěr článkových otopných těles</t>
  </si>
  <si>
    <t>1365631216</t>
  </si>
  <si>
    <t>215</t>
  </si>
  <si>
    <t>783614551</t>
  </si>
  <si>
    <t>Základní jednonásobný syntetický nátěr potrubí DN do 50 mm</t>
  </si>
  <si>
    <t>-1048031443</t>
  </si>
  <si>
    <t>216</t>
  </si>
  <si>
    <t>783615551</t>
  </si>
  <si>
    <t>Mezinátěr jednonásobný syntetický nátěr potrubí DN do 50 mm</t>
  </si>
  <si>
    <t>375913621</t>
  </si>
  <si>
    <t>217</t>
  </si>
  <si>
    <t>783617117</t>
  </si>
  <si>
    <t>Krycí dvojnásobný syntetický nátěr článkových otopných těles</t>
  </si>
  <si>
    <t>-1982169810</t>
  </si>
  <si>
    <t>218</t>
  </si>
  <si>
    <t>783617601</t>
  </si>
  <si>
    <t>Krycí jednonásobný syntetický nátěr potrubí DN do 50 mm</t>
  </si>
  <si>
    <t>-1826806150</t>
  </si>
  <si>
    <t>219</t>
  </si>
  <si>
    <t>783622111</t>
  </si>
  <si>
    <t>Tmelení článkových otopných těles disperzním tmelem</t>
  </si>
  <si>
    <t>1906111478</t>
  </si>
  <si>
    <t>220</t>
  </si>
  <si>
    <t>783813131</t>
  </si>
  <si>
    <t>Penetrační syntetický nátěr hladkých, tenkovrstvých zrnitých a štukových omítek</t>
  </si>
  <si>
    <t>-1102183886</t>
  </si>
  <si>
    <t>stěny učebna</t>
  </si>
  <si>
    <t>34,25*1,5</t>
  </si>
  <si>
    <t>221</t>
  </si>
  <si>
    <t>783817421</t>
  </si>
  <si>
    <t>Krycí dvojnásobný syntetický nátěr hladkých, zrnitých tenkovrstvých nebo štukových omítek</t>
  </si>
  <si>
    <t>1646674754</t>
  </si>
  <si>
    <t>784</t>
  </si>
  <si>
    <t>Dokončovací práce - malby a tapety</t>
  </si>
  <si>
    <t>222</t>
  </si>
  <si>
    <t>784111001</t>
  </si>
  <si>
    <t>Oprášení (ometení ) podkladu v místnostech v do 3,80 m</t>
  </si>
  <si>
    <t>-1028066141</t>
  </si>
  <si>
    <t>stropy</t>
  </si>
  <si>
    <t>63,21+11,83+14,45</t>
  </si>
  <si>
    <t>34,25*1,68</t>
  </si>
  <si>
    <t>stěny soc.zázemí nad obkladem</t>
  </si>
  <si>
    <t>(18,12*1,18)</t>
  </si>
  <si>
    <t>((2,57+3,765)*2*1,18)</t>
  </si>
  <si>
    <t>((2,57+1,74)*2*1,18)</t>
  </si>
  <si>
    <t>223</t>
  </si>
  <si>
    <t>784121001</t>
  </si>
  <si>
    <t>Oškrabání malby v mísnostech v do 3,80 m</t>
  </si>
  <si>
    <t>1061917146</t>
  </si>
  <si>
    <t>224</t>
  </si>
  <si>
    <t>784181101</t>
  </si>
  <si>
    <t>Základní akrylátová jednonásobná bezbarvá penetrace podkladu v místnostech v do 3,80 m</t>
  </si>
  <si>
    <t>1711346528</t>
  </si>
  <si>
    <t>225</t>
  </si>
  <si>
    <t>784211101</t>
  </si>
  <si>
    <t>Dvojnásobné bílé malby ze směsí za mokra výborně oděruvzdorných v místnostech v do 3,80 m</t>
  </si>
  <si>
    <t>-1820547545</t>
  </si>
  <si>
    <t>226</t>
  </si>
  <si>
    <t>784211163</t>
  </si>
  <si>
    <t>Příplatek k cenám 2x maleb ze směsí za mokra oděruvzdorných za barevnou malbu středně sytého odstínu</t>
  </si>
  <si>
    <t>-1987125512</t>
  </si>
  <si>
    <t>Práce a dodávky M</t>
  </si>
  <si>
    <t>33-M</t>
  </si>
  <si>
    <t>Montáže dopr.zaříz.,sklad. zař. a váh</t>
  </si>
  <si>
    <t>227</t>
  </si>
  <si>
    <t>330000001R</t>
  </si>
  <si>
    <t>Mobilní plošina, schodišťová elektrická sklopná</t>
  </si>
  <si>
    <t>-1247641942</t>
  </si>
  <si>
    <t>VRN</t>
  </si>
  <si>
    <t>Vedlejší rozpočtové náklady</t>
  </si>
  <si>
    <t>228</t>
  </si>
  <si>
    <t>030001000</t>
  </si>
  <si>
    <t>Zařízení staveniště</t>
  </si>
  <si>
    <t>%</t>
  </si>
  <si>
    <t>1024</t>
  </si>
  <si>
    <t>913024617</t>
  </si>
  <si>
    <t>VRN1</t>
  </si>
  <si>
    <t>Průzkumné, geodetické a projektové práce</t>
  </si>
  <si>
    <t>229</t>
  </si>
  <si>
    <t>011503000</t>
  </si>
  <si>
    <t>Stavební průzkum bez rozlišení - sondy</t>
  </si>
  <si>
    <t>sou</t>
  </si>
  <si>
    <t>-1241419518</t>
  </si>
  <si>
    <t>VRN2</t>
  </si>
  <si>
    <t>Příprava staveniště</t>
  </si>
  <si>
    <t>230</t>
  </si>
  <si>
    <t>024003006</t>
  </si>
  <si>
    <t xml:space="preserve">Stěhování nábytku - vyklizení nábytku, dřevěných tabulí, </t>
  </si>
  <si>
    <t>-442843105</t>
  </si>
  <si>
    <t xml:space="preserve">VENTILATOR TD 250/100 nebo rovnocenný </t>
  </si>
  <si>
    <t>Svítidlo přisazené, 2x48 LED, 4000 K, nanoprizmatický kryt PMMA, průměr 370mm, 700mA nebo rovnocenné</t>
  </si>
  <si>
    <t>KEYSTONE MODUL RJ45 nebo rovnocenný</t>
  </si>
  <si>
    <t>LISTA HRANATA 2M LHD 30X25 HD nebo rovnocenná</t>
  </si>
  <si>
    <t>JISTIC PL7-B16/3 nebo rovnocenný</t>
  </si>
  <si>
    <t>profil schodový protiskluzový ušlechtilá ocel V2A R10 V6 2x1000mm nebo rovnocenný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</si>
</sst>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64" workbookViewId="0">
      <selection activeCell="P158" sqref="P15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2" t="s">
        <v>14</v>
      </c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2"/>
      <c r="AQ5" s="22"/>
      <c r="AR5" s="20"/>
      <c r="BE5" s="24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4" t="s">
        <v>17</v>
      </c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2"/>
      <c r="AQ6" s="22"/>
      <c r="AR6" s="20"/>
      <c r="BE6" s="25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0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5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5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0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50"/>
      <c r="BS13" s="17" t="s">
        <v>6</v>
      </c>
    </row>
    <row r="14" spans="1:74" ht="12.75">
      <c r="B14" s="21"/>
      <c r="C14" s="22"/>
      <c r="D14" s="22"/>
      <c r="E14" s="255" t="s">
        <v>29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5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0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5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50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0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25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50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0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0"/>
    </row>
    <row r="23" spans="1:71" s="1" customFormat="1" ht="16.5" customHeight="1">
      <c r="B23" s="21"/>
      <c r="C23" s="22"/>
      <c r="D23" s="22"/>
      <c r="E23" s="257" t="s">
        <v>1</v>
      </c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2"/>
      <c r="AP23" s="22"/>
      <c r="AQ23" s="22"/>
      <c r="AR23" s="20"/>
      <c r="BE23" s="25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0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8">
        <f>ROUND(AG94,2)</f>
        <v>0</v>
      </c>
      <c r="AL26" s="259"/>
      <c r="AM26" s="259"/>
      <c r="AN26" s="259"/>
      <c r="AO26" s="259"/>
      <c r="AP26" s="36"/>
      <c r="AQ26" s="36"/>
      <c r="AR26" s="39"/>
      <c r="BE26" s="250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0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0" t="s">
        <v>38</v>
      </c>
      <c r="M28" s="260"/>
      <c r="N28" s="260"/>
      <c r="O28" s="260"/>
      <c r="P28" s="260"/>
      <c r="Q28" s="36"/>
      <c r="R28" s="36"/>
      <c r="S28" s="36"/>
      <c r="T28" s="36"/>
      <c r="U28" s="36"/>
      <c r="V28" s="36"/>
      <c r="W28" s="260" t="s">
        <v>39</v>
      </c>
      <c r="X28" s="260"/>
      <c r="Y28" s="260"/>
      <c r="Z28" s="260"/>
      <c r="AA28" s="260"/>
      <c r="AB28" s="260"/>
      <c r="AC28" s="260"/>
      <c r="AD28" s="260"/>
      <c r="AE28" s="260"/>
      <c r="AF28" s="36"/>
      <c r="AG28" s="36"/>
      <c r="AH28" s="36"/>
      <c r="AI28" s="36"/>
      <c r="AJ28" s="36"/>
      <c r="AK28" s="260" t="s">
        <v>40</v>
      </c>
      <c r="AL28" s="260"/>
      <c r="AM28" s="260"/>
      <c r="AN28" s="260"/>
      <c r="AO28" s="260"/>
      <c r="AP28" s="36"/>
      <c r="AQ28" s="36"/>
      <c r="AR28" s="39"/>
      <c r="BE28" s="250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48">
        <v>0.21</v>
      </c>
      <c r="M29" s="247"/>
      <c r="N29" s="247"/>
      <c r="O29" s="247"/>
      <c r="P29" s="247"/>
      <c r="Q29" s="41"/>
      <c r="R29" s="41"/>
      <c r="S29" s="41"/>
      <c r="T29" s="41"/>
      <c r="U29" s="41"/>
      <c r="V29" s="41"/>
      <c r="W29" s="246">
        <f>ROUND(AZ94, 2)</f>
        <v>0</v>
      </c>
      <c r="X29" s="247"/>
      <c r="Y29" s="247"/>
      <c r="Z29" s="247"/>
      <c r="AA29" s="247"/>
      <c r="AB29" s="247"/>
      <c r="AC29" s="247"/>
      <c r="AD29" s="247"/>
      <c r="AE29" s="247"/>
      <c r="AF29" s="41"/>
      <c r="AG29" s="41"/>
      <c r="AH29" s="41"/>
      <c r="AI29" s="41"/>
      <c r="AJ29" s="41"/>
      <c r="AK29" s="246">
        <f>ROUND(AV94, 2)</f>
        <v>0</v>
      </c>
      <c r="AL29" s="247"/>
      <c r="AM29" s="247"/>
      <c r="AN29" s="247"/>
      <c r="AO29" s="247"/>
      <c r="AP29" s="41"/>
      <c r="AQ29" s="41"/>
      <c r="AR29" s="42"/>
      <c r="BE29" s="251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48">
        <v>0.15</v>
      </c>
      <c r="M30" s="247"/>
      <c r="N30" s="247"/>
      <c r="O30" s="247"/>
      <c r="P30" s="247"/>
      <c r="Q30" s="41"/>
      <c r="R30" s="41"/>
      <c r="S30" s="41"/>
      <c r="T30" s="41"/>
      <c r="U30" s="41"/>
      <c r="V30" s="41"/>
      <c r="W30" s="246">
        <f>ROUND(BA94, 2)</f>
        <v>0</v>
      </c>
      <c r="X30" s="247"/>
      <c r="Y30" s="247"/>
      <c r="Z30" s="247"/>
      <c r="AA30" s="247"/>
      <c r="AB30" s="247"/>
      <c r="AC30" s="247"/>
      <c r="AD30" s="247"/>
      <c r="AE30" s="247"/>
      <c r="AF30" s="41"/>
      <c r="AG30" s="41"/>
      <c r="AH30" s="41"/>
      <c r="AI30" s="41"/>
      <c r="AJ30" s="41"/>
      <c r="AK30" s="246">
        <f>ROUND(AW94, 2)</f>
        <v>0</v>
      </c>
      <c r="AL30" s="247"/>
      <c r="AM30" s="247"/>
      <c r="AN30" s="247"/>
      <c r="AO30" s="247"/>
      <c r="AP30" s="41"/>
      <c r="AQ30" s="41"/>
      <c r="AR30" s="42"/>
      <c r="BE30" s="251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48">
        <v>0.21</v>
      </c>
      <c r="M31" s="247"/>
      <c r="N31" s="247"/>
      <c r="O31" s="247"/>
      <c r="P31" s="247"/>
      <c r="Q31" s="41"/>
      <c r="R31" s="41"/>
      <c r="S31" s="41"/>
      <c r="T31" s="41"/>
      <c r="U31" s="41"/>
      <c r="V31" s="41"/>
      <c r="W31" s="246">
        <f>ROUND(BB94, 2)</f>
        <v>0</v>
      </c>
      <c r="X31" s="247"/>
      <c r="Y31" s="247"/>
      <c r="Z31" s="247"/>
      <c r="AA31" s="247"/>
      <c r="AB31" s="247"/>
      <c r="AC31" s="247"/>
      <c r="AD31" s="247"/>
      <c r="AE31" s="247"/>
      <c r="AF31" s="41"/>
      <c r="AG31" s="41"/>
      <c r="AH31" s="41"/>
      <c r="AI31" s="41"/>
      <c r="AJ31" s="41"/>
      <c r="AK31" s="246">
        <v>0</v>
      </c>
      <c r="AL31" s="247"/>
      <c r="AM31" s="247"/>
      <c r="AN31" s="247"/>
      <c r="AO31" s="247"/>
      <c r="AP31" s="41"/>
      <c r="AQ31" s="41"/>
      <c r="AR31" s="42"/>
      <c r="BE31" s="251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48">
        <v>0.15</v>
      </c>
      <c r="M32" s="247"/>
      <c r="N32" s="247"/>
      <c r="O32" s="247"/>
      <c r="P32" s="247"/>
      <c r="Q32" s="41"/>
      <c r="R32" s="41"/>
      <c r="S32" s="41"/>
      <c r="T32" s="41"/>
      <c r="U32" s="41"/>
      <c r="V32" s="41"/>
      <c r="W32" s="246">
        <f>ROUND(BC94, 2)</f>
        <v>0</v>
      </c>
      <c r="X32" s="247"/>
      <c r="Y32" s="247"/>
      <c r="Z32" s="247"/>
      <c r="AA32" s="247"/>
      <c r="AB32" s="247"/>
      <c r="AC32" s="247"/>
      <c r="AD32" s="247"/>
      <c r="AE32" s="247"/>
      <c r="AF32" s="41"/>
      <c r="AG32" s="41"/>
      <c r="AH32" s="41"/>
      <c r="AI32" s="41"/>
      <c r="AJ32" s="41"/>
      <c r="AK32" s="246">
        <v>0</v>
      </c>
      <c r="AL32" s="247"/>
      <c r="AM32" s="247"/>
      <c r="AN32" s="247"/>
      <c r="AO32" s="247"/>
      <c r="AP32" s="41"/>
      <c r="AQ32" s="41"/>
      <c r="AR32" s="42"/>
      <c r="BE32" s="251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48">
        <v>0</v>
      </c>
      <c r="M33" s="247"/>
      <c r="N33" s="247"/>
      <c r="O33" s="247"/>
      <c r="P33" s="247"/>
      <c r="Q33" s="41"/>
      <c r="R33" s="41"/>
      <c r="S33" s="41"/>
      <c r="T33" s="41"/>
      <c r="U33" s="41"/>
      <c r="V33" s="41"/>
      <c r="W33" s="246">
        <f>ROUND(BD94, 2)</f>
        <v>0</v>
      </c>
      <c r="X33" s="247"/>
      <c r="Y33" s="247"/>
      <c r="Z33" s="247"/>
      <c r="AA33" s="247"/>
      <c r="AB33" s="247"/>
      <c r="AC33" s="247"/>
      <c r="AD33" s="247"/>
      <c r="AE33" s="247"/>
      <c r="AF33" s="41"/>
      <c r="AG33" s="41"/>
      <c r="AH33" s="41"/>
      <c r="AI33" s="41"/>
      <c r="AJ33" s="41"/>
      <c r="AK33" s="246">
        <v>0</v>
      </c>
      <c r="AL33" s="247"/>
      <c r="AM33" s="247"/>
      <c r="AN33" s="247"/>
      <c r="AO33" s="247"/>
      <c r="AP33" s="41"/>
      <c r="AQ33" s="41"/>
      <c r="AR33" s="42"/>
      <c r="BE33" s="251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0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83" t="s">
        <v>49</v>
      </c>
      <c r="Y35" s="284"/>
      <c r="Z35" s="284"/>
      <c r="AA35" s="284"/>
      <c r="AB35" s="284"/>
      <c r="AC35" s="45"/>
      <c r="AD35" s="45"/>
      <c r="AE35" s="45"/>
      <c r="AF35" s="45"/>
      <c r="AG35" s="45"/>
      <c r="AH35" s="45"/>
      <c r="AI35" s="45"/>
      <c r="AJ35" s="45"/>
      <c r="AK35" s="285">
        <f>SUM(AK26:AK33)</f>
        <v>0</v>
      </c>
      <c r="AL35" s="284"/>
      <c r="AM35" s="284"/>
      <c r="AN35" s="284"/>
      <c r="AO35" s="286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0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0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0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0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LS2021-0657-23/2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0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2" t="str">
        <f>K6</f>
        <v>ZŠ Křižíkova Sokolov - Učebna dílen pro polytechnické vzdělávání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63"/>
      <c r="AQ85" s="63"/>
      <c r="AR85" s="64"/>
    </row>
    <row r="86" spans="1:90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0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Sokolov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4" t="str">
        <f>IF(AN8= "","",AN8)</f>
        <v>25. 10. 2023</v>
      </c>
      <c r="AN87" s="274"/>
      <c r="AO87" s="36"/>
      <c r="AP87" s="36"/>
      <c r="AQ87" s="36"/>
      <c r="AR87" s="39"/>
      <c r="BE87" s="34"/>
    </row>
    <row r="88" spans="1:90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0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Městský úřad Sokolov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275" t="str">
        <f>IF(E17="","",E17)</f>
        <v>MgA.Hana Fischerová</v>
      </c>
      <c r="AN89" s="276"/>
      <c r="AO89" s="276"/>
      <c r="AP89" s="276"/>
      <c r="AQ89" s="36"/>
      <c r="AR89" s="39"/>
      <c r="AS89" s="277" t="s">
        <v>57</v>
      </c>
      <c r="AT89" s="27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0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275" t="str">
        <f>IF(E20="","",E20)</f>
        <v>Sadílek Ladislav</v>
      </c>
      <c r="AN90" s="276"/>
      <c r="AO90" s="276"/>
      <c r="AP90" s="276"/>
      <c r="AQ90" s="36"/>
      <c r="AR90" s="39"/>
      <c r="AS90" s="279"/>
      <c r="AT90" s="28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0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1"/>
      <c r="AT91" s="28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0" s="2" customFormat="1" ht="29.25" customHeight="1">
      <c r="A92" s="34"/>
      <c r="B92" s="35"/>
      <c r="C92" s="267" t="s">
        <v>58</v>
      </c>
      <c r="D92" s="268"/>
      <c r="E92" s="268"/>
      <c r="F92" s="268"/>
      <c r="G92" s="268"/>
      <c r="H92" s="73"/>
      <c r="I92" s="269" t="s">
        <v>59</v>
      </c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  <c r="X92" s="268"/>
      <c r="Y92" s="268"/>
      <c r="Z92" s="268"/>
      <c r="AA92" s="268"/>
      <c r="AB92" s="268"/>
      <c r="AC92" s="268"/>
      <c r="AD92" s="268"/>
      <c r="AE92" s="268"/>
      <c r="AF92" s="268"/>
      <c r="AG92" s="270" t="s">
        <v>60</v>
      </c>
      <c r="AH92" s="268"/>
      <c r="AI92" s="268"/>
      <c r="AJ92" s="268"/>
      <c r="AK92" s="268"/>
      <c r="AL92" s="268"/>
      <c r="AM92" s="268"/>
      <c r="AN92" s="269" t="s">
        <v>61</v>
      </c>
      <c r="AO92" s="268"/>
      <c r="AP92" s="271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0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0" s="6" customFormat="1" ht="32.450000000000003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64">
        <f>ROUND(AG95,2)</f>
        <v>0</v>
      </c>
      <c r="AH94" s="264"/>
      <c r="AI94" s="264"/>
      <c r="AJ94" s="264"/>
      <c r="AK94" s="264"/>
      <c r="AL94" s="264"/>
      <c r="AM94" s="264"/>
      <c r="AN94" s="265">
        <f>SUM(AG94,AT94)</f>
        <v>0</v>
      </c>
      <c r="AO94" s="265"/>
      <c r="AP94" s="265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76</v>
      </c>
      <c r="BT94" s="91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0" s="7" customFormat="1" ht="37.5" customHeight="1">
      <c r="A95" s="92" t="s">
        <v>80</v>
      </c>
      <c r="B95" s="93"/>
      <c r="C95" s="94"/>
      <c r="D95" s="263" t="s">
        <v>14</v>
      </c>
      <c r="E95" s="263"/>
      <c r="F95" s="263"/>
      <c r="G95" s="263"/>
      <c r="H95" s="263"/>
      <c r="I95" s="95"/>
      <c r="J95" s="263" t="s">
        <v>17</v>
      </c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1">
        <f>'LS2021-0657-23-2 - ZŠ Kři...'!J28</f>
        <v>0</v>
      </c>
      <c r="AH95" s="262"/>
      <c r="AI95" s="262"/>
      <c r="AJ95" s="262"/>
      <c r="AK95" s="262"/>
      <c r="AL95" s="262"/>
      <c r="AM95" s="262"/>
      <c r="AN95" s="261">
        <f>SUM(AG95,AT95)</f>
        <v>0</v>
      </c>
      <c r="AO95" s="262"/>
      <c r="AP95" s="262"/>
      <c r="AQ95" s="96" t="s">
        <v>81</v>
      </c>
      <c r="AR95" s="97"/>
      <c r="AS95" s="98">
        <v>0</v>
      </c>
      <c r="AT95" s="99">
        <f>ROUND(SUM(AV95:AW95),2)</f>
        <v>0</v>
      </c>
      <c r="AU95" s="100">
        <f>'LS2021-0657-23-2 - ZŠ Kři...'!P142</f>
        <v>0</v>
      </c>
      <c r="AV95" s="99">
        <f>'LS2021-0657-23-2 - ZŠ Kři...'!J31</f>
        <v>0</v>
      </c>
      <c r="AW95" s="99">
        <f>'LS2021-0657-23-2 - ZŠ Kři...'!J32</f>
        <v>0</v>
      </c>
      <c r="AX95" s="99">
        <f>'LS2021-0657-23-2 - ZŠ Kři...'!J33</f>
        <v>0</v>
      </c>
      <c r="AY95" s="99">
        <f>'LS2021-0657-23-2 - ZŠ Kři...'!J34</f>
        <v>0</v>
      </c>
      <c r="AZ95" s="99">
        <f>'LS2021-0657-23-2 - ZŠ Kři...'!F31</f>
        <v>0</v>
      </c>
      <c r="BA95" s="99">
        <f>'LS2021-0657-23-2 - ZŠ Kři...'!F32</f>
        <v>0</v>
      </c>
      <c r="BB95" s="99">
        <f>'LS2021-0657-23-2 - ZŠ Kři...'!F33</f>
        <v>0</v>
      </c>
      <c r="BC95" s="99">
        <f>'LS2021-0657-23-2 - ZŠ Kři...'!F34</f>
        <v>0</v>
      </c>
      <c r="BD95" s="101">
        <f>'LS2021-0657-23-2 - ZŠ Kři...'!F35</f>
        <v>0</v>
      </c>
      <c r="BT95" s="102" t="s">
        <v>82</v>
      </c>
      <c r="BU95" s="102" t="s">
        <v>83</v>
      </c>
      <c r="BV95" s="102" t="s">
        <v>78</v>
      </c>
      <c r="BW95" s="102" t="s">
        <v>5</v>
      </c>
      <c r="BX95" s="102" t="s">
        <v>79</v>
      </c>
      <c r="CL95" s="102" t="s">
        <v>1</v>
      </c>
    </row>
    <row r="96" spans="1:90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9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pans="1:57" s="2" customFormat="1" ht="6.95" customHeight="1">
      <c r="A97" s="3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LS2021-0657-23-2 - ZŠ Kři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05"/>
  <sheetViews>
    <sheetView showGridLines="0" tabSelected="1" topLeftCell="A126" workbookViewId="0">
      <selection activeCell="AC145" sqref="AC14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0"/>
      <c r="AT3" s="17" t="s">
        <v>84</v>
      </c>
    </row>
    <row r="4" spans="1:46" s="1" customFormat="1" ht="24.95" customHeight="1">
      <c r="B4" s="20"/>
      <c r="D4" s="105" t="s">
        <v>85</v>
      </c>
      <c r="L4" s="20"/>
      <c r="M4" s="106" t="s">
        <v>10</v>
      </c>
      <c r="AT4" s="17" t="s">
        <v>4</v>
      </c>
    </row>
    <row r="5" spans="1:46" s="1" customFormat="1" ht="6.95" customHeight="1">
      <c r="B5" s="20"/>
      <c r="L5" s="20"/>
    </row>
    <row r="6" spans="1:46" s="2" customFormat="1" ht="12" customHeight="1">
      <c r="A6" s="34"/>
      <c r="B6" s="39"/>
      <c r="C6" s="34"/>
      <c r="D6" s="107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46" s="2" customFormat="1" ht="30" customHeight="1">
      <c r="A7" s="34"/>
      <c r="B7" s="39"/>
      <c r="C7" s="34"/>
      <c r="D7" s="34"/>
      <c r="E7" s="288" t="s">
        <v>17</v>
      </c>
      <c r="F7" s="289"/>
      <c r="G7" s="289"/>
      <c r="H7" s="289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pans="1:46" s="2" customFormat="1">
      <c r="A8" s="34"/>
      <c r="B8" s="39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2" customHeight="1">
      <c r="A9" s="34"/>
      <c r="B9" s="39"/>
      <c r="C9" s="34"/>
      <c r="D9" s="107" t="s">
        <v>18</v>
      </c>
      <c r="E9" s="34"/>
      <c r="F9" s="108" t="s">
        <v>1</v>
      </c>
      <c r="G9" s="34"/>
      <c r="H9" s="34"/>
      <c r="I9" s="107" t="s">
        <v>19</v>
      </c>
      <c r="J9" s="108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07" t="s">
        <v>20</v>
      </c>
      <c r="E10" s="34"/>
      <c r="F10" s="108" t="s">
        <v>21</v>
      </c>
      <c r="G10" s="34"/>
      <c r="H10" s="34"/>
      <c r="I10" s="107" t="s">
        <v>22</v>
      </c>
      <c r="J10" s="109" t="str">
        <f>'Rekapitulace stavby'!AN8</f>
        <v>25. 10. 2023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0.9" customHeight="1">
      <c r="A11" s="34"/>
      <c r="B11" s="39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7" t="s">
        <v>24</v>
      </c>
      <c r="E12" s="34"/>
      <c r="F12" s="34"/>
      <c r="G12" s="34"/>
      <c r="H12" s="34"/>
      <c r="I12" s="107" t="s">
        <v>25</v>
      </c>
      <c r="J12" s="108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8" customHeight="1">
      <c r="A13" s="34"/>
      <c r="B13" s="39"/>
      <c r="C13" s="34"/>
      <c r="D13" s="34"/>
      <c r="E13" s="108" t="s">
        <v>26</v>
      </c>
      <c r="F13" s="34"/>
      <c r="G13" s="34"/>
      <c r="H13" s="34"/>
      <c r="I13" s="107" t="s">
        <v>27</v>
      </c>
      <c r="J13" s="108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6.95" customHeight="1">
      <c r="A14" s="34"/>
      <c r="B14" s="39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9"/>
      <c r="C15" s="34"/>
      <c r="D15" s="107" t="s">
        <v>28</v>
      </c>
      <c r="E15" s="34"/>
      <c r="F15" s="34"/>
      <c r="G15" s="34"/>
      <c r="H15" s="34"/>
      <c r="I15" s="107" t="s">
        <v>25</v>
      </c>
      <c r="J15" s="30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8" customHeight="1">
      <c r="A16" s="34"/>
      <c r="B16" s="39"/>
      <c r="C16" s="34"/>
      <c r="D16" s="34"/>
      <c r="E16" s="290" t="str">
        <f>'Rekapitulace stavby'!E14</f>
        <v>Vyplň údaj</v>
      </c>
      <c r="F16" s="291"/>
      <c r="G16" s="291"/>
      <c r="H16" s="291"/>
      <c r="I16" s="107" t="s">
        <v>27</v>
      </c>
      <c r="J16" s="30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6.95" customHeight="1">
      <c r="A17" s="34"/>
      <c r="B17" s="39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9"/>
      <c r="C18" s="34"/>
      <c r="D18" s="107" t="s">
        <v>30</v>
      </c>
      <c r="E18" s="34"/>
      <c r="F18" s="34"/>
      <c r="G18" s="34"/>
      <c r="H18" s="34"/>
      <c r="I18" s="107" t="s">
        <v>25</v>
      </c>
      <c r="J18" s="108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9"/>
      <c r="C19" s="34"/>
      <c r="D19" s="34"/>
      <c r="E19" s="108" t="s">
        <v>31</v>
      </c>
      <c r="F19" s="34"/>
      <c r="G19" s="34"/>
      <c r="H19" s="34"/>
      <c r="I19" s="107" t="s">
        <v>27</v>
      </c>
      <c r="J19" s="108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9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9"/>
      <c r="C21" s="34"/>
      <c r="D21" s="107" t="s">
        <v>33</v>
      </c>
      <c r="E21" s="34"/>
      <c r="F21" s="34"/>
      <c r="G21" s="34"/>
      <c r="H21" s="34"/>
      <c r="I21" s="107" t="s">
        <v>25</v>
      </c>
      <c r="J21" s="108" t="s">
        <v>34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9"/>
      <c r="C22" s="34"/>
      <c r="D22" s="34"/>
      <c r="E22" s="108" t="s">
        <v>35</v>
      </c>
      <c r="F22" s="34"/>
      <c r="G22" s="34"/>
      <c r="H22" s="34"/>
      <c r="I22" s="107" t="s">
        <v>27</v>
      </c>
      <c r="J22" s="108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9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9"/>
      <c r="C24" s="34"/>
      <c r="D24" s="107" t="s">
        <v>36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8" customFormat="1" ht="16.5" customHeight="1">
      <c r="A25" s="110"/>
      <c r="B25" s="111"/>
      <c r="C25" s="110"/>
      <c r="D25" s="110"/>
      <c r="E25" s="292" t="s">
        <v>1</v>
      </c>
      <c r="F25" s="292"/>
      <c r="G25" s="292"/>
      <c r="H25" s="292"/>
      <c r="I25" s="110"/>
      <c r="J25" s="110"/>
      <c r="K25" s="110"/>
      <c r="L25" s="112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</row>
    <row r="26" spans="1:31" s="2" customFormat="1" ht="6.95" customHeight="1">
      <c r="A26" s="34"/>
      <c r="B26" s="39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113"/>
      <c r="E27" s="113"/>
      <c r="F27" s="113"/>
      <c r="G27" s="113"/>
      <c r="H27" s="113"/>
      <c r="I27" s="113"/>
      <c r="J27" s="113"/>
      <c r="K27" s="113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25.35" customHeight="1">
      <c r="A28" s="34"/>
      <c r="B28" s="39"/>
      <c r="C28" s="34"/>
      <c r="D28" s="114" t="s">
        <v>37</v>
      </c>
      <c r="E28" s="34"/>
      <c r="F28" s="34"/>
      <c r="G28" s="34"/>
      <c r="H28" s="34"/>
      <c r="I28" s="34"/>
      <c r="J28" s="115">
        <f>ROUND(J142,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3"/>
      <c r="J29" s="113"/>
      <c r="K29" s="11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34"/>
      <c r="E30" s="34"/>
      <c r="F30" s="116" t="s">
        <v>39</v>
      </c>
      <c r="G30" s="34"/>
      <c r="H30" s="34"/>
      <c r="I30" s="116" t="s">
        <v>38</v>
      </c>
      <c r="J30" s="116" t="s">
        <v>40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17" t="s">
        <v>41</v>
      </c>
      <c r="E31" s="107" t="s">
        <v>42</v>
      </c>
      <c r="F31" s="118">
        <f>ROUND((SUM(BE142:BE604)),  2)</f>
        <v>0</v>
      </c>
      <c r="G31" s="34"/>
      <c r="H31" s="34"/>
      <c r="I31" s="119">
        <v>0.21</v>
      </c>
      <c r="J31" s="118">
        <f>ROUND(((SUM(BE142:BE604))*I31),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107" t="s">
        <v>43</v>
      </c>
      <c r="F32" s="118">
        <f>ROUND((SUM(BF142:BF604)),  2)</f>
        <v>0</v>
      </c>
      <c r="G32" s="34"/>
      <c r="H32" s="34"/>
      <c r="I32" s="119">
        <v>0.15</v>
      </c>
      <c r="J32" s="118">
        <f>ROUND(((SUM(BF142:BF604))*I32),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hidden="1" customHeight="1">
      <c r="A33" s="34"/>
      <c r="B33" s="39"/>
      <c r="C33" s="34"/>
      <c r="D33" s="34"/>
      <c r="E33" s="107" t="s">
        <v>44</v>
      </c>
      <c r="F33" s="118">
        <f>ROUND((SUM(BG142:BG604)),  2)</f>
        <v>0</v>
      </c>
      <c r="G33" s="34"/>
      <c r="H33" s="34"/>
      <c r="I33" s="119">
        <v>0.21</v>
      </c>
      <c r="J33" s="118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107" t="s">
        <v>45</v>
      </c>
      <c r="F34" s="118">
        <f>ROUND((SUM(BH142:BH604)),  2)</f>
        <v>0</v>
      </c>
      <c r="G34" s="34"/>
      <c r="H34" s="34"/>
      <c r="I34" s="119">
        <v>0.15</v>
      </c>
      <c r="J34" s="118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7" t="s">
        <v>46</v>
      </c>
      <c r="F35" s="118">
        <f>ROUND((SUM(BI142:BI604)),  2)</f>
        <v>0</v>
      </c>
      <c r="G35" s="34"/>
      <c r="H35" s="34"/>
      <c r="I35" s="119">
        <v>0</v>
      </c>
      <c r="J35" s="118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6.95" customHeight="1">
      <c r="A36" s="34"/>
      <c r="B36" s="39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25.35" customHeight="1">
      <c r="A37" s="34"/>
      <c r="B37" s="39"/>
      <c r="C37" s="120"/>
      <c r="D37" s="121" t="s">
        <v>47</v>
      </c>
      <c r="E37" s="122"/>
      <c r="F37" s="122"/>
      <c r="G37" s="123" t="s">
        <v>48</v>
      </c>
      <c r="H37" s="124" t="s">
        <v>49</v>
      </c>
      <c r="I37" s="122"/>
      <c r="J37" s="125">
        <f>SUM(J28:J35)</f>
        <v>0</v>
      </c>
      <c r="K37" s="126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27" t="s">
        <v>50</v>
      </c>
      <c r="E50" s="128"/>
      <c r="F50" s="128"/>
      <c r="G50" s="127" t="s">
        <v>51</v>
      </c>
      <c r="H50" s="128"/>
      <c r="I50" s="128"/>
      <c r="J50" s="128"/>
      <c r="K50" s="128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29" t="s">
        <v>52</v>
      </c>
      <c r="E61" s="130"/>
      <c r="F61" s="131" t="s">
        <v>53</v>
      </c>
      <c r="G61" s="129" t="s">
        <v>52</v>
      </c>
      <c r="H61" s="130"/>
      <c r="I61" s="130"/>
      <c r="J61" s="132" t="s">
        <v>53</v>
      </c>
      <c r="K61" s="13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27" t="s">
        <v>54</v>
      </c>
      <c r="E65" s="133"/>
      <c r="F65" s="133"/>
      <c r="G65" s="127" t="s">
        <v>55</v>
      </c>
      <c r="H65" s="133"/>
      <c r="I65" s="133"/>
      <c r="J65" s="133"/>
      <c r="K65" s="133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29" t="s">
        <v>52</v>
      </c>
      <c r="E76" s="130"/>
      <c r="F76" s="131" t="s">
        <v>53</v>
      </c>
      <c r="G76" s="129" t="s">
        <v>52</v>
      </c>
      <c r="H76" s="130"/>
      <c r="I76" s="130"/>
      <c r="J76" s="132" t="s">
        <v>53</v>
      </c>
      <c r="K76" s="13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86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30" customHeight="1">
      <c r="A85" s="34"/>
      <c r="B85" s="35"/>
      <c r="C85" s="36"/>
      <c r="D85" s="36"/>
      <c r="E85" s="272" t="str">
        <f>E7</f>
        <v>ZŠ Křižíkova Sokolov - Učebna dílen pro polytechnické vzdělávání</v>
      </c>
      <c r="F85" s="287"/>
      <c r="G85" s="287"/>
      <c r="H85" s="287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2" customHeight="1">
      <c r="A87" s="34"/>
      <c r="B87" s="35"/>
      <c r="C87" s="29" t="s">
        <v>20</v>
      </c>
      <c r="D87" s="36"/>
      <c r="E87" s="36"/>
      <c r="F87" s="27" t="str">
        <f>F10</f>
        <v>Sokolov</v>
      </c>
      <c r="G87" s="36"/>
      <c r="H87" s="36"/>
      <c r="I87" s="29" t="s">
        <v>22</v>
      </c>
      <c r="J87" s="66" t="str">
        <f>IF(J10="","",J10)</f>
        <v>25. 10. 2023</v>
      </c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5.2" customHeight="1">
      <c r="A89" s="34"/>
      <c r="B89" s="35"/>
      <c r="C89" s="29" t="s">
        <v>24</v>
      </c>
      <c r="D89" s="36"/>
      <c r="E89" s="36"/>
      <c r="F89" s="27" t="str">
        <f>E13</f>
        <v>Městský úřad Sokolov</v>
      </c>
      <c r="G89" s="36"/>
      <c r="H89" s="36"/>
      <c r="I89" s="29" t="s">
        <v>30</v>
      </c>
      <c r="J89" s="32" t="str">
        <f>E19</f>
        <v>MgA.Hana Fischerová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15.2" customHeight="1">
      <c r="A90" s="34"/>
      <c r="B90" s="35"/>
      <c r="C90" s="29" t="s">
        <v>28</v>
      </c>
      <c r="D90" s="36"/>
      <c r="E90" s="36"/>
      <c r="F90" s="27" t="str">
        <f>IF(E16="","",E16)</f>
        <v>Vyplň údaj</v>
      </c>
      <c r="G90" s="36"/>
      <c r="H90" s="36"/>
      <c r="I90" s="29" t="s">
        <v>33</v>
      </c>
      <c r="J90" s="32" t="str">
        <f>E22</f>
        <v>Sadílek Ladislav</v>
      </c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0.35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9.25" customHeight="1">
      <c r="A92" s="34"/>
      <c r="B92" s="35"/>
      <c r="C92" s="138" t="s">
        <v>87</v>
      </c>
      <c r="D92" s="139"/>
      <c r="E92" s="139"/>
      <c r="F92" s="139"/>
      <c r="G92" s="139"/>
      <c r="H92" s="139"/>
      <c r="I92" s="139"/>
      <c r="J92" s="140" t="s">
        <v>88</v>
      </c>
      <c r="K92" s="13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2.9" customHeight="1">
      <c r="A94" s="34"/>
      <c r="B94" s="35"/>
      <c r="C94" s="141" t="s">
        <v>89</v>
      </c>
      <c r="D94" s="36"/>
      <c r="E94" s="36"/>
      <c r="F94" s="36"/>
      <c r="G94" s="36"/>
      <c r="H94" s="36"/>
      <c r="I94" s="36"/>
      <c r="J94" s="84">
        <f>J142</f>
        <v>0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7" t="s">
        <v>90</v>
      </c>
    </row>
    <row r="95" spans="1:47" s="9" customFormat="1" ht="24.95" customHeight="1">
      <c r="B95" s="142"/>
      <c r="C95" s="143"/>
      <c r="D95" s="144" t="s">
        <v>91</v>
      </c>
      <c r="E95" s="145"/>
      <c r="F95" s="145"/>
      <c r="G95" s="145"/>
      <c r="H95" s="145"/>
      <c r="I95" s="145"/>
      <c r="J95" s="146">
        <f>J143</f>
        <v>0</v>
      </c>
      <c r="K95" s="143"/>
      <c r="L95" s="147"/>
    </row>
    <row r="96" spans="1:47" s="10" customFormat="1" ht="19.899999999999999" customHeight="1">
      <c r="B96" s="148"/>
      <c r="C96" s="149"/>
      <c r="D96" s="150" t="s">
        <v>92</v>
      </c>
      <c r="E96" s="151"/>
      <c r="F96" s="151"/>
      <c r="G96" s="151"/>
      <c r="H96" s="151"/>
      <c r="I96" s="151"/>
      <c r="J96" s="152">
        <f>J144</f>
        <v>0</v>
      </c>
      <c r="K96" s="149"/>
      <c r="L96" s="153"/>
    </row>
    <row r="97" spans="2:12" s="10" customFormat="1" ht="19.899999999999999" customHeight="1">
      <c r="B97" s="148"/>
      <c r="C97" s="149"/>
      <c r="D97" s="150" t="s">
        <v>93</v>
      </c>
      <c r="E97" s="151"/>
      <c r="F97" s="151"/>
      <c r="G97" s="151"/>
      <c r="H97" s="151"/>
      <c r="I97" s="151"/>
      <c r="J97" s="152">
        <f>J170</f>
        <v>0</v>
      </c>
      <c r="K97" s="149"/>
      <c r="L97" s="153"/>
    </row>
    <row r="98" spans="2:12" s="10" customFormat="1" ht="19.899999999999999" customHeight="1">
      <c r="B98" s="148"/>
      <c r="C98" s="149"/>
      <c r="D98" s="150" t="s">
        <v>94</v>
      </c>
      <c r="E98" s="151"/>
      <c r="F98" s="151"/>
      <c r="G98" s="151"/>
      <c r="H98" s="151"/>
      <c r="I98" s="151"/>
      <c r="J98" s="152">
        <f>J207</f>
        <v>0</v>
      </c>
      <c r="K98" s="149"/>
      <c r="L98" s="153"/>
    </row>
    <row r="99" spans="2:12" s="10" customFormat="1" ht="19.899999999999999" customHeight="1">
      <c r="B99" s="148"/>
      <c r="C99" s="149"/>
      <c r="D99" s="150" t="s">
        <v>95</v>
      </c>
      <c r="E99" s="151"/>
      <c r="F99" s="151"/>
      <c r="G99" s="151"/>
      <c r="H99" s="151"/>
      <c r="I99" s="151"/>
      <c r="J99" s="152">
        <f>J229</f>
        <v>0</v>
      </c>
      <c r="K99" s="149"/>
      <c r="L99" s="153"/>
    </row>
    <row r="100" spans="2:12" s="10" customFormat="1" ht="19.899999999999999" customHeight="1">
      <c r="B100" s="148"/>
      <c r="C100" s="149"/>
      <c r="D100" s="150" t="s">
        <v>96</v>
      </c>
      <c r="E100" s="151"/>
      <c r="F100" s="151"/>
      <c r="G100" s="151"/>
      <c r="H100" s="151"/>
      <c r="I100" s="151"/>
      <c r="J100" s="152">
        <f>J238</f>
        <v>0</v>
      </c>
      <c r="K100" s="149"/>
      <c r="L100" s="153"/>
    </row>
    <row r="101" spans="2:12" s="9" customFormat="1" ht="24.95" customHeight="1">
      <c r="B101" s="142"/>
      <c r="C101" s="143"/>
      <c r="D101" s="144" t="s">
        <v>97</v>
      </c>
      <c r="E101" s="145"/>
      <c r="F101" s="145"/>
      <c r="G101" s="145"/>
      <c r="H101" s="145"/>
      <c r="I101" s="145"/>
      <c r="J101" s="146">
        <f>J240</f>
        <v>0</v>
      </c>
      <c r="K101" s="143"/>
      <c r="L101" s="147"/>
    </row>
    <row r="102" spans="2:12" s="10" customFormat="1" ht="19.899999999999999" customHeight="1">
      <c r="B102" s="148"/>
      <c r="C102" s="149"/>
      <c r="D102" s="150" t="s">
        <v>98</v>
      </c>
      <c r="E102" s="151"/>
      <c r="F102" s="151"/>
      <c r="G102" s="151"/>
      <c r="H102" s="151"/>
      <c r="I102" s="151"/>
      <c r="J102" s="152">
        <f>J241</f>
        <v>0</v>
      </c>
      <c r="K102" s="149"/>
      <c r="L102" s="153"/>
    </row>
    <row r="103" spans="2:12" s="10" customFormat="1" ht="19.899999999999999" customHeight="1">
      <c r="B103" s="148"/>
      <c r="C103" s="149"/>
      <c r="D103" s="150" t="s">
        <v>99</v>
      </c>
      <c r="E103" s="151"/>
      <c r="F103" s="151"/>
      <c r="G103" s="151"/>
      <c r="H103" s="151"/>
      <c r="I103" s="151"/>
      <c r="J103" s="152">
        <f>J259</f>
        <v>0</v>
      </c>
      <c r="K103" s="149"/>
      <c r="L103" s="153"/>
    </row>
    <row r="104" spans="2:12" s="10" customFormat="1" ht="19.899999999999999" customHeight="1">
      <c r="B104" s="148"/>
      <c r="C104" s="149"/>
      <c r="D104" s="150" t="s">
        <v>100</v>
      </c>
      <c r="E104" s="151"/>
      <c r="F104" s="151"/>
      <c r="G104" s="151"/>
      <c r="H104" s="151"/>
      <c r="I104" s="151"/>
      <c r="J104" s="152">
        <f>J266</f>
        <v>0</v>
      </c>
      <c r="K104" s="149"/>
      <c r="L104" s="153"/>
    </row>
    <row r="105" spans="2:12" s="10" customFormat="1" ht="19.899999999999999" customHeight="1">
      <c r="B105" s="148"/>
      <c r="C105" s="149"/>
      <c r="D105" s="150" t="s">
        <v>101</v>
      </c>
      <c r="E105" s="151"/>
      <c r="F105" s="151"/>
      <c r="G105" s="151"/>
      <c r="H105" s="151"/>
      <c r="I105" s="151"/>
      <c r="J105" s="152">
        <f>J273</f>
        <v>0</v>
      </c>
      <c r="K105" s="149"/>
      <c r="L105" s="153"/>
    </row>
    <row r="106" spans="2:12" s="10" customFormat="1" ht="19.899999999999999" customHeight="1">
      <c r="B106" s="148"/>
      <c r="C106" s="149"/>
      <c r="D106" s="150" t="s">
        <v>102</v>
      </c>
      <c r="E106" s="151"/>
      <c r="F106" s="151"/>
      <c r="G106" s="151"/>
      <c r="H106" s="151"/>
      <c r="I106" s="151"/>
      <c r="J106" s="152">
        <f>J282</f>
        <v>0</v>
      </c>
      <c r="K106" s="149"/>
      <c r="L106" s="153"/>
    </row>
    <row r="107" spans="2:12" s="10" customFormat="1" ht="19.899999999999999" customHeight="1">
      <c r="B107" s="148"/>
      <c r="C107" s="149"/>
      <c r="D107" s="150" t="s">
        <v>103</v>
      </c>
      <c r="E107" s="151"/>
      <c r="F107" s="151"/>
      <c r="G107" s="151"/>
      <c r="H107" s="151"/>
      <c r="I107" s="151"/>
      <c r="J107" s="152">
        <f>J307</f>
        <v>0</v>
      </c>
      <c r="K107" s="149"/>
      <c r="L107" s="153"/>
    </row>
    <row r="108" spans="2:12" s="10" customFormat="1" ht="19.899999999999999" customHeight="1">
      <c r="B108" s="148"/>
      <c r="C108" s="149"/>
      <c r="D108" s="150" t="s">
        <v>104</v>
      </c>
      <c r="E108" s="151"/>
      <c r="F108" s="151"/>
      <c r="G108" s="151"/>
      <c r="H108" s="151"/>
      <c r="I108" s="151"/>
      <c r="J108" s="152">
        <f>J312</f>
        <v>0</v>
      </c>
      <c r="K108" s="149"/>
      <c r="L108" s="153"/>
    </row>
    <row r="109" spans="2:12" s="10" customFormat="1" ht="19.899999999999999" customHeight="1">
      <c r="B109" s="148"/>
      <c r="C109" s="149"/>
      <c r="D109" s="150" t="s">
        <v>105</v>
      </c>
      <c r="E109" s="151"/>
      <c r="F109" s="151"/>
      <c r="G109" s="151"/>
      <c r="H109" s="151"/>
      <c r="I109" s="151"/>
      <c r="J109" s="152">
        <f>J317</f>
        <v>0</v>
      </c>
      <c r="K109" s="149"/>
      <c r="L109" s="153"/>
    </row>
    <row r="110" spans="2:12" s="10" customFormat="1" ht="19.899999999999999" customHeight="1">
      <c r="B110" s="148"/>
      <c r="C110" s="149"/>
      <c r="D110" s="150" t="s">
        <v>106</v>
      </c>
      <c r="E110" s="151"/>
      <c r="F110" s="151"/>
      <c r="G110" s="151"/>
      <c r="H110" s="151"/>
      <c r="I110" s="151"/>
      <c r="J110" s="152">
        <f>J356</f>
        <v>0</v>
      </c>
      <c r="K110" s="149"/>
      <c r="L110" s="153"/>
    </row>
    <row r="111" spans="2:12" s="10" customFormat="1" ht="14.85" customHeight="1">
      <c r="B111" s="148"/>
      <c r="C111" s="149"/>
      <c r="D111" s="150" t="s">
        <v>107</v>
      </c>
      <c r="E111" s="151"/>
      <c r="F111" s="151"/>
      <c r="G111" s="151"/>
      <c r="H111" s="151"/>
      <c r="I111" s="151"/>
      <c r="J111" s="152">
        <f>J367</f>
        <v>0</v>
      </c>
      <c r="K111" s="149"/>
      <c r="L111" s="153"/>
    </row>
    <row r="112" spans="2:12" s="10" customFormat="1" ht="19.899999999999999" customHeight="1">
      <c r="B112" s="148"/>
      <c r="C112" s="149"/>
      <c r="D112" s="150" t="s">
        <v>108</v>
      </c>
      <c r="E112" s="151"/>
      <c r="F112" s="151"/>
      <c r="G112" s="151"/>
      <c r="H112" s="151"/>
      <c r="I112" s="151"/>
      <c r="J112" s="152">
        <f>J376</f>
        <v>0</v>
      </c>
      <c r="K112" s="149"/>
      <c r="L112" s="153"/>
    </row>
    <row r="113" spans="1:31" s="10" customFormat="1" ht="19.899999999999999" customHeight="1">
      <c r="B113" s="148"/>
      <c r="C113" s="149"/>
      <c r="D113" s="150" t="s">
        <v>109</v>
      </c>
      <c r="E113" s="151"/>
      <c r="F113" s="151"/>
      <c r="G113" s="151"/>
      <c r="H113" s="151"/>
      <c r="I113" s="151"/>
      <c r="J113" s="152">
        <f>J382</f>
        <v>0</v>
      </c>
      <c r="K113" s="149"/>
      <c r="L113" s="153"/>
    </row>
    <row r="114" spans="1:31" s="10" customFormat="1" ht="19.899999999999999" customHeight="1">
      <c r="B114" s="148"/>
      <c r="C114" s="149"/>
      <c r="D114" s="150" t="s">
        <v>110</v>
      </c>
      <c r="E114" s="151"/>
      <c r="F114" s="151"/>
      <c r="G114" s="151"/>
      <c r="H114" s="151"/>
      <c r="I114" s="151"/>
      <c r="J114" s="152">
        <f>J394</f>
        <v>0</v>
      </c>
      <c r="K114" s="149"/>
      <c r="L114" s="153"/>
    </row>
    <row r="115" spans="1:31" s="10" customFormat="1" ht="19.899999999999999" customHeight="1">
      <c r="B115" s="148"/>
      <c r="C115" s="149"/>
      <c r="D115" s="150" t="s">
        <v>111</v>
      </c>
      <c r="E115" s="151"/>
      <c r="F115" s="151"/>
      <c r="G115" s="151"/>
      <c r="H115" s="151"/>
      <c r="I115" s="151"/>
      <c r="J115" s="152">
        <f>J420</f>
        <v>0</v>
      </c>
      <c r="K115" s="149"/>
      <c r="L115" s="153"/>
    </row>
    <row r="116" spans="1:31" s="10" customFormat="1" ht="19.899999999999999" customHeight="1">
      <c r="B116" s="148"/>
      <c r="C116" s="149"/>
      <c r="D116" s="150" t="s">
        <v>112</v>
      </c>
      <c r="E116" s="151"/>
      <c r="F116" s="151"/>
      <c r="G116" s="151"/>
      <c r="H116" s="151"/>
      <c r="I116" s="151"/>
      <c r="J116" s="152">
        <f>J479</f>
        <v>0</v>
      </c>
      <c r="K116" s="149"/>
      <c r="L116" s="153"/>
    </row>
    <row r="117" spans="1:31" s="10" customFormat="1" ht="19.899999999999999" customHeight="1">
      <c r="B117" s="148"/>
      <c r="C117" s="149"/>
      <c r="D117" s="150" t="s">
        <v>113</v>
      </c>
      <c r="E117" s="151"/>
      <c r="F117" s="151"/>
      <c r="G117" s="151"/>
      <c r="H117" s="151"/>
      <c r="I117" s="151"/>
      <c r="J117" s="152">
        <f>J492</f>
        <v>0</v>
      </c>
      <c r="K117" s="149"/>
      <c r="L117" s="153"/>
    </row>
    <row r="118" spans="1:31" s="10" customFormat="1" ht="19.899999999999999" customHeight="1">
      <c r="B118" s="148"/>
      <c r="C118" s="149"/>
      <c r="D118" s="150" t="s">
        <v>114</v>
      </c>
      <c r="E118" s="151"/>
      <c r="F118" s="151"/>
      <c r="G118" s="151"/>
      <c r="H118" s="151"/>
      <c r="I118" s="151"/>
      <c r="J118" s="152">
        <f>J543</f>
        <v>0</v>
      </c>
      <c r="K118" s="149"/>
      <c r="L118" s="153"/>
    </row>
    <row r="119" spans="1:31" s="10" customFormat="1" ht="19.899999999999999" customHeight="1">
      <c r="B119" s="148"/>
      <c r="C119" s="149"/>
      <c r="D119" s="150" t="s">
        <v>115</v>
      </c>
      <c r="E119" s="151"/>
      <c r="F119" s="151"/>
      <c r="G119" s="151"/>
      <c r="H119" s="151"/>
      <c r="I119" s="151"/>
      <c r="J119" s="152">
        <f>J564</f>
        <v>0</v>
      </c>
      <c r="K119" s="149"/>
      <c r="L119" s="153"/>
    </row>
    <row r="120" spans="1:31" s="9" customFormat="1" ht="24.95" customHeight="1">
      <c r="B120" s="142"/>
      <c r="C120" s="143"/>
      <c r="D120" s="144" t="s">
        <v>116</v>
      </c>
      <c r="E120" s="145"/>
      <c r="F120" s="145"/>
      <c r="G120" s="145"/>
      <c r="H120" s="145"/>
      <c r="I120" s="145"/>
      <c r="J120" s="146">
        <f>J596</f>
        <v>0</v>
      </c>
      <c r="K120" s="143"/>
      <c r="L120" s="147"/>
    </row>
    <row r="121" spans="1:31" s="10" customFormat="1" ht="19.899999999999999" customHeight="1">
      <c r="B121" s="148"/>
      <c r="C121" s="149"/>
      <c r="D121" s="150" t="s">
        <v>117</v>
      </c>
      <c r="E121" s="151"/>
      <c r="F121" s="151"/>
      <c r="G121" s="151"/>
      <c r="H121" s="151"/>
      <c r="I121" s="151"/>
      <c r="J121" s="152">
        <f>J597</f>
        <v>0</v>
      </c>
      <c r="K121" s="149"/>
      <c r="L121" s="153"/>
    </row>
    <row r="122" spans="1:31" s="9" customFormat="1" ht="24.95" customHeight="1">
      <c r="B122" s="142"/>
      <c r="C122" s="143"/>
      <c r="D122" s="144" t="s">
        <v>118</v>
      </c>
      <c r="E122" s="145"/>
      <c r="F122" s="145"/>
      <c r="G122" s="145"/>
      <c r="H122" s="145"/>
      <c r="I122" s="145"/>
      <c r="J122" s="146">
        <f>J599</f>
        <v>0</v>
      </c>
      <c r="K122" s="143"/>
      <c r="L122" s="147"/>
    </row>
    <row r="123" spans="1:31" s="10" customFormat="1" ht="19.899999999999999" customHeight="1">
      <c r="B123" s="148"/>
      <c r="C123" s="149"/>
      <c r="D123" s="150" t="s">
        <v>119</v>
      </c>
      <c r="E123" s="151"/>
      <c r="F123" s="151"/>
      <c r="G123" s="151"/>
      <c r="H123" s="151"/>
      <c r="I123" s="151"/>
      <c r="J123" s="152">
        <f>J601</f>
        <v>0</v>
      </c>
      <c r="K123" s="149"/>
      <c r="L123" s="153"/>
    </row>
    <row r="124" spans="1:31" s="10" customFormat="1" ht="19.899999999999999" customHeight="1">
      <c r="B124" s="148"/>
      <c r="C124" s="149"/>
      <c r="D124" s="150" t="s">
        <v>120</v>
      </c>
      <c r="E124" s="151"/>
      <c r="F124" s="151"/>
      <c r="G124" s="151"/>
      <c r="H124" s="151"/>
      <c r="I124" s="151"/>
      <c r="J124" s="152">
        <f>J603</f>
        <v>0</v>
      </c>
      <c r="K124" s="149"/>
      <c r="L124" s="153"/>
    </row>
    <row r="125" spans="1:31" s="2" customFormat="1" ht="21.7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30" spans="1:63" s="2" customFormat="1" ht="6.95" customHeight="1">
      <c r="A130" s="34"/>
      <c r="B130" s="56"/>
      <c r="C130" s="57"/>
      <c r="D130" s="57"/>
      <c r="E130" s="57"/>
      <c r="F130" s="57"/>
      <c r="G130" s="57"/>
      <c r="H130" s="57"/>
      <c r="I130" s="57"/>
      <c r="J130" s="57"/>
      <c r="K130" s="57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3" s="2" customFormat="1" ht="24.95" customHeight="1">
      <c r="A131" s="34"/>
      <c r="B131" s="35"/>
      <c r="C131" s="23" t="s">
        <v>121</v>
      </c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3" s="2" customFormat="1" ht="6.95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3" s="2" customFormat="1" ht="12" customHeight="1">
      <c r="A133" s="34"/>
      <c r="B133" s="35"/>
      <c r="C133" s="29" t="s">
        <v>16</v>
      </c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3" s="2" customFormat="1" ht="30" customHeight="1">
      <c r="A134" s="34"/>
      <c r="B134" s="35"/>
      <c r="C134" s="36"/>
      <c r="D134" s="36"/>
      <c r="E134" s="272" t="str">
        <f>E7</f>
        <v>ZŠ Křižíkova Sokolov - Učebna dílen pro polytechnické vzdělávání</v>
      </c>
      <c r="F134" s="287"/>
      <c r="G134" s="287"/>
      <c r="H134" s="287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3" s="2" customFormat="1" ht="6.95" customHeight="1">
      <c r="A135" s="34"/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3" s="2" customFormat="1" ht="12" customHeight="1">
      <c r="A136" s="34"/>
      <c r="B136" s="35"/>
      <c r="C136" s="29" t="s">
        <v>20</v>
      </c>
      <c r="D136" s="36"/>
      <c r="E136" s="36"/>
      <c r="F136" s="27" t="str">
        <f>F10</f>
        <v>Sokolov</v>
      </c>
      <c r="G136" s="36"/>
      <c r="H136" s="36"/>
      <c r="I136" s="29" t="s">
        <v>22</v>
      </c>
      <c r="J136" s="66" t="str">
        <f>IF(J10="","",J10)</f>
        <v>25. 10. 2023</v>
      </c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3" s="2" customFormat="1" ht="6.9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3" s="2" customFormat="1" ht="15.2" customHeight="1">
      <c r="A138" s="34"/>
      <c r="B138" s="35"/>
      <c r="C138" s="29" t="s">
        <v>24</v>
      </c>
      <c r="D138" s="36"/>
      <c r="E138" s="36"/>
      <c r="F138" s="27" t="str">
        <f>E13</f>
        <v>Městský úřad Sokolov</v>
      </c>
      <c r="G138" s="36"/>
      <c r="H138" s="36"/>
      <c r="I138" s="29" t="s">
        <v>30</v>
      </c>
      <c r="J138" s="32" t="str">
        <f>E19</f>
        <v>MgA.Hana Fischerová</v>
      </c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3" s="2" customFormat="1" ht="15.2" customHeight="1">
      <c r="A139" s="34"/>
      <c r="B139" s="35"/>
      <c r="C139" s="29" t="s">
        <v>28</v>
      </c>
      <c r="D139" s="36"/>
      <c r="E139" s="36"/>
      <c r="F139" s="27" t="str">
        <f>IF(E16="","",E16)</f>
        <v>Vyplň údaj</v>
      </c>
      <c r="G139" s="36"/>
      <c r="H139" s="36"/>
      <c r="I139" s="29" t="s">
        <v>33</v>
      </c>
      <c r="J139" s="32" t="str">
        <f>E22</f>
        <v>Sadílek Ladislav</v>
      </c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63" s="2" customFormat="1" ht="10.35" customHeight="1">
      <c r="A140" s="34"/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63" s="11" customFormat="1" ht="29.25" customHeight="1">
      <c r="A141" s="154"/>
      <c r="B141" s="155"/>
      <c r="C141" s="156" t="s">
        <v>122</v>
      </c>
      <c r="D141" s="157" t="s">
        <v>62</v>
      </c>
      <c r="E141" s="157" t="s">
        <v>58</v>
      </c>
      <c r="F141" s="157" t="s">
        <v>59</v>
      </c>
      <c r="G141" s="157" t="s">
        <v>123</v>
      </c>
      <c r="H141" s="157" t="s">
        <v>124</v>
      </c>
      <c r="I141" s="157" t="s">
        <v>125</v>
      </c>
      <c r="J141" s="158" t="s">
        <v>88</v>
      </c>
      <c r="K141" s="159" t="s">
        <v>126</v>
      </c>
      <c r="L141" s="160"/>
      <c r="M141" s="75" t="s">
        <v>1</v>
      </c>
      <c r="N141" s="76" t="s">
        <v>41</v>
      </c>
      <c r="O141" s="76" t="s">
        <v>127</v>
      </c>
      <c r="P141" s="76" t="s">
        <v>128</v>
      </c>
      <c r="Q141" s="76" t="s">
        <v>129</v>
      </c>
      <c r="R141" s="76" t="s">
        <v>130</v>
      </c>
      <c r="S141" s="76" t="s">
        <v>131</v>
      </c>
      <c r="T141" s="77" t="s">
        <v>132</v>
      </c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</row>
    <row r="142" spans="1:63" s="2" customFormat="1" ht="22.9" customHeight="1">
      <c r="A142" s="34"/>
      <c r="B142" s="35"/>
      <c r="C142" s="82" t="s">
        <v>133</v>
      </c>
      <c r="D142" s="36"/>
      <c r="E142" s="36"/>
      <c r="F142" s="36"/>
      <c r="G142" s="36"/>
      <c r="H142" s="36"/>
      <c r="I142" s="36"/>
      <c r="J142" s="161">
        <f>BK142</f>
        <v>0</v>
      </c>
      <c r="K142" s="36"/>
      <c r="L142" s="39"/>
      <c r="M142" s="78"/>
      <c r="N142" s="162"/>
      <c r="O142" s="79"/>
      <c r="P142" s="163">
        <f>P143+P240+P596+P599</f>
        <v>0</v>
      </c>
      <c r="Q142" s="79"/>
      <c r="R142" s="163">
        <f>R143+R240+R596+R599</f>
        <v>19.985456889999998</v>
      </c>
      <c r="S142" s="79"/>
      <c r="T142" s="164">
        <f>T143+T240+T596+T599</f>
        <v>22.605841699999999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76</v>
      </c>
      <c r="AU142" s="17" t="s">
        <v>90</v>
      </c>
      <c r="BK142" s="165">
        <f>BK143+BK240+BK596+BK599</f>
        <v>0</v>
      </c>
    </row>
    <row r="143" spans="1:63" s="12" customFormat="1" ht="25.9" customHeight="1">
      <c r="B143" s="166"/>
      <c r="C143" s="167"/>
      <c r="D143" s="168" t="s">
        <v>76</v>
      </c>
      <c r="E143" s="169" t="s">
        <v>134</v>
      </c>
      <c r="F143" s="169" t="s">
        <v>135</v>
      </c>
      <c r="G143" s="167"/>
      <c r="H143" s="167"/>
      <c r="I143" s="170"/>
      <c r="J143" s="171">
        <f>BK143</f>
        <v>0</v>
      </c>
      <c r="K143" s="167"/>
      <c r="L143" s="172"/>
      <c r="M143" s="173"/>
      <c r="N143" s="174"/>
      <c r="O143" s="174"/>
      <c r="P143" s="175">
        <f>P144+P170+P207+P229+P238</f>
        <v>0</v>
      </c>
      <c r="Q143" s="174"/>
      <c r="R143" s="175">
        <f>R144+R170+R207+R229+R238</f>
        <v>14.772682269999997</v>
      </c>
      <c r="S143" s="174"/>
      <c r="T143" s="176">
        <f>T144+T170+T207+T229+T238</f>
        <v>17.352297</v>
      </c>
      <c r="AR143" s="177" t="s">
        <v>82</v>
      </c>
      <c r="AT143" s="178" t="s">
        <v>76</v>
      </c>
      <c r="AU143" s="178" t="s">
        <v>77</v>
      </c>
      <c r="AY143" s="177" t="s">
        <v>136</v>
      </c>
      <c r="BK143" s="179">
        <f>BK144+BK170+BK207+BK229+BK238</f>
        <v>0</v>
      </c>
    </row>
    <row r="144" spans="1:63" s="12" customFormat="1" ht="22.9" customHeight="1">
      <c r="B144" s="166"/>
      <c r="C144" s="167"/>
      <c r="D144" s="168" t="s">
        <v>76</v>
      </c>
      <c r="E144" s="180" t="s">
        <v>137</v>
      </c>
      <c r="F144" s="180" t="s">
        <v>138</v>
      </c>
      <c r="G144" s="167"/>
      <c r="H144" s="167"/>
      <c r="I144" s="170"/>
      <c r="J144" s="181">
        <f>BK144</f>
        <v>0</v>
      </c>
      <c r="K144" s="167"/>
      <c r="L144" s="172"/>
      <c r="M144" s="173"/>
      <c r="N144" s="174"/>
      <c r="O144" s="174"/>
      <c r="P144" s="175">
        <f>SUM(P145:P169)</f>
        <v>0</v>
      </c>
      <c r="Q144" s="174"/>
      <c r="R144" s="175">
        <f>SUM(R145:R169)</f>
        <v>2.9696263800000002</v>
      </c>
      <c r="S144" s="174"/>
      <c r="T144" s="176">
        <f>SUM(T145:T169)</f>
        <v>0</v>
      </c>
      <c r="AR144" s="177" t="s">
        <v>82</v>
      </c>
      <c r="AT144" s="178" t="s">
        <v>76</v>
      </c>
      <c r="AU144" s="178" t="s">
        <v>82</v>
      </c>
      <c r="AY144" s="177" t="s">
        <v>136</v>
      </c>
      <c r="BK144" s="179">
        <f>SUM(BK145:BK169)</f>
        <v>0</v>
      </c>
    </row>
    <row r="145" spans="1:65" s="2" customFormat="1" ht="24.2" customHeight="1">
      <c r="A145" s="34"/>
      <c r="B145" s="35"/>
      <c r="C145" s="182" t="s">
        <v>82</v>
      </c>
      <c r="D145" s="182" t="s">
        <v>139</v>
      </c>
      <c r="E145" s="183" t="s">
        <v>140</v>
      </c>
      <c r="F145" s="184" t="s">
        <v>141</v>
      </c>
      <c r="G145" s="185" t="s">
        <v>142</v>
      </c>
      <c r="H145" s="186">
        <v>2.9000000000000001E-2</v>
      </c>
      <c r="I145" s="187"/>
      <c r="J145" s="188">
        <f>ROUND(I145*H145,2)</f>
        <v>0</v>
      </c>
      <c r="K145" s="189"/>
      <c r="L145" s="39"/>
      <c r="M145" s="190" t="s">
        <v>1</v>
      </c>
      <c r="N145" s="191" t="s">
        <v>42</v>
      </c>
      <c r="O145" s="71"/>
      <c r="P145" s="192">
        <f>O145*H145</f>
        <v>0</v>
      </c>
      <c r="Q145" s="192">
        <v>1.0900000000000001</v>
      </c>
      <c r="R145" s="192">
        <f>Q145*H145</f>
        <v>3.1610000000000006E-2</v>
      </c>
      <c r="S145" s="192">
        <v>0</v>
      </c>
      <c r="T145" s="19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4" t="s">
        <v>143</v>
      </c>
      <c r="AT145" s="194" t="s">
        <v>139</v>
      </c>
      <c r="AU145" s="194" t="s">
        <v>84</v>
      </c>
      <c r="AY145" s="17" t="s">
        <v>136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7" t="s">
        <v>82</v>
      </c>
      <c r="BK145" s="195">
        <f>ROUND(I145*H145,2)</f>
        <v>0</v>
      </c>
      <c r="BL145" s="17" t="s">
        <v>143</v>
      </c>
      <c r="BM145" s="194" t="s">
        <v>144</v>
      </c>
    </row>
    <row r="146" spans="1:65" s="13" customFormat="1">
      <c r="B146" s="196"/>
      <c r="C146" s="197"/>
      <c r="D146" s="198" t="s">
        <v>145</v>
      </c>
      <c r="E146" s="199" t="s">
        <v>1</v>
      </c>
      <c r="F146" s="200" t="s">
        <v>146</v>
      </c>
      <c r="G146" s="197"/>
      <c r="H146" s="201">
        <v>2.9000000000000001E-2</v>
      </c>
      <c r="I146" s="202"/>
      <c r="J146" s="197"/>
      <c r="K146" s="197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145</v>
      </c>
      <c r="AU146" s="207" t="s">
        <v>84</v>
      </c>
      <c r="AV146" s="13" t="s">
        <v>84</v>
      </c>
      <c r="AW146" s="13" t="s">
        <v>32</v>
      </c>
      <c r="AX146" s="13" t="s">
        <v>82</v>
      </c>
      <c r="AY146" s="207" t="s">
        <v>136</v>
      </c>
    </row>
    <row r="147" spans="1:65" s="2" customFormat="1" ht="33" customHeight="1">
      <c r="A147" s="34"/>
      <c r="B147" s="35"/>
      <c r="C147" s="182" t="s">
        <v>84</v>
      </c>
      <c r="D147" s="182" t="s">
        <v>139</v>
      </c>
      <c r="E147" s="183" t="s">
        <v>147</v>
      </c>
      <c r="F147" s="184" t="s">
        <v>148</v>
      </c>
      <c r="G147" s="185" t="s">
        <v>149</v>
      </c>
      <c r="H147" s="186">
        <v>1.8</v>
      </c>
      <c r="I147" s="187"/>
      <c r="J147" s="188">
        <f>ROUND(I147*H147,2)</f>
        <v>0</v>
      </c>
      <c r="K147" s="189"/>
      <c r="L147" s="39"/>
      <c r="M147" s="190" t="s">
        <v>1</v>
      </c>
      <c r="N147" s="191" t="s">
        <v>42</v>
      </c>
      <c r="O147" s="71"/>
      <c r="P147" s="192">
        <f>O147*H147</f>
        <v>0</v>
      </c>
      <c r="Q147" s="192">
        <v>8.0610000000000001E-2</v>
      </c>
      <c r="R147" s="192">
        <f>Q147*H147</f>
        <v>0.145098</v>
      </c>
      <c r="S147" s="192">
        <v>0</v>
      </c>
      <c r="T147" s="19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4" t="s">
        <v>143</v>
      </c>
      <c r="AT147" s="194" t="s">
        <v>139</v>
      </c>
      <c r="AU147" s="194" t="s">
        <v>84</v>
      </c>
      <c r="AY147" s="17" t="s">
        <v>136</v>
      </c>
      <c r="BE147" s="195">
        <f>IF(N147="základní",J147,0)</f>
        <v>0</v>
      </c>
      <c r="BF147" s="195">
        <f>IF(N147="snížená",J147,0)</f>
        <v>0</v>
      </c>
      <c r="BG147" s="195">
        <f>IF(N147="zákl. přenesená",J147,0)</f>
        <v>0</v>
      </c>
      <c r="BH147" s="195">
        <f>IF(N147="sníž. přenesená",J147,0)</f>
        <v>0</v>
      </c>
      <c r="BI147" s="195">
        <f>IF(N147="nulová",J147,0)</f>
        <v>0</v>
      </c>
      <c r="BJ147" s="17" t="s">
        <v>82</v>
      </c>
      <c r="BK147" s="195">
        <f>ROUND(I147*H147,2)</f>
        <v>0</v>
      </c>
      <c r="BL147" s="17" t="s">
        <v>143</v>
      </c>
      <c r="BM147" s="194" t="s">
        <v>150</v>
      </c>
    </row>
    <row r="148" spans="1:65" s="14" customFormat="1">
      <c r="B148" s="208"/>
      <c r="C148" s="209"/>
      <c r="D148" s="198" t="s">
        <v>145</v>
      </c>
      <c r="E148" s="210" t="s">
        <v>1</v>
      </c>
      <c r="F148" s="211" t="s">
        <v>151</v>
      </c>
      <c r="G148" s="209"/>
      <c r="H148" s="210" t="s">
        <v>1</v>
      </c>
      <c r="I148" s="212"/>
      <c r="J148" s="209"/>
      <c r="K148" s="209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145</v>
      </c>
      <c r="AU148" s="217" t="s">
        <v>84</v>
      </c>
      <c r="AV148" s="14" t="s">
        <v>82</v>
      </c>
      <c r="AW148" s="14" t="s">
        <v>32</v>
      </c>
      <c r="AX148" s="14" t="s">
        <v>77</v>
      </c>
      <c r="AY148" s="217" t="s">
        <v>136</v>
      </c>
    </row>
    <row r="149" spans="1:65" s="13" customFormat="1">
      <c r="B149" s="196"/>
      <c r="C149" s="197"/>
      <c r="D149" s="198" t="s">
        <v>145</v>
      </c>
      <c r="E149" s="199" t="s">
        <v>1</v>
      </c>
      <c r="F149" s="200" t="s">
        <v>152</v>
      </c>
      <c r="G149" s="197"/>
      <c r="H149" s="201">
        <v>1.8</v>
      </c>
      <c r="I149" s="202"/>
      <c r="J149" s="197"/>
      <c r="K149" s="197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145</v>
      </c>
      <c r="AU149" s="207" t="s">
        <v>84</v>
      </c>
      <c r="AV149" s="13" t="s">
        <v>84</v>
      </c>
      <c r="AW149" s="13" t="s">
        <v>32</v>
      </c>
      <c r="AX149" s="13" t="s">
        <v>82</v>
      </c>
      <c r="AY149" s="207" t="s">
        <v>136</v>
      </c>
    </row>
    <row r="150" spans="1:65" s="2" customFormat="1" ht="24.2" customHeight="1">
      <c r="A150" s="34"/>
      <c r="B150" s="35"/>
      <c r="C150" s="182" t="s">
        <v>137</v>
      </c>
      <c r="D150" s="182" t="s">
        <v>139</v>
      </c>
      <c r="E150" s="183" t="s">
        <v>153</v>
      </c>
      <c r="F150" s="184" t="s">
        <v>154</v>
      </c>
      <c r="G150" s="185" t="s">
        <v>149</v>
      </c>
      <c r="H150" s="186">
        <v>7.9290000000000003</v>
      </c>
      <c r="I150" s="187"/>
      <c r="J150" s="188">
        <f>ROUND(I150*H150,2)</f>
        <v>0</v>
      </c>
      <c r="K150" s="189"/>
      <c r="L150" s="39"/>
      <c r="M150" s="190" t="s">
        <v>1</v>
      </c>
      <c r="N150" s="191" t="s">
        <v>42</v>
      </c>
      <c r="O150" s="71"/>
      <c r="P150" s="192">
        <f>O150*H150</f>
        <v>0</v>
      </c>
      <c r="Q150" s="192">
        <v>6.6879999999999995E-2</v>
      </c>
      <c r="R150" s="192">
        <f>Q150*H150</f>
        <v>0.53029152000000002</v>
      </c>
      <c r="S150" s="192">
        <v>0</v>
      </c>
      <c r="T150" s="19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4" t="s">
        <v>143</v>
      </c>
      <c r="AT150" s="194" t="s">
        <v>139</v>
      </c>
      <c r="AU150" s="194" t="s">
        <v>84</v>
      </c>
      <c r="AY150" s="17" t="s">
        <v>136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7" t="s">
        <v>82</v>
      </c>
      <c r="BK150" s="195">
        <f>ROUND(I150*H150,2)</f>
        <v>0</v>
      </c>
      <c r="BL150" s="17" t="s">
        <v>143</v>
      </c>
      <c r="BM150" s="194" t="s">
        <v>155</v>
      </c>
    </row>
    <row r="151" spans="1:65" s="14" customFormat="1">
      <c r="B151" s="208"/>
      <c r="C151" s="209"/>
      <c r="D151" s="198" t="s">
        <v>145</v>
      </c>
      <c r="E151" s="210" t="s">
        <v>1</v>
      </c>
      <c r="F151" s="211" t="s">
        <v>156</v>
      </c>
      <c r="G151" s="209"/>
      <c r="H151" s="210" t="s">
        <v>1</v>
      </c>
      <c r="I151" s="212"/>
      <c r="J151" s="209"/>
      <c r="K151" s="209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145</v>
      </c>
      <c r="AU151" s="217" t="s">
        <v>84</v>
      </c>
      <c r="AV151" s="14" t="s">
        <v>82</v>
      </c>
      <c r="AW151" s="14" t="s">
        <v>32</v>
      </c>
      <c r="AX151" s="14" t="s">
        <v>77</v>
      </c>
      <c r="AY151" s="217" t="s">
        <v>136</v>
      </c>
    </row>
    <row r="152" spans="1:65" s="13" customFormat="1">
      <c r="B152" s="196"/>
      <c r="C152" s="197"/>
      <c r="D152" s="198" t="s">
        <v>145</v>
      </c>
      <c r="E152" s="199" t="s">
        <v>1</v>
      </c>
      <c r="F152" s="200" t="s">
        <v>157</v>
      </c>
      <c r="G152" s="197"/>
      <c r="H152" s="201">
        <v>7.9290000000000003</v>
      </c>
      <c r="I152" s="202"/>
      <c r="J152" s="197"/>
      <c r="K152" s="197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145</v>
      </c>
      <c r="AU152" s="207" t="s">
        <v>84</v>
      </c>
      <c r="AV152" s="13" t="s">
        <v>84</v>
      </c>
      <c r="AW152" s="13" t="s">
        <v>32</v>
      </c>
      <c r="AX152" s="13" t="s">
        <v>82</v>
      </c>
      <c r="AY152" s="207" t="s">
        <v>136</v>
      </c>
    </row>
    <row r="153" spans="1:65" s="2" customFormat="1" ht="24.2" customHeight="1">
      <c r="A153" s="34"/>
      <c r="B153" s="35"/>
      <c r="C153" s="182" t="s">
        <v>143</v>
      </c>
      <c r="D153" s="182" t="s">
        <v>139</v>
      </c>
      <c r="E153" s="183" t="s">
        <v>158</v>
      </c>
      <c r="F153" s="184" t="s">
        <v>159</v>
      </c>
      <c r="G153" s="185" t="s">
        <v>160</v>
      </c>
      <c r="H153" s="186">
        <v>6.28</v>
      </c>
      <c r="I153" s="187"/>
      <c r="J153" s="188">
        <f>ROUND(I153*H153,2)</f>
        <v>0</v>
      </c>
      <c r="K153" s="189"/>
      <c r="L153" s="39"/>
      <c r="M153" s="190" t="s">
        <v>1</v>
      </c>
      <c r="N153" s="191" t="s">
        <v>42</v>
      </c>
      <c r="O153" s="71"/>
      <c r="P153" s="192">
        <f>O153*H153</f>
        <v>0</v>
      </c>
      <c r="Q153" s="192">
        <v>1.2999999999999999E-4</v>
      </c>
      <c r="R153" s="192">
        <f>Q153*H153</f>
        <v>8.164E-4</v>
      </c>
      <c r="S153" s="192">
        <v>0</v>
      </c>
      <c r="T153" s="193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4" t="s">
        <v>143</v>
      </c>
      <c r="AT153" s="194" t="s">
        <v>139</v>
      </c>
      <c r="AU153" s="194" t="s">
        <v>84</v>
      </c>
      <c r="AY153" s="17" t="s">
        <v>136</v>
      </c>
      <c r="BE153" s="195">
        <f>IF(N153="základní",J153,0)</f>
        <v>0</v>
      </c>
      <c r="BF153" s="195">
        <f>IF(N153="snížená",J153,0)</f>
        <v>0</v>
      </c>
      <c r="BG153" s="195">
        <f>IF(N153="zákl. přenesená",J153,0)</f>
        <v>0</v>
      </c>
      <c r="BH153" s="195">
        <f>IF(N153="sníž. přenesená",J153,0)</f>
        <v>0</v>
      </c>
      <c r="BI153" s="195">
        <f>IF(N153="nulová",J153,0)</f>
        <v>0</v>
      </c>
      <c r="BJ153" s="17" t="s">
        <v>82</v>
      </c>
      <c r="BK153" s="195">
        <f>ROUND(I153*H153,2)</f>
        <v>0</v>
      </c>
      <c r="BL153" s="17" t="s">
        <v>143</v>
      </c>
      <c r="BM153" s="194" t="s">
        <v>161</v>
      </c>
    </row>
    <row r="154" spans="1:65" s="14" customFormat="1">
      <c r="B154" s="208"/>
      <c r="C154" s="209"/>
      <c r="D154" s="198" t="s">
        <v>145</v>
      </c>
      <c r="E154" s="210" t="s">
        <v>1</v>
      </c>
      <c r="F154" s="211" t="s">
        <v>156</v>
      </c>
      <c r="G154" s="209"/>
      <c r="H154" s="210" t="s">
        <v>1</v>
      </c>
      <c r="I154" s="212"/>
      <c r="J154" s="209"/>
      <c r="K154" s="209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145</v>
      </c>
      <c r="AU154" s="217" t="s">
        <v>84</v>
      </c>
      <c r="AV154" s="14" t="s">
        <v>82</v>
      </c>
      <c r="AW154" s="14" t="s">
        <v>32</v>
      </c>
      <c r="AX154" s="14" t="s">
        <v>77</v>
      </c>
      <c r="AY154" s="217" t="s">
        <v>136</v>
      </c>
    </row>
    <row r="155" spans="1:65" s="13" customFormat="1">
      <c r="B155" s="196"/>
      <c r="C155" s="197"/>
      <c r="D155" s="198" t="s">
        <v>145</v>
      </c>
      <c r="E155" s="199" t="s">
        <v>1</v>
      </c>
      <c r="F155" s="200" t="s">
        <v>162</v>
      </c>
      <c r="G155" s="197"/>
      <c r="H155" s="201">
        <v>6.28</v>
      </c>
      <c r="I155" s="202"/>
      <c r="J155" s="197"/>
      <c r="K155" s="197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145</v>
      </c>
      <c r="AU155" s="207" t="s">
        <v>84</v>
      </c>
      <c r="AV155" s="13" t="s">
        <v>84</v>
      </c>
      <c r="AW155" s="13" t="s">
        <v>32</v>
      </c>
      <c r="AX155" s="13" t="s">
        <v>82</v>
      </c>
      <c r="AY155" s="207" t="s">
        <v>136</v>
      </c>
    </row>
    <row r="156" spans="1:65" s="2" customFormat="1" ht="24.2" customHeight="1">
      <c r="A156" s="34"/>
      <c r="B156" s="35"/>
      <c r="C156" s="182" t="s">
        <v>163</v>
      </c>
      <c r="D156" s="182" t="s">
        <v>139</v>
      </c>
      <c r="E156" s="183" t="s">
        <v>164</v>
      </c>
      <c r="F156" s="184" t="s">
        <v>165</v>
      </c>
      <c r="G156" s="185" t="s">
        <v>149</v>
      </c>
      <c r="H156" s="186">
        <v>10</v>
      </c>
      <c r="I156" s="187"/>
      <c r="J156" s="188">
        <f>ROUND(I156*H156,2)</f>
        <v>0</v>
      </c>
      <c r="K156" s="189"/>
      <c r="L156" s="39"/>
      <c r="M156" s="190" t="s">
        <v>1</v>
      </c>
      <c r="N156" s="191" t="s">
        <v>42</v>
      </c>
      <c r="O156" s="71"/>
      <c r="P156" s="192">
        <f>O156*H156</f>
        <v>0</v>
      </c>
      <c r="Q156" s="192">
        <v>0.12335</v>
      </c>
      <c r="R156" s="192">
        <f>Q156*H156</f>
        <v>1.2335</v>
      </c>
      <c r="S156" s="192">
        <v>0</v>
      </c>
      <c r="T156" s="193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4" t="s">
        <v>143</v>
      </c>
      <c r="AT156" s="194" t="s">
        <v>139</v>
      </c>
      <c r="AU156" s="194" t="s">
        <v>84</v>
      </c>
      <c r="AY156" s="17" t="s">
        <v>136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7" t="s">
        <v>82</v>
      </c>
      <c r="BK156" s="195">
        <f>ROUND(I156*H156,2)</f>
        <v>0</v>
      </c>
      <c r="BL156" s="17" t="s">
        <v>143</v>
      </c>
      <c r="BM156" s="194" t="s">
        <v>166</v>
      </c>
    </row>
    <row r="157" spans="1:65" s="13" customFormat="1">
      <c r="B157" s="196"/>
      <c r="C157" s="197"/>
      <c r="D157" s="198" t="s">
        <v>145</v>
      </c>
      <c r="E157" s="199" t="s">
        <v>1</v>
      </c>
      <c r="F157" s="200" t="s">
        <v>167</v>
      </c>
      <c r="G157" s="197"/>
      <c r="H157" s="201">
        <v>10</v>
      </c>
      <c r="I157" s="202"/>
      <c r="J157" s="197"/>
      <c r="K157" s="197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145</v>
      </c>
      <c r="AU157" s="207" t="s">
        <v>84</v>
      </c>
      <c r="AV157" s="13" t="s">
        <v>84</v>
      </c>
      <c r="AW157" s="13" t="s">
        <v>32</v>
      </c>
      <c r="AX157" s="13" t="s">
        <v>82</v>
      </c>
      <c r="AY157" s="207" t="s">
        <v>136</v>
      </c>
    </row>
    <row r="158" spans="1:65" s="2" customFormat="1" ht="16.5" customHeight="1">
      <c r="A158" s="34"/>
      <c r="B158" s="35"/>
      <c r="C158" s="182" t="s">
        <v>168</v>
      </c>
      <c r="D158" s="182" t="s">
        <v>139</v>
      </c>
      <c r="E158" s="183" t="s">
        <v>169</v>
      </c>
      <c r="F158" s="184" t="s">
        <v>170</v>
      </c>
      <c r="G158" s="185" t="s">
        <v>149</v>
      </c>
      <c r="H158" s="186">
        <v>8.5760000000000005</v>
      </c>
      <c r="I158" s="187"/>
      <c r="J158" s="188">
        <f>ROUND(I158*H158,2)</f>
        <v>0</v>
      </c>
      <c r="K158" s="189"/>
      <c r="L158" s="39"/>
      <c r="M158" s="190" t="s">
        <v>1</v>
      </c>
      <c r="N158" s="191" t="s">
        <v>42</v>
      </c>
      <c r="O158" s="71"/>
      <c r="P158" s="192">
        <f>O158*H158</f>
        <v>0</v>
      </c>
      <c r="Q158" s="192">
        <v>5.2249999999999998E-2</v>
      </c>
      <c r="R158" s="192">
        <f>Q158*H158</f>
        <v>0.44809599999999999</v>
      </c>
      <c r="S158" s="192">
        <v>0</v>
      </c>
      <c r="T158" s="19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4" t="s">
        <v>143</v>
      </c>
      <c r="AT158" s="194" t="s">
        <v>139</v>
      </c>
      <c r="AU158" s="194" t="s">
        <v>84</v>
      </c>
      <c r="AY158" s="17" t="s">
        <v>136</v>
      </c>
      <c r="BE158" s="195">
        <f>IF(N158="základní",J158,0)</f>
        <v>0</v>
      </c>
      <c r="BF158" s="195">
        <f>IF(N158="snížená",J158,0)</f>
        <v>0</v>
      </c>
      <c r="BG158" s="195">
        <f>IF(N158="zákl. přenesená",J158,0)</f>
        <v>0</v>
      </c>
      <c r="BH158" s="195">
        <f>IF(N158="sníž. přenesená",J158,0)</f>
        <v>0</v>
      </c>
      <c r="BI158" s="195">
        <f>IF(N158="nulová",J158,0)</f>
        <v>0</v>
      </c>
      <c r="BJ158" s="17" t="s">
        <v>82</v>
      </c>
      <c r="BK158" s="195">
        <f>ROUND(I158*H158,2)</f>
        <v>0</v>
      </c>
      <c r="BL158" s="17" t="s">
        <v>143</v>
      </c>
      <c r="BM158" s="194" t="s">
        <v>171</v>
      </c>
    </row>
    <row r="159" spans="1:65" s="14" customFormat="1">
      <c r="B159" s="208"/>
      <c r="C159" s="209"/>
      <c r="D159" s="198" t="s">
        <v>145</v>
      </c>
      <c r="E159" s="210" t="s">
        <v>1</v>
      </c>
      <c r="F159" s="211" t="s">
        <v>156</v>
      </c>
      <c r="G159" s="209"/>
      <c r="H159" s="210" t="s">
        <v>1</v>
      </c>
      <c r="I159" s="212"/>
      <c r="J159" s="209"/>
      <c r="K159" s="209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145</v>
      </c>
      <c r="AU159" s="217" t="s">
        <v>84</v>
      </c>
      <c r="AV159" s="14" t="s">
        <v>82</v>
      </c>
      <c r="AW159" s="14" t="s">
        <v>32</v>
      </c>
      <c r="AX159" s="14" t="s">
        <v>77</v>
      </c>
      <c r="AY159" s="217" t="s">
        <v>136</v>
      </c>
    </row>
    <row r="160" spans="1:65" s="13" customFormat="1">
      <c r="B160" s="196"/>
      <c r="C160" s="197"/>
      <c r="D160" s="198" t="s">
        <v>145</v>
      </c>
      <c r="E160" s="199" t="s">
        <v>1</v>
      </c>
      <c r="F160" s="200" t="s">
        <v>172</v>
      </c>
      <c r="G160" s="197"/>
      <c r="H160" s="201">
        <v>6.0759999999999996</v>
      </c>
      <c r="I160" s="202"/>
      <c r="J160" s="197"/>
      <c r="K160" s="197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145</v>
      </c>
      <c r="AU160" s="207" t="s">
        <v>84</v>
      </c>
      <c r="AV160" s="13" t="s">
        <v>84</v>
      </c>
      <c r="AW160" s="13" t="s">
        <v>32</v>
      </c>
      <c r="AX160" s="13" t="s">
        <v>77</v>
      </c>
      <c r="AY160" s="207" t="s">
        <v>136</v>
      </c>
    </row>
    <row r="161" spans="1:65" s="14" customFormat="1">
      <c r="B161" s="208"/>
      <c r="C161" s="209"/>
      <c r="D161" s="198" t="s">
        <v>145</v>
      </c>
      <c r="E161" s="210" t="s">
        <v>1</v>
      </c>
      <c r="F161" s="211" t="s">
        <v>173</v>
      </c>
      <c r="G161" s="209"/>
      <c r="H161" s="210" t="s">
        <v>1</v>
      </c>
      <c r="I161" s="212"/>
      <c r="J161" s="209"/>
      <c r="K161" s="209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145</v>
      </c>
      <c r="AU161" s="217" t="s">
        <v>84</v>
      </c>
      <c r="AV161" s="14" t="s">
        <v>82</v>
      </c>
      <c r="AW161" s="14" t="s">
        <v>32</v>
      </c>
      <c r="AX161" s="14" t="s">
        <v>77</v>
      </c>
      <c r="AY161" s="217" t="s">
        <v>136</v>
      </c>
    </row>
    <row r="162" spans="1:65" s="13" customFormat="1">
      <c r="B162" s="196"/>
      <c r="C162" s="197"/>
      <c r="D162" s="198" t="s">
        <v>145</v>
      </c>
      <c r="E162" s="199" t="s">
        <v>1</v>
      </c>
      <c r="F162" s="200" t="s">
        <v>174</v>
      </c>
      <c r="G162" s="197"/>
      <c r="H162" s="201">
        <v>2.5</v>
      </c>
      <c r="I162" s="202"/>
      <c r="J162" s="197"/>
      <c r="K162" s="197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145</v>
      </c>
      <c r="AU162" s="207" t="s">
        <v>84</v>
      </c>
      <c r="AV162" s="13" t="s">
        <v>84</v>
      </c>
      <c r="AW162" s="13" t="s">
        <v>32</v>
      </c>
      <c r="AX162" s="13" t="s">
        <v>77</v>
      </c>
      <c r="AY162" s="207" t="s">
        <v>136</v>
      </c>
    </row>
    <row r="163" spans="1:65" s="15" customFormat="1">
      <c r="B163" s="218"/>
      <c r="C163" s="219"/>
      <c r="D163" s="198" t="s">
        <v>145</v>
      </c>
      <c r="E163" s="220" t="s">
        <v>1</v>
      </c>
      <c r="F163" s="221" t="s">
        <v>175</v>
      </c>
      <c r="G163" s="219"/>
      <c r="H163" s="222">
        <v>8.5760000000000005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145</v>
      </c>
      <c r="AU163" s="228" t="s">
        <v>84</v>
      </c>
      <c r="AV163" s="15" t="s">
        <v>143</v>
      </c>
      <c r="AW163" s="15" t="s">
        <v>32</v>
      </c>
      <c r="AX163" s="15" t="s">
        <v>82</v>
      </c>
      <c r="AY163" s="228" t="s">
        <v>136</v>
      </c>
    </row>
    <row r="164" spans="1:65" s="2" customFormat="1" ht="16.5" customHeight="1">
      <c r="A164" s="34"/>
      <c r="B164" s="35"/>
      <c r="C164" s="182" t="s">
        <v>176</v>
      </c>
      <c r="D164" s="182" t="s">
        <v>139</v>
      </c>
      <c r="E164" s="183" t="s">
        <v>177</v>
      </c>
      <c r="F164" s="184" t="s">
        <v>178</v>
      </c>
      <c r="G164" s="185" t="s">
        <v>149</v>
      </c>
      <c r="H164" s="186">
        <v>2.5619999999999998</v>
      </c>
      <c r="I164" s="187"/>
      <c r="J164" s="188">
        <f>ROUND(I164*H164,2)</f>
        <v>0</v>
      </c>
      <c r="K164" s="189"/>
      <c r="L164" s="39"/>
      <c r="M164" s="190" t="s">
        <v>1</v>
      </c>
      <c r="N164" s="191" t="s">
        <v>42</v>
      </c>
      <c r="O164" s="71"/>
      <c r="P164" s="192">
        <f>O164*H164</f>
        <v>0</v>
      </c>
      <c r="Q164" s="192">
        <v>7.9909999999999995E-2</v>
      </c>
      <c r="R164" s="192">
        <f>Q164*H164</f>
        <v>0.20472941999999997</v>
      </c>
      <c r="S164" s="192">
        <v>0</v>
      </c>
      <c r="T164" s="19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4" t="s">
        <v>143</v>
      </c>
      <c r="AT164" s="194" t="s">
        <v>139</v>
      </c>
      <c r="AU164" s="194" t="s">
        <v>84</v>
      </c>
      <c r="AY164" s="17" t="s">
        <v>136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7" t="s">
        <v>82</v>
      </c>
      <c r="BK164" s="195">
        <f>ROUND(I164*H164,2)</f>
        <v>0</v>
      </c>
      <c r="BL164" s="17" t="s">
        <v>143</v>
      </c>
      <c r="BM164" s="194" t="s">
        <v>179</v>
      </c>
    </row>
    <row r="165" spans="1:65" s="14" customFormat="1">
      <c r="B165" s="208"/>
      <c r="C165" s="209"/>
      <c r="D165" s="198" t="s">
        <v>145</v>
      </c>
      <c r="E165" s="210" t="s">
        <v>1</v>
      </c>
      <c r="F165" s="211" t="s">
        <v>180</v>
      </c>
      <c r="G165" s="209"/>
      <c r="H165" s="210" t="s">
        <v>1</v>
      </c>
      <c r="I165" s="212"/>
      <c r="J165" s="209"/>
      <c r="K165" s="209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145</v>
      </c>
      <c r="AU165" s="217" t="s">
        <v>84</v>
      </c>
      <c r="AV165" s="14" t="s">
        <v>82</v>
      </c>
      <c r="AW165" s="14" t="s">
        <v>32</v>
      </c>
      <c r="AX165" s="14" t="s">
        <v>77</v>
      </c>
      <c r="AY165" s="217" t="s">
        <v>136</v>
      </c>
    </row>
    <row r="166" spans="1:65" s="13" customFormat="1">
      <c r="B166" s="196"/>
      <c r="C166" s="197"/>
      <c r="D166" s="198" t="s">
        <v>145</v>
      </c>
      <c r="E166" s="199" t="s">
        <v>1</v>
      </c>
      <c r="F166" s="200" t="s">
        <v>181</v>
      </c>
      <c r="G166" s="197"/>
      <c r="H166" s="201">
        <v>2.5619999999999998</v>
      </c>
      <c r="I166" s="202"/>
      <c r="J166" s="197"/>
      <c r="K166" s="197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145</v>
      </c>
      <c r="AU166" s="207" t="s">
        <v>84</v>
      </c>
      <c r="AV166" s="13" t="s">
        <v>84</v>
      </c>
      <c r="AW166" s="13" t="s">
        <v>32</v>
      </c>
      <c r="AX166" s="13" t="s">
        <v>82</v>
      </c>
      <c r="AY166" s="207" t="s">
        <v>136</v>
      </c>
    </row>
    <row r="167" spans="1:65" s="2" customFormat="1" ht="16.5" customHeight="1">
      <c r="A167" s="34"/>
      <c r="B167" s="35"/>
      <c r="C167" s="182" t="s">
        <v>182</v>
      </c>
      <c r="D167" s="182" t="s">
        <v>139</v>
      </c>
      <c r="E167" s="183" t="s">
        <v>183</v>
      </c>
      <c r="F167" s="184" t="s">
        <v>184</v>
      </c>
      <c r="G167" s="185" t="s">
        <v>149</v>
      </c>
      <c r="H167" s="186">
        <v>2.4359999999999999</v>
      </c>
      <c r="I167" s="187"/>
      <c r="J167" s="188">
        <f>ROUND(I167*H167,2)</f>
        <v>0</v>
      </c>
      <c r="K167" s="189"/>
      <c r="L167" s="39"/>
      <c r="M167" s="190" t="s">
        <v>1</v>
      </c>
      <c r="N167" s="191" t="s">
        <v>42</v>
      </c>
      <c r="O167" s="71"/>
      <c r="P167" s="192">
        <f>O167*H167</f>
        <v>0</v>
      </c>
      <c r="Q167" s="192">
        <v>0.15414</v>
      </c>
      <c r="R167" s="192">
        <f>Q167*H167</f>
        <v>0.37548503999999999</v>
      </c>
      <c r="S167" s="192">
        <v>0</v>
      </c>
      <c r="T167" s="19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4" t="s">
        <v>143</v>
      </c>
      <c r="AT167" s="194" t="s">
        <v>139</v>
      </c>
      <c r="AU167" s="194" t="s">
        <v>84</v>
      </c>
      <c r="AY167" s="17" t="s">
        <v>136</v>
      </c>
      <c r="BE167" s="195">
        <f>IF(N167="základní",J167,0)</f>
        <v>0</v>
      </c>
      <c r="BF167" s="195">
        <f>IF(N167="snížená",J167,0)</f>
        <v>0</v>
      </c>
      <c r="BG167" s="195">
        <f>IF(N167="zákl. přenesená",J167,0)</f>
        <v>0</v>
      </c>
      <c r="BH167" s="195">
        <f>IF(N167="sníž. přenesená",J167,0)</f>
        <v>0</v>
      </c>
      <c r="BI167" s="195">
        <f>IF(N167="nulová",J167,0)</f>
        <v>0</v>
      </c>
      <c r="BJ167" s="17" t="s">
        <v>82</v>
      </c>
      <c r="BK167" s="195">
        <f>ROUND(I167*H167,2)</f>
        <v>0</v>
      </c>
      <c r="BL167" s="17" t="s">
        <v>143</v>
      </c>
      <c r="BM167" s="194" t="s">
        <v>185</v>
      </c>
    </row>
    <row r="168" spans="1:65" s="14" customFormat="1">
      <c r="B168" s="208"/>
      <c r="C168" s="209"/>
      <c r="D168" s="198" t="s">
        <v>145</v>
      </c>
      <c r="E168" s="210" t="s">
        <v>1</v>
      </c>
      <c r="F168" s="211" t="s">
        <v>186</v>
      </c>
      <c r="G168" s="209"/>
      <c r="H168" s="210" t="s">
        <v>1</v>
      </c>
      <c r="I168" s="212"/>
      <c r="J168" s="209"/>
      <c r="K168" s="209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145</v>
      </c>
      <c r="AU168" s="217" t="s">
        <v>84</v>
      </c>
      <c r="AV168" s="14" t="s">
        <v>82</v>
      </c>
      <c r="AW168" s="14" t="s">
        <v>32</v>
      </c>
      <c r="AX168" s="14" t="s">
        <v>77</v>
      </c>
      <c r="AY168" s="217" t="s">
        <v>136</v>
      </c>
    </row>
    <row r="169" spans="1:65" s="13" customFormat="1">
      <c r="B169" s="196"/>
      <c r="C169" s="197"/>
      <c r="D169" s="198" t="s">
        <v>145</v>
      </c>
      <c r="E169" s="199" t="s">
        <v>1</v>
      </c>
      <c r="F169" s="200" t="s">
        <v>187</v>
      </c>
      <c r="G169" s="197"/>
      <c r="H169" s="201">
        <v>2.4359999999999999</v>
      </c>
      <c r="I169" s="202"/>
      <c r="J169" s="197"/>
      <c r="K169" s="197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145</v>
      </c>
      <c r="AU169" s="207" t="s">
        <v>84</v>
      </c>
      <c r="AV169" s="13" t="s">
        <v>84</v>
      </c>
      <c r="AW169" s="13" t="s">
        <v>32</v>
      </c>
      <c r="AX169" s="13" t="s">
        <v>82</v>
      </c>
      <c r="AY169" s="207" t="s">
        <v>136</v>
      </c>
    </row>
    <row r="170" spans="1:65" s="12" customFormat="1" ht="22.9" customHeight="1">
      <c r="B170" s="166"/>
      <c r="C170" s="167"/>
      <c r="D170" s="168" t="s">
        <v>76</v>
      </c>
      <c r="E170" s="180" t="s">
        <v>168</v>
      </c>
      <c r="F170" s="180" t="s">
        <v>188</v>
      </c>
      <c r="G170" s="167"/>
      <c r="H170" s="167"/>
      <c r="I170" s="170"/>
      <c r="J170" s="181">
        <f>BK170</f>
        <v>0</v>
      </c>
      <c r="K170" s="167"/>
      <c r="L170" s="172"/>
      <c r="M170" s="173"/>
      <c r="N170" s="174"/>
      <c r="O170" s="174"/>
      <c r="P170" s="175">
        <f>SUM(P171:P206)</f>
        <v>0</v>
      </c>
      <c r="Q170" s="174"/>
      <c r="R170" s="175">
        <f>SUM(R171:R206)</f>
        <v>11.783832289999998</v>
      </c>
      <c r="S170" s="174"/>
      <c r="T170" s="176">
        <f>SUM(T171:T206)</f>
        <v>0</v>
      </c>
      <c r="AR170" s="177" t="s">
        <v>82</v>
      </c>
      <c r="AT170" s="178" t="s">
        <v>76</v>
      </c>
      <c r="AU170" s="178" t="s">
        <v>82</v>
      </c>
      <c r="AY170" s="177" t="s">
        <v>136</v>
      </c>
      <c r="BK170" s="179">
        <f>SUM(BK171:BK206)</f>
        <v>0</v>
      </c>
    </row>
    <row r="171" spans="1:65" s="2" customFormat="1" ht="24.2" customHeight="1">
      <c r="A171" s="34"/>
      <c r="B171" s="35"/>
      <c r="C171" s="182" t="s">
        <v>189</v>
      </c>
      <c r="D171" s="182" t="s">
        <v>139</v>
      </c>
      <c r="E171" s="183" t="s">
        <v>190</v>
      </c>
      <c r="F171" s="184" t="s">
        <v>191</v>
      </c>
      <c r="G171" s="185" t="s">
        <v>149</v>
      </c>
      <c r="H171" s="186">
        <v>21.957000000000001</v>
      </c>
      <c r="I171" s="187"/>
      <c r="J171" s="188">
        <f>ROUND(I171*H171,2)</f>
        <v>0</v>
      </c>
      <c r="K171" s="189"/>
      <c r="L171" s="39"/>
      <c r="M171" s="190" t="s">
        <v>1</v>
      </c>
      <c r="N171" s="191" t="s">
        <v>42</v>
      </c>
      <c r="O171" s="71"/>
      <c r="P171" s="192">
        <f>O171*H171</f>
        <v>0</v>
      </c>
      <c r="Q171" s="192">
        <v>4.3800000000000002E-3</v>
      </c>
      <c r="R171" s="192">
        <f>Q171*H171</f>
        <v>9.6171660000000006E-2</v>
      </c>
      <c r="S171" s="192">
        <v>0</v>
      </c>
      <c r="T171" s="19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4" t="s">
        <v>143</v>
      </c>
      <c r="AT171" s="194" t="s">
        <v>139</v>
      </c>
      <c r="AU171" s="194" t="s">
        <v>84</v>
      </c>
      <c r="AY171" s="17" t="s">
        <v>136</v>
      </c>
      <c r="BE171" s="195">
        <f>IF(N171="základní",J171,0)</f>
        <v>0</v>
      </c>
      <c r="BF171" s="195">
        <f>IF(N171="snížená",J171,0)</f>
        <v>0</v>
      </c>
      <c r="BG171" s="195">
        <f>IF(N171="zákl. přenesená",J171,0)</f>
        <v>0</v>
      </c>
      <c r="BH171" s="195">
        <f>IF(N171="sníž. přenesená",J171,0)</f>
        <v>0</v>
      </c>
      <c r="BI171" s="195">
        <f>IF(N171="nulová",J171,0)</f>
        <v>0</v>
      </c>
      <c r="BJ171" s="17" t="s">
        <v>82</v>
      </c>
      <c r="BK171" s="195">
        <f>ROUND(I171*H171,2)</f>
        <v>0</v>
      </c>
      <c r="BL171" s="17" t="s">
        <v>143</v>
      </c>
      <c r="BM171" s="194" t="s">
        <v>192</v>
      </c>
    </row>
    <row r="172" spans="1:65" s="14" customFormat="1">
      <c r="B172" s="208"/>
      <c r="C172" s="209"/>
      <c r="D172" s="198" t="s">
        <v>145</v>
      </c>
      <c r="E172" s="210" t="s">
        <v>1</v>
      </c>
      <c r="F172" s="211" t="s">
        <v>151</v>
      </c>
      <c r="G172" s="209"/>
      <c r="H172" s="210" t="s">
        <v>1</v>
      </c>
      <c r="I172" s="212"/>
      <c r="J172" s="209"/>
      <c r="K172" s="209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145</v>
      </c>
      <c r="AU172" s="217" t="s">
        <v>84</v>
      </c>
      <c r="AV172" s="14" t="s">
        <v>82</v>
      </c>
      <c r="AW172" s="14" t="s">
        <v>32</v>
      </c>
      <c r="AX172" s="14" t="s">
        <v>77</v>
      </c>
      <c r="AY172" s="217" t="s">
        <v>136</v>
      </c>
    </row>
    <row r="173" spans="1:65" s="13" customFormat="1">
      <c r="B173" s="196"/>
      <c r="C173" s="197"/>
      <c r="D173" s="198" t="s">
        <v>145</v>
      </c>
      <c r="E173" s="199" t="s">
        <v>1</v>
      </c>
      <c r="F173" s="200" t="s">
        <v>193</v>
      </c>
      <c r="G173" s="197"/>
      <c r="H173" s="201">
        <v>3.6</v>
      </c>
      <c r="I173" s="202"/>
      <c r="J173" s="197"/>
      <c r="K173" s="197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145</v>
      </c>
      <c r="AU173" s="207" t="s">
        <v>84</v>
      </c>
      <c r="AV173" s="13" t="s">
        <v>84</v>
      </c>
      <c r="AW173" s="13" t="s">
        <v>32</v>
      </c>
      <c r="AX173" s="13" t="s">
        <v>77</v>
      </c>
      <c r="AY173" s="207" t="s">
        <v>136</v>
      </c>
    </row>
    <row r="174" spans="1:65" s="14" customFormat="1">
      <c r="B174" s="208"/>
      <c r="C174" s="209"/>
      <c r="D174" s="198" t="s">
        <v>145</v>
      </c>
      <c r="E174" s="210" t="s">
        <v>1</v>
      </c>
      <c r="F174" s="211" t="s">
        <v>194</v>
      </c>
      <c r="G174" s="209"/>
      <c r="H174" s="210" t="s">
        <v>1</v>
      </c>
      <c r="I174" s="212"/>
      <c r="J174" s="209"/>
      <c r="K174" s="209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145</v>
      </c>
      <c r="AU174" s="217" t="s">
        <v>84</v>
      </c>
      <c r="AV174" s="14" t="s">
        <v>82</v>
      </c>
      <c r="AW174" s="14" t="s">
        <v>32</v>
      </c>
      <c r="AX174" s="14" t="s">
        <v>77</v>
      </c>
      <c r="AY174" s="217" t="s">
        <v>136</v>
      </c>
    </row>
    <row r="175" spans="1:65" s="13" customFormat="1">
      <c r="B175" s="196"/>
      <c r="C175" s="197"/>
      <c r="D175" s="198" t="s">
        <v>145</v>
      </c>
      <c r="E175" s="199" t="s">
        <v>1</v>
      </c>
      <c r="F175" s="200" t="s">
        <v>195</v>
      </c>
      <c r="G175" s="197"/>
      <c r="H175" s="201">
        <v>15.856999999999999</v>
      </c>
      <c r="I175" s="202"/>
      <c r="J175" s="197"/>
      <c r="K175" s="197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145</v>
      </c>
      <c r="AU175" s="207" t="s">
        <v>84</v>
      </c>
      <c r="AV175" s="13" t="s">
        <v>84</v>
      </c>
      <c r="AW175" s="13" t="s">
        <v>32</v>
      </c>
      <c r="AX175" s="13" t="s">
        <v>77</v>
      </c>
      <c r="AY175" s="207" t="s">
        <v>136</v>
      </c>
    </row>
    <row r="176" spans="1:65" s="14" customFormat="1">
      <c r="B176" s="208"/>
      <c r="C176" s="209"/>
      <c r="D176" s="198" t="s">
        <v>145</v>
      </c>
      <c r="E176" s="210" t="s">
        <v>1</v>
      </c>
      <c r="F176" s="211" t="s">
        <v>173</v>
      </c>
      <c r="G176" s="209"/>
      <c r="H176" s="210" t="s">
        <v>1</v>
      </c>
      <c r="I176" s="212"/>
      <c r="J176" s="209"/>
      <c r="K176" s="209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145</v>
      </c>
      <c r="AU176" s="217" t="s">
        <v>84</v>
      </c>
      <c r="AV176" s="14" t="s">
        <v>82</v>
      </c>
      <c r="AW176" s="14" t="s">
        <v>32</v>
      </c>
      <c r="AX176" s="14" t="s">
        <v>77</v>
      </c>
      <c r="AY176" s="217" t="s">
        <v>136</v>
      </c>
    </row>
    <row r="177" spans="1:65" s="13" customFormat="1">
      <c r="B177" s="196"/>
      <c r="C177" s="197"/>
      <c r="D177" s="198" t="s">
        <v>145</v>
      </c>
      <c r="E177" s="199" t="s">
        <v>1</v>
      </c>
      <c r="F177" s="200" t="s">
        <v>174</v>
      </c>
      <c r="G177" s="197"/>
      <c r="H177" s="201">
        <v>2.5</v>
      </c>
      <c r="I177" s="202"/>
      <c r="J177" s="197"/>
      <c r="K177" s="197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145</v>
      </c>
      <c r="AU177" s="207" t="s">
        <v>84</v>
      </c>
      <c r="AV177" s="13" t="s">
        <v>84</v>
      </c>
      <c r="AW177" s="13" t="s">
        <v>32</v>
      </c>
      <c r="AX177" s="13" t="s">
        <v>77</v>
      </c>
      <c r="AY177" s="207" t="s">
        <v>136</v>
      </c>
    </row>
    <row r="178" spans="1:65" s="15" customFormat="1">
      <c r="B178" s="218"/>
      <c r="C178" s="219"/>
      <c r="D178" s="198" t="s">
        <v>145</v>
      </c>
      <c r="E178" s="220" t="s">
        <v>1</v>
      </c>
      <c r="F178" s="221" t="s">
        <v>175</v>
      </c>
      <c r="G178" s="219"/>
      <c r="H178" s="222">
        <v>21.957000000000001</v>
      </c>
      <c r="I178" s="223"/>
      <c r="J178" s="219"/>
      <c r="K178" s="219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145</v>
      </c>
      <c r="AU178" s="228" t="s">
        <v>84</v>
      </c>
      <c r="AV178" s="15" t="s">
        <v>143</v>
      </c>
      <c r="AW178" s="15" t="s">
        <v>32</v>
      </c>
      <c r="AX178" s="15" t="s">
        <v>82</v>
      </c>
      <c r="AY178" s="228" t="s">
        <v>136</v>
      </c>
    </row>
    <row r="179" spans="1:65" s="2" customFormat="1" ht="24.2" customHeight="1">
      <c r="A179" s="34"/>
      <c r="B179" s="35"/>
      <c r="C179" s="182" t="s">
        <v>196</v>
      </c>
      <c r="D179" s="182" t="s">
        <v>139</v>
      </c>
      <c r="E179" s="183" t="s">
        <v>197</v>
      </c>
      <c r="F179" s="184" t="s">
        <v>198</v>
      </c>
      <c r="G179" s="185" t="s">
        <v>149</v>
      </c>
      <c r="H179" s="186">
        <v>6.1</v>
      </c>
      <c r="I179" s="187"/>
      <c r="J179" s="188">
        <f>ROUND(I179*H179,2)</f>
        <v>0</v>
      </c>
      <c r="K179" s="189"/>
      <c r="L179" s="39"/>
      <c r="M179" s="190" t="s">
        <v>1</v>
      </c>
      <c r="N179" s="191" t="s">
        <v>42</v>
      </c>
      <c r="O179" s="71"/>
      <c r="P179" s="192">
        <f>O179*H179</f>
        <v>0</v>
      </c>
      <c r="Q179" s="192">
        <v>3.0000000000000001E-3</v>
      </c>
      <c r="R179" s="192">
        <f>Q179*H179</f>
        <v>1.83E-2</v>
      </c>
      <c r="S179" s="192">
        <v>0</v>
      </c>
      <c r="T179" s="19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4" t="s">
        <v>143</v>
      </c>
      <c r="AT179" s="194" t="s">
        <v>139</v>
      </c>
      <c r="AU179" s="194" t="s">
        <v>84</v>
      </c>
      <c r="AY179" s="17" t="s">
        <v>136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7" t="s">
        <v>82</v>
      </c>
      <c r="BK179" s="195">
        <f>ROUND(I179*H179,2)</f>
        <v>0</v>
      </c>
      <c r="BL179" s="17" t="s">
        <v>143</v>
      </c>
      <c r="BM179" s="194" t="s">
        <v>199</v>
      </c>
    </row>
    <row r="180" spans="1:65" s="14" customFormat="1">
      <c r="B180" s="208"/>
      <c r="C180" s="209"/>
      <c r="D180" s="198" t="s">
        <v>145</v>
      </c>
      <c r="E180" s="210" t="s">
        <v>1</v>
      </c>
      <c r="F180" s="211" t="s">
        <v>151</v>
      </c>
      <c r="G180" s="209"/>
      <c r="H180" s="210" t="s">
        <v>1</v>
      </c>
      <c r="I180" s="212"/>
      <c r="J180" s="209"/>
      <c r="K180" s="209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145</v>
      </c>
      <c r="AU180" s="217" t="s">
        <v>84</v>
      </c>
      <c r="AV180" s="14" t="s">
        <v>82</v>
      </c>
      <c r="AW180" s="14" t="s">
        <v>32</v>
      </c>
      <c r="AX180" s="14" t="s">
        <v>77</v>
      </c>
      <c r="AY180" s="217" t="s">
        <v>136</v>
      </c>
    </row>
    <row r="181" spans="1:65" s="13" customFormat="1">
      <c r="B181" s="196"/>
      <c r="C181" s="197"/>
      <c r="D181" s="198" t="s">
        <v>145</v>
      </c>
      <c r="E181" s="199" t="s">
        <v>1</v>
      </c>
      <c r="F181" s="200" t="s">
        <v>193</v>
      </c>
      <c r="G181" s="197"/>
      <c r="H181" s="201">
        <v>3.6</v>
      </c>
      <c r="I181" s="202"/>
      <c r="J181" s="197"/>
      <c r="K181" s="197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145</v>
      </c>
      <c r="AU181" s="207" t="s">
        <v>84</v>
      </c>
      <c r="AV181" s="13" t="s">
        <v>84</v>
      </c>
      <c r="AW181" s="13" t="s">
        <v>32</v>
      </c>
      <c r="AX181" s="13" t="s">
        <v>77</v>
      </c>
      <c r="AY181" s="207" t="s">
        <v>136</v>
      </c>
    </row>
    <row r="182" spans="1:65" s="14" customFormat="1">
      <c r="B182" s="208"/>
      <c r="C182" s="209"/>
      <c r="D182" s="198" t="s">
        <v>145</v>
      </c>
      <c r="E182" s="210" t="s">
        <v>1</v>
      </c>
      <c r="F182" s="211" t="s">
        <v>173</v>
      </c>
      <c r="G182" s="209"/>
      <c r="H182" s="210" t="s">
        <v>1</v>
      </c>
      <c r="I182" s="212"/>
      <c r="J182" s="209"/>
      <c r="K182" s="209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145</v>
      </c>
      <c r="AU182" s="217" t="s">
        <v>84</v>
      </c>
      <c r="AV182" s="14" t="s">
        <v>82</v>
      </c>
      <c r="AW182" s="14" t="s">
        <v>32</v>
      </c>
      <c r="AX182" s="14" t="s">
        <v>77</v>
      </c>
      <c r="AY182" s="217" t="s">
        <v>136</v>
      </c>
    </row>
    <row r="183" spans="1:65" s="13" customFormat="1">
      <c r="B183" s="196"/>
      <c r="C183" s="197"/>
      <c r="D183" s="198" t="s">
        <v>145</v>
      </c>
      <c r="E183" s="199" t="s">
        <v>1</v>
      </c>
      <c r="F183" s="200" t="s">
        <v>174</v>
      </c>
      <c r="G183" s="197"/>
      <c r="H183" s="201">
        <v>2.5</v>
      </c>
      <c r="I183" s="202"/>
      <c r="J183" s="197"/>
      <c r="K183" s="197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145</v>
      </c>
      <c r="AU183" s="207" t="s">
        <v>84</v>
      </c>
      <c r="AV183" s="13" t="s">
        <v>84</v>
      </c>
      <c r="AW183" s="13" t="s">
        <v>32</v>
      </c>
      <c r="AX183" s="13" t="s">
        <v>77</v>
      </c>
      <c r="AY183" s="207" t="s">
        <v>136</v>
      </c>
    </row>
    <row r="184" spans="1:65" s="15" customFormat="1">
      <c r="B184" s="218"/>
      <c r="C184" s="219"/>
      <c r="D184" s="198" t="s">
        <v>145</v>
      </c>
      <c r="E184" s="220" t="s">
        <v>1</v>
      </c>
      <c r="F184" s="221" t="s">
        <v>175</v>
      </c>
      <c r="G184" s="219"/>
      <c r="H184" s="222">
        <v>6.1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145</v>
      </c>
      <c r="AU184" s="228" t="s">
        <v>84</v>
      </c>
      <c r="AV184" s="15" t="s">
        <v>143</v>
      </c>
      <c r="AW184" s="15" t="s">
        <v>32</v>
      </c>
      <c r="AX184" s="15" t="s">
        <v>82</v>
      </c>
      <c r="AY184" s="228" t="s">
        <v>136</v>
      </c>
    </row>
    <row r="185" spans="1:65" s="2" customFormat="1" ht="24.2" customHeight="1">
      <c r="A185" s="34"/>
      <c r="B185" s="35"/>
      <c r="C185" s="182" t="s">
        <v>200</v>
      </c>
      <c r="D185" s="182" t="s">
        <v>139</v>
      </c>
      <c r="E185" s="183" t="s">
        <v>201</v>
      </c>
      <c r="F185" s="184" t="s">
        <v>202</v>
      </c>
      <c r="G185" s="185" t="s">
        <v>149</v>
      </c>
      <c r="H185" s="186">
        <v>27.155999999999999</v>
      </c>
      <c r="I185" s="187"/>
      <c r="J185" s="188">
        <f>ROUND(I185*H185,2)</f>
        <v>0</v>
      </c>
      <c r="K185" s="189"/>
      <c r="L185" s="39"/>
      <c r="M185" s="190" t="s">
        <v>1</v>
      </c>
      <c r="N185" s="191" t="s">
        <v>42</v>
      </c>
      <c r="O185" s="71"/>
      <c r="P185" s="192">
        <f>O185*H185</f>
        <v>0</v>
      </c>
      <c r="Q185" s="192">
        <v>0</v>
      </c>
      <c r="R185" s="192">
        <f>Q185*H185</f>
        <v>0</v>
      </c>
      <c r="S185" s="192">
        <v>0</v>
      </c>
      <c r="T185" s="19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4" t="s">
        <v>143</v>
      </c>
      <c r="AT185" s="194" t="s">
        <v>139</v>
      </c>
      <c r="AU185" s="194" t="s">
        <v>84</v>
      </c>
      <c r="AY185" s="17" t="s">
        <v>136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7" t="s">
        <v>82</v>
      </c>
      <c r="BK185" s="195">
        <f>ROUND(I185*H185,2)</f>
        <v>0</v>
      </c>
      <c r="BL185" s="17" t="s">
        <v>143</v>
      </c>
      <c r="BM185" s="194" t="s">
        <v>203</v>
      </c>
    </row>
    <row r="186" spans="1:65" s="14" customFormat="1">
      <c r="B186" s="208"/>
      <c r="C186" s="209"/>
      <c r="D186" s="198" t="s">
        <v>145</v>
      </c>
      <c r="E186" s="210" t="s">
        <v>1</v>
      </c>
      <c r="F186" s="211" t="s">
        <v>204</v>
      </c>
      <c r="G186" s="209"/>
      <c r="H186" s="210" t="s">
        <v>1</v>
      </c>
      <c r="I186" s="212"/>
      <c r="J186" s="209"/>
      <c r="K186" s="209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145</v>
      </c>
      <c r="AU186" s="217" t="s">
        <v>84</v>
      </c>
      <c r="AV186" s="14" t="s">
        <v>82</v>
      </c>
      <c r="AW186" s="14" t="s">
        <v>32</v>
      </c>
      <c r="AX186" s="14" t="s">
        <v>77</v>
      </c>
      <c r="AY186" s="217" t="s">
        <v>136</v>
      </c>
    </row>
    <row r="187" spans="1:65" s="13" customFormat="1">
      <c r="B187" s="196"/>
      <c r="C187" s="197"/>
      <c r="D187" s="198" t="s">
        <v>145</v>
      </c>
      <c r="E187" s="199" t="s">
        <v>1</v>
      </c>
      <c r="F187" s="200" t="s">
        <v>205</v>
      </c>
      <c r="G187" s="197"/>
      <c r="H187" s="201">
        <v>25.059000000000001</v>
      </c>
      <c r="I187" s="202"/>
      <c r="J187" s="197"/>
      <c r="K187" s="197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145</v>
      </c>
      <c r="AU187" s="207" t="s">
        <v>84</v>
      </c>
      <c r="AV187" s="13" t="s">
        <v>84</v>
      </c>
      <c r="AW187" s="13" t="s">
        <v>32</v>
      </c>
      <c r="AX187" s="13" t="s">
        <v>77</v>
      </c>
      <c r="AY187" s="207" t="s">
        <v>136</v>
      </c>
    </row>
    <row r="188" spans="1:65" s="14" customFormat="1">
      <c r="B188" s="208"/>
      <c r="C188" s="209"/>
      <c r="D188" s="198" t="s">
        <v>145</v>
      </c>
      <c r="E188" s="210" t="s">
        <v>1</v>
      </c>
      <c r="F188" s="211" t="s">
        <v>206</v>
      </c>
      <c r="G188" s="209"/>
      <c r="H188" s="210" t="s">
        <v>1</v>
      </c>
      <c r="I188" s="212"/>
      <c r="J188" s="209"/>
      <c r="K188" s="209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145</v>
      </c>
      <c r="AU188" s="217" t="s">
        <v>84</v>
      </c>
      <c r="AV188" s="14" t="s">
        <v>82</v>
      </c>
      <c r="AW188" s="14" t="s">
        <v>32</v>
      </c>
      <c r="AX188" s="14" t="s">
        <v>77</v>
      </c>
      <c r="AY188" s="217" t="s">
        <v>136</v>
      </c>
    </row>
    <row r="189" spans="1:65" s="13" customFormat="1">
      <c r="B189" s="196"/>
      <c r="C189" s="197"/>
      <c r="D189" s="198" t="s">
        <v>145</v>
      </c>
      <c r="E189" s="199" t="s">
        <v>1</v>
      </c>
      <c r="F189" s="200" t="s">
        <v>207</v>
      </c>
      <c r="G189" s="197"/>
      <c r="H189" s="201">
        <v>2.097</v>
      </c>
      <c r="I189" s="202"/>
      <c r="J189" s="197"/>
      <c r="K189" s="197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145</v>
      </c>
      <c r="AU189" s="207" t="s">
        <v>84</v>
      </c>
      <c r="AV189" s="13" t="s">
        <v>84</v>
      </c>
      <c r="AW189" s="13" t="s">
        <v>32</v>
      </c>
      <c r="AX189" s="13" t="s">
        <v>77</v>
      </c>
      <c r="AY189" s="207" t="s">
        <v>136</v>
      </c>
    </row>
    <row r="190" spans="1:65" s="15" customFormat="1">
      <c r="B190" s="218"/>
      <c r="C190" s="219"/>
      <c r="D190" s="198" t="s">
        <v>145</v>
      </c>
      <c r="E190" s="220" t="s">
        <v>1</v>
      </c>
      <c r="F190" s="221" t="s">
        <v>175</v>
      </c>
      <c r="G190" s="219"/>
      <c r="H190" s="222">
        <v>27.156000000000002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AT190" s="228" t="s">
        <v>145</v>
      </c>
      <c r="AU190" s="228" t="s">
        <v>84</v>
      </c>
      <c r="AV190" s="15" t="s">
        <v>143</v>
      </c>
      <c r="AW190" s="15" t="s">
        <v>32</v>
      </c>
      <c r="AX190" s="15" t="s">
        <v>82</v>
      </c>
      <c r="AY190" s="228" t="s">
        <v>136</v>
      </c>
    </row>
    <row r="191" spans="1:65" s="2" customFormat="1" ht="24.2" customHeight="1">
      <c r="A191" s="34"/>
      <c r="B191" s="35"/>
      <c r="C191" s="182" t="s">
        <v>208</v>
      </c>
      <c r="D191" s="182" t="s">
        <v>139</v>
      </c>
      <c r="E191" s="183" t="s">
        <v>209</v>
      </c>
      <c r="F191" s="184" t="s">
        <v>210</v>
      </c>
      <c r="G191" s="185" t="s">
        <v>160</v>
      </c>
      <c r="H191" s="186">
        <v>11.8</v>
      </c>
      <c r="I191" s="187"/>
      <c r="J191" s="188">
        <f>ROUND(I191*H191,2)</f>
        <v>0</v>
      </c>
      <c r="K191" s="189"/>
      <c r="L191" s="39"/>
      <c r="M191" s="190" t="s">
        <v>1</v>
      </c>
      <c r="N191" s="191" t="s">
        <v>42</v>
      </c>
      <c r="O191" s="71"/>
      <c r="P191" s="192">
        <f>O191*H191</f>
        <v>0</v>
      </c>
      <c r="Q191" s="192">
        <v>1.5E-3</v>
      </c>
      <c r="R191" s="192">
        <f>Q191*H191</f>
        <v>1.77E-2</v>
      </c>
      <c r="S191" s="192">
        <v>0</v>
      </c>
      <c r="T191" s="193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4" t="s">
        <v>143</v>
      </c>
      <c r="AT191" s="194" t="s">
        <v>139</v>
      </c>
      <c r="AU191" s="194" t="s">
        <v>84</v>
      </c>
      <c r="AY191" s="17" t="s">
        <v>136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7" t="s">
        <v>82</v>
      </c>
      <c r="BK191" s="195">
        <f>ROUND(I191*H191,2)</f>
        <v>0</v>
      </c>
      <c r="BL191" s="17" t="s">
        <v>143</v>
      </c>
      <c r="BM191" s="194" t="s">
        <v>211</v>
      </c>
    </row>
    <row r="192" spans="1:65" s="14" customFormat="1">
      <c r="B192" s="208"/>
      <c r="C192" s="209"/>
      <c r="D192" s="198" t="s">
        <v>145</v>
      </c>
      <c r="E192" s="210" t="s">
        <v>1</v>
      </c>
      <c r="F192" s="211" t="s">
        <v>212</v>
      </c>
      <c r="G192" s="209"/>
      <c r="H192" s="210" t="s">
        <v>1</v>
      </c>
      <c r="I192" s="212"/>
      <c r="J192" s="209"/>
      <c r="K192" s="209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145</v>
      </c>
      <c r="AU192" s="217" t="s">
        <v>84</v>
      </c>
      <c r="AV192" s="14" t="s">
        <v>82</v>
      </c>
      <c r="AW192" s="14" t="s">
        <v>32</v>
      </c>
      <c r="AX192" s="14" t="s">
        <v>77</v>
      </c>
      <c r="AY192" s="217" t="s">
        <v>136</v>
      </c>
    </row>
    <row r="193" spans="1:65" s="13" customFormat="1">
      <c r="B193" s="196"/>
      <c r="C193" s="197"/>
      <c r="D193" s="198" t="s">
        <v>145</v>
      </c>
      <c r="E193" s="199" t="s">
        <v>1</v>
      </c>
      <c r="F193" s="200" t="s">
        <v>213</v>
      </c>
      <c r="G193" s="197"/>
      <c r="H193" s="201">
        <v>11.8</v>
      </c>
      <c r="I193" s="202"/>
      <c r="J193" s="197"/>
      <c r="K193" s="197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145</v>
      </c>
      <c r="AU193" s="207" t="s">
        <v>84</v>
      </c>
      <c r="AV193" s="13" t="s">
        <v>84</v>
      </c>
      <c r="AW193" s="13" t="s">
        <v>32</v>
      </c>
      <c r="AX193" s="13" t="s">
        <v>82</v>
      </c>
      <c r="AY193" s="207" t="s">
        <v>136</v>
      </c>
    </row>
    <row r="194" spans="1:65" s="2" customFormat="1" ht="33" customHeight="1">
      <c r="A194" s="34"/>
      <c r="B194" s="35"/>
      <c r="C194" s="182" t="s">
        <v>214</v>
      </c>
      <c r="D194" s="182" t="s">
        <v>139</v>
      </c>
      <c r="E194" s="183" t="s">
        <v>215</v>
      </c>
      <c r="F194" s="184" t="s">
        <v>216</v>
      </c>
      <c r="G194" s="185" t="s">
        <v>217</v>
      </c>
      <c r="H194" s="186">
        <v>4.4249999999999998</v>
      </c>
      <c r="I194" s="187"/>
      <c r="J194" s="188">
        <f>ROUND(I194*H194,2)</f>
        <v>0</v>
      </c>
      <c r="K194" s="189"/>
      <c r="L194" s="39"/>
      <c r="M194" s="190" t="s">
        <v>1</v>
      </c>
      <c r="N194" s="191" t="s">
        <v>42</v>
      </c>
      <c r="O194" s="71"/>
      <c r="P194" s="192">
        <f>O194*H194</f>
        <v>0</v>
      </c>
      <c r="Q194" s="192">
        <v>2.45329</v>
      </c>
      <c r="R194" s="192">
        <f>Q194*H194</f>
        <v>10.855808249999999</v>
      </c>
      <c r="S194" s="192">
        <v>0</v>
      </c>
      <c r="T194" s="19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4" t="s">
        <v>143</v>
      </c>
      <c r="AT194" s="194" t="s">
        <v>139</v>
      </c>
      <c r="AU194" s="194" t="s">
        <v>84</v>
      </c>
      <c r="AY194" s="17" t="s">
        <v>136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7" t="s">
        <v>82</v>
      </c>
      <c r="BK194" s="195">
        <f>ROUND(I194*H194,2)</f>
        <v>0</v>
      </c>
      <c r="BL194" s="17" t="s">
        <v>143</v>
      </c>
      <c r="BM194" s="194" t="s">
        <v>218</v>
      </c>
    </row>
    <row r="195" spans="1:65" s="14" customFormat="1">
      <c r="B195" s="208"/>
      <c r="C195" s="209"/>
      <c r="D195" s="198" t="s">
        <v>145</v>
      </c>
      <c r="E195" s="210" t="s">
        <v>1</v>
      </c>
      <c r="F195" s="211" t="s">
        <v>219</v>
      </c>
      <c r="G195" s="209"/>
      <c r="H195" s="210" t="s">
        <v>1</v>
      </c>
      <c r="I195" s="212"/>
      <c r="J195" s="209"/>
      <c r="K195" s="209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145</v>
      </c>
      <c r="AU195" s="217" t="s">
        <v>84</v>
      </c>
      <c r="AV195" s="14" t="s">
        <v>82</v>
      </c>
      <c r="AW195" s="14" t="s">
        <v>32</v>
      </c>
      <c r="AX195" s="14" t="s">
        <v>77</v>
      </c>
      <c r="AY195" s="217" t="s">
        <v>136</v>
      </c>
    </row>
    <row r="196" spans="1:65" s="13" customFormat="1">
      <c r="B196" s="196"/>
      <c r="C196" s="197"/>
      <c r="D196" s="198" t="s">
        <v>145</v>
      </c>
      <c r="E196" s="199" t="s">
        <v>1</v>
      </c>
      <c r="F196" s="200" t="s">
        <v>220</v>
      </c>
      <c r="G196" s="197"/>
      <c r="H196" s="201">
        <v>4.4249999999999998</v>
      </c>
      <c r="I196" s="202"/>
      <c r="J196" s="197"/>
      <c r="K196" s="197"/>
      <c r="L196" s="203"/>
      <c r="M196" s="204"/>
      <c r="N196" s="205"/>
      <c r="O196" s="205"/>
      <c r="P196" s="205"/>
      <c r="Q196" s="205"/>
      <c r="R196" s="205"/>
      <c r="S196" s="205"/>
      <c r="T196" s="206"/>
      <c r="AT196" s="207" t="s">
        <v>145</v>
      </c>
      <c r="AU196" s="207" t="s">
        <v>84</v>
      </c>
      <c r="AV196" s="13" t="s">
        <v>84</v>
      </c>
      <c r="AW196" s="13" t="s">
        <v>32</v>
      </c>
      <c r="AX196" s="13" t="s">
        <v>82</v>
      </c>
      <c r="AY196" s="207" t="s">
        <v>136</v>
      </c>
    </row>
    <row r="197" spans="1:65" s="2" customFormat="1" ht="16.5" customHeight="1">
      <c r="A197" s="34"/>
      <c r="B197" s="35"/>
      <c r="C197" s="182" t="s">
        <v>221</v>
      </c>
      <c r="D197" s="182" t="s">
        <v>139</v>
      </c>
      <c r="E197" s="183" t="s">
        <v>222</v>
      </c>
      <c r="F197" s="184" t="s">
        <v>223</v>
      </c>
      <c r="G197" s="185" t="s">
        <v>142</v>
      </c>
      <c r="H197" s="186">
        <v>0.14399999999999999</v>
      </c>
      <c r="I197" s="187"/>
      <c r="J197" s="188">
        <f>ROUND(I197*H197,2)</f>
        <v>0</v>
      </c>
      <c r="K197" s="189"/>
      <c r="L197" s="39"/>
      <c r="M197" s="190" t="s">
        <v>1</v>
      </c>
      <c r="N197" s="191" t="s">
        <v>42</v>
      </c>
      <c r="O197" s="71"/>
      <c r="P197" s="192">
        <f>O197*H197</f>
        <v>0</v>
      </c>
      <c r="Q197" s="192">
        <v>1.06277</v>
      </c>
      <c r="R197" s="192">
        <f>Q197*H197</f>
        <v>0.15303887999999999</v>
      </c>
      <c r="S197" s="192">
        <v>0</v>
      </c>
      <c r="T197" s="193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4" t="s">
        <v>143</v>
      </c>
      <c r="AT197" s="194" t="s">
        <v>139</v>
      </c>
      <c r="AU197" s="194" t="s">
        <v>84</v>
      </c>
      <c r="AY197" s="17" t="s">
        <v>136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7" t="s">
        <v>82</v>
      </c>
      <c r="BK197" s="195">
        <f>ROUND(I197*H197,2)</f>
        <v>0</v>
      </c>
      <c r="BL197" s="17" t="s">
        <v>143</v>
      </c>
      <c r="BM197" s="194" t="s">
        <v>224</v>
      </c>
    </row>
    <row r="198" spans="1:65" s="14" customFormat="1">
      <c r="B198" s="208"/>
      <c r="C198" s="209"/>
      <c r="D198" s="198" t="s">
        <v>145</v>
      </c>
      <c r="E198" s="210" t="s">
        <v>1</v>
      </c>
      <c r="F198" s="211" t="s">
        <v>225</v>
      </c>
      <c r="G198" s="209"/>
      <c r="H198" s="210" t="s">
        <v>1</v>
      </c>
      <c r="I198" s="212"/>
      <c r="J198" s="209"/>
      <c r="K198" s="209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145</v>
      </c>
      <c r="AU198" s="217" t="s">
        <v>84</v>
      </c>
      <c r="AV198" s="14" t="s">
        <v>82</v>
      </c>
      <c r="AW198" s="14" t="s">
        <v>32</v>
      </c>
      <c r="AX198" s="14" t="s">
        <v>77</v>
      </c>
      <c r="AY198" s="217" t="s">
        <v>136</v>
      </c>
    </row>
    <row r="199" spans="1:65" s="13" customFormat="1">
      <c r="B199" s="196"/>
      <c r="C199" s="197"/>
      <c r="D199" s="198" t="s">
        <v>145</v>
      </c>
      <c r="E199" s="199" t="s">
        <v>1</v>
      </c>
      <c r="F199" s="200" t="s">
        <v>226</v>
      </c>
      <c r="G199" s="197"/>
      <c r="H199" s="201">
        <v>0.14399999999999999</v>
      </c>
      <c r="I199" s="202"/>
      <c r="J199" s="197"/>
      <c r="K199" s="197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145</v>
      </c>
      <c r="AU199" s="207" t="s">
        <v>84</v>
      </c>
      <c r="AV199" s="13" t="s">
        <v>84</v>
      </c>
      <c r="AW199" s="13" t="s">
        <v>32</v>
      </c>
      <c r="AX199" s="13" t="s">
        <v>82</v>
      </c>
      <c r="AY199" s="207" t="s">
        <v>136</v>
      </c>
    </row>
    <row r="200" spans="1:65" s="2" customFormat="1" ht="49.15" customHeight="1">
      <c r="A200" s="34"/>
      <c r="B200" s="35"/>
      <c r="C200" s="182" t="s">
        <v>8</v>
      </c>
      <c r="D200" s="182" t="s">
        <v>139</v>
      </c>
      <c r="E200" s="183" t="s">
        <v>227</v>
      </c>
      <c r="F200" s="184" t="s">
        <v>228</v>
      </c>
      <c r="G200" s="185" t="s">
        <v>149</v>
      </c>
      <c r="H200" s="186">
        <v>63.21</v>
      </c>
      <c r="I200" s="187"/>
      <c r="J200" s="188">
        <f>ROUND(I200*H200,2)</f>
        <v>0</v>
      </c>
      <c r="K200" s="189"/>
      <c r="L200" s="39"/>
      <c r="M200" s="190" t="s">
        <v>1</v>
      </c>
      <c r="N200" s="191" t="s">
        <v>42</v>
      </c>
      <c r="O200" s="71"/>
      <c r="P200" s="192">
        <f>O200*H200</f>
        <v>0</v>
      </c>
      <c r="Q200" s="192">
        <v>7.3499999999999998E-3</v>
      </c>
      <c r="R200" s="192">
        <f>Q200*H200</f>
        <v>0.46459349999999999</v>
      </c>
      <c r="S200" s="192">
        <v>0</v>
      </c>
      <c r="T200" s="193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4" t="s">
        <v>143</v>
      </c>
      <c r="AT200" s="194" t="s">
        <v>139</v>
      </c>
      <c r="AU200" s="194" t="s">
        <v>84</v>
      </c>
      <c r="AY200" s="17" t="s">
        <v>136</v>
      </c>
      <c r="BE200" s="195">
        <f>IF(N200="základní",J200,0)</f>
        <v>0</v>
      </c>
      <c r="BF200" s="195">
        <f>IF(N200="snížená",J200,0)</f>
        <v>0</v>
      </c>
      <c r="BG200" s="195">
        <f>IF(N200="zákl. přenesená",J200,0)</f>
        <v>0</v>
      </c>
      <c r="BH200" s="195">
        <f>IF(N200="sníž. přenesená",J200,0)</f>
        <v>0</v>
      </c>
      <c r="BI200" s="195">
        <f>IF(N200="nulová",J200,0)</f>
        <v>0</v>
      </c>
      <c r="BJ200" s="17" t="s">
        <v>82</v>
      </c>
      <c r="BK200" s="195">
        <f>ROUND(I200*H200,2)</f>
        <v>0</v>
      </c>
      <c r="BL200" s="17" t="s">
        <v>143</v>
      </c>
      <c r="BM200" s="194" t="s">
        <v>229</v>
      </c>
    </row>
    <row r="201" spans="1:65" s="14" customFormat="1">
      <c r="B201" s="208"/>
      <c r="C201" s="209"/>
      <c r="D201" s="198" t="s">
        <v>145</v>
      </c>
      <c r="E201" s="210" t="s">
        <v>1</v>
      </c>
      <c r="F201" s="211" t="s">
        <v>219</v>
      </c>
      <c r="G201" s="209"/>
      <c r="H201" s="210" t="s">
        <v>1</v>
      </c>
      <c r="I201" s="212"/>
      <c r="J201" s="209"/>
      <c r="K201" s="209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145</v>
      </c>
      <c r="AU201" s="217" t="s">
        <v>84</v>
      </c>
      <c r="AV201" s="14" t="s">
        <v>82</v>
      </c>
      <c r="AW201" s="14" t="s">
        <v>32</v>
      </c>
      <c r="AX201" s="14" t="s">
        <v>77</v>
      </c>
      <c r="AY201" s="217" t="s">
        <v>136</v>
      </c>
    </row>
    <row r="202" spans="1:65" s="13" customFormat="1">
      <c r="B202" s="196"/>
      <c r="C202" s="197"/>
      <c r="D202" s="198" t="s">
        <v>145</v>
      </c>
      <c r="E202" s="199" t="s">
        <v>1</v>
      </c>
      <c r="F202" s="200" t="s">
        <v>230</v>
      </c>
      <c r="G202" s="197"/>
      <c r="H202" s="201">
        <v>63.21</v>
      </c>
      <c r="I202" s="202"/>
      <c r="J202" s="197"/>
      <c r="K202" s="197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145</v>
      </c>
      <c r="AU202" s="207" t="s">
        <v>84</v>
      </c>
      <c r="AV202" s="13" t="s">
        <v>84</v>
      </c>
      <c r="AW202" s="13" t="s">
        <v>32</v>
      </c>
      <c r="AX202" s="13" t="s">
        <v>82</v>
      </c>
      <c r="AY202" s="207" t="s">
        <v>136</v>
      </c>
    </row>
    <row r="203" spans="1:65" s="2" customFormat="1" ht="21.75" customHeight="1">
      <c r="A203" s="34"/>
      <c r="B203" s="35"/>
      <c r="C203" s="182" t="s">
        <v>231</v>
      </c>
      <c r="D203" s="182" t="s">
        <v>139</v>
      </c>
      <c r="E203" s="183" t="s">
        <v>232</v>
      </c>
      <c r="F203" s="184" t="s">
        <v>233</v>
      </c>
      <c r="G203" s="185" t="s">
        <v>234</v>
      </c>
      <c r="H203" s="186">
        <v>3</v>
      </c>
      <c r="I203" s="187"/>
      <c r="J203" s="188">
        <f>ROUND(I203*H203,2)</f>
        <v>0</v>
      </c>
      <c r="K203" s="189"/>
      <c r="L203" s="39"/>
      <c r="M203" s="190" t="s">
        <v>1</v>
      </c>
      <c r="N203" s="191" t="s">
        <v>42</v>
      </c>
      <c r="O203" s="71"/>
      <c r="P203" s="192">
        <f>O203*H203</f>
        <v>0</v>
      </c>
      <c r="Q203" s="192">
        <v>4.684E-2</v>
      </c>
      <c r="R203" s="192">
        <f>Q203*H203</f>
        <v>0.14052000000000001</v>
      </c>
      <c r="S203" s="192">
        <v>0</v>
      </c>
      <c r="T203" s="19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4" t="s">
        <v>143</v>
      </c>
      <c r="AT203" s="194" t="s">
        <v>139</v>
      </c>
      <c r="AU203" s="194" t="s">
        <v>84</v>
      </c>
      <c r="AY203" s="17" t="s">
        <v>136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7" t="s">
        <v>82</v>
      </c>
      <c r="BK203" s="195">
        <f>ROUND(I203*H203,2)</f>
        <v>0</v>
      </c>
      <c r="BL203" s="17" t="s">
        <v>143</v>
      </c>
      <c r="BM203" s="194" t="s">
        <v>235</v>
      </c>
    </row>
    <row r="204" spans="1:65" s="13" customFormat="1">
      <c r="B204" s="196"/>
      <c r="C204" s="197"/>
      <c r="D204" s="198" t="s">
        <v>145</v>
      </c>
      <c r="E204" s="199" t="s">
        <v>1</v>
      </c>
      <c r="F204" s="200" t="s">
        <v>137</v>
      </c>
      <c r="G204" s="197"/>
      <c r="H204" s="201">
        <v>3</v>
      </c>
      <c r="I204" s="202"/>
      <c r="J204" s="197"/>
      <c r="K204" s="197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145</v>
      </c>
      <c r="AU204" s="207" t="s">
        <v>84</v>
      </c>
      <c r="AV204" s="13" t="s">
        <v>84</v>
      </c>
      <c r="AW204" s="13" t="s">
        <v>32</v>
      </c>
      <c r="AX204" s="13" t="s">
        <v>82</v>
      </c>
      <c r="AY204" s="207" t="s">
        <v>136</v>
      </c>
    </row>
    <row r="205" spans="1:65" s="2" customFormat="1" ht="24.2" customHeight="1">
      <c r="A205" s="34"/>
      <c r="B205" s="35"/>
      <c r="C205" s="229" t="s">
        <v>236</v>
      </c>
      <c r="D205" s="229" t="s">
        <v>237</v>
      </c>
      <c r="E205" s="230" t="s">
        <v>238</v>
      </c>
      <c r="F205" s="231" t="s">
        <v>239</v>
      </c>
      <c r="G205" s="232" t="s">
        <v>234</v>
      </c>
      <c r="H205" s="233">
        <v>2</v>
      </c>
      <c r="I205" s="234"/>
      <c r="J205" s="235">
        <f>ROUND(I205*H205,2)</f>
        <v>0</v>
      </c>
      <c r="K205" s="236"/>
      <c r="L205" s="237"/>
      <c r="M205" s="238" t="s">
        <v>1</v>
      </c>
      <c r="N205" s="239" t="s">
        <v>42</v>
      </c>
      <c r="O205" s="71"/>
      <c r="P205" s="192">
        <f>O205*H205</f>
        <v>0</v>
      </c>
      <c r="Q205" s="192">
        <v>1.2489999999999999E-2</v>
      </c>
      <c r="R205" s="192">
        <f>Q205*H205</f>
        <v>2.4979999999999999E-2</v>
      </c>
      <c r="S205" s="192">
        <v>0</v>
      </c>
      <c r="T205" s="193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4" t="s">
        <v>182</v>
      </c>
      <c r="AT205" s="194" t="s">
        <v>237</v>
      </c>
      <c r="AU205" s="194" t="s">
        <v>84</v>
      </c>
      <c r="AY205" s="17" t="s">
        <v>136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7" t="s">
        <v>82</v>
      </c>
      <c r="BK205" s="195">
        <f>ROUND(I205*H205,2)</f>
        <v>0</v>
      </c>
      <c r="BL205" s="17" t="s">
        <v>143</v>
      </c>
      <c r="BM205" s="194" t="s">
        <v>240</v>
      </c>
    </row>
    <row r="206" spans="1:65" s="2" customFormat="1" ht="24.2" customHeight="1">
      <c r="A206" s="34"/>
      <c r="B206" s="35"/>
      <c r="C206" s="229" t="s">
        <v>241</v>
      </c>
      <c r="D206" s="229" t="s">
        <v>237</v>
      </c>
      <c r="E206" s="230" t="s">
        <v>242</v>
      </c>
      <c r="F206" s="231" t="s">
        <v>243</v>
      </c>
      <c r="G206" s="232" t="s">
        <v>234</v>
      </c>
      <c r="H206" s="233">
        <v>1</v>
      </c>
      <c r="I206" s="234"/>
      <c r="J206" s="235">
        <f>ROUND(I206*H206,2)</f>
        <v>0</v>
      </c>
      <c r="K206" s="236"/>
      <c r="L206" s="237"/>
      <c r="M206" s="238" t="s">
        <v>1</v>
      </c>
      <c r="N206" s="239" t="s">
        <v>42</v>
      </c>
      <c r="O206" s="71"/>
      <c r="P206" s="192">
        <f>O206*H206</f>
        <v>0</v>
      </c>
      <c r="Q206" s="192">
        <v>1.272E-2</v>
      </c>
      <c r="R206" s="192">
        <f>Q206*H206</f>
        <v>1.272E-2</v>
      </c>
      <c r="S206" s="192">
        <v>0</v>
      </c>
      <c r="T206" s="193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4" t="s">
        <v>182</v>
      </c>
      <c r="AT206" s="194" t="s">
        <v>237</v>
      </c>
      <c r="AU206" s="194" t="s">
        <v>84</v>
      </c>
      <c r="AY206" s="17" t="s">
        <v>136</v>
      </c>
      <c r="BE206" s="195">
        <f>IF(N206="základní",J206,0)</f>
        <v>0</v>
      </c>
      <c r="BF206" s="195">
        <f>IF(N206="snížená",J206,0)</f>
        <v>0</v>
      </c>
      <c r="BG206" s="195">
        <f>IF(N206="zákl. přenesená",J206,0)</f>
        <v>0</v>
      </c>
      <c r="BH206" s="195">
        <f>IF(N206="sníž. přenesená",J206,0)</f>
        <v>0</v>
      </c>
      <c r="BI206" s="195">
        <f>IF(N206="nulová",J206,0)</f>
        <v>0</v>
      </c>
      <c r="BJ206" s="17" t="s">
        <v>82</v>
      </c>
      <c r="BK206" s="195">
        <f>ROUND(I206*H206,2)</f>
        <v>0</v>
      </c>
      <c r="BL206" s="17" t="s">
        <v>143</v>
      </c>
      <c r="BM206" s="194" t="s">
        <v>244</v>
      </c>
    </row>
    <row r="207" spans="1:65" s="12" customFormat="1" ht="22.9" customHeight="1">
      <c r="B207" s="166"/>
      <c r="C207" s="167"/>
      <c r="D207" s="168" t="s">
        <v>76</v>
      </c>
      <c r="E207" s="180" t="s">
        <v>189</v>
      </c>
      <c r="F207" s="180" t="s">
        <v>245</v>
      </c>
      <c r="G207" s="167"/>
      <c r="H207" s="167"/>
      <c r="I207" s="170"/>
      <c r="J207" s="181">
        <f>BK207</f>
        <v>0</v>
      </c>
      <c r="K207" s="167"/>
      <c r="L207" s="172"/>
      <c r="M207" s="173"/>
      <c r="N207" s="174"/>
      <c r="O207" s="174"/>
      <c r="P207" s="175">
        <f>SUM(P208:P228)</f>
        <v>0</v>
      </c>
      <c r="Q207" s="174"/>
      <c r="R207" s="175">
        <f>SUM(R208:R228)</f>
        <v>1.92236E-2</v>
      </c>
      <c r="S207" s="174"/>
      <c r="T207" s="176">
        <f>SUM(T208:T228)</f>
        <v>17.352297</v>
      </c>
      <c r="AR207" s="177" t="s">
        <v>82</v>
      </c>
      <c r="AT207" s="178" t="s">
        <v>76</v>
      </c>
      <c r="AU207" s="178" t="s">
        <v>82</v>
      </c>
      <c r="AY207" s="177" t="s">
        <v>136</v>
      </c>
      <c r="BK207" s="179">
        <f>SUM(BK208:BK228)</f>
        <v>0</v>
      </c>
    </row>
    <row r="208" spans="1:65" s="2" customFormat="1" ht="24.2" customHeight="1">
      <c r="A208" s="34"/>
      <c r="B208" s="35"/>
      <c r="C208" s="182" t="s">
        <v>246</v>
      </c>
      <c r="D208" s="182" t="s">
        <v>139</v>
      </c>
      <c r="E208" s="183" t="s">
        <v>247</v>
      </c>
      <c r="F208" s="184" t="s">
        <v>248</v>
      </c>
      <c r="G208" s="185" t="s">
        <v>149</v>
      </c>
      <c r="H208" s="186">
        <v>84.34</v>
      </c>
      <c r="I208" s="187"/>
      <c r="J208" s="188">
        <f>ROUND(I208*H208,2)</f>
        <v>0</v>
      </c>
      <c r="K208" s="189"/>
      <c r="L208" s="39"/>
      <c r="M208" s="190" t="s">
        <v>1</v>
      </c>
      <c r="N208" s="191" t="s">
        <v>42</v>
      </c>
      <c r="O208" s="71"/>
      <c r="P208" s="192">
        <f>O208*H208</f>
        <v>0</v>
      </c>
      <c r="Q208" s="192">
        <v>4.0000000000000003E-5</v>
      </c>
      <c r="R208" s="192">
        <f>Q208*H208</f>
        <v>3.3736000000000005E-3</v>
      </c>
      <c r="S208" s="192">
        <v>0</v>
      </c>
      <c r="T208" s="19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4" t="s">
        <v>143</v>
      </c>
      <c r="AT208" s="194" t="s">
        <v>139</v>
      </c>
      <c r="AU208" s="194" t="s">
        <v>84</v>
      </c>
      <c r="AY208" s="17" t="s">
        <v>136</v>
      </c>
      <c r="BE208" s="195">
        <f>IF(N208="základní",J208,0)</f>
        <v>0</v>
      </c>
      <c r="BF208" s="195">
        <f>IF(N208="snížená",J208,0)</f>
        <v>0</v>
      </c>
      <c r="BG208" s="195">
        <f>IF(N208="zákl. přenesená",J208,0)</f>
        <v>0</v>
      </c>
      <c r="BH208" s="195">
        <f>IF(N208="sníž. přenesená",J208,0)</f>
        <v>0</v>
      </c>
      <c r="BI208" s="195">
        <f>IF(N208="nulová",J208,0)</f>
        <v>0</v>
      </c>
      <c r="BJ208" s="17" t="s">
        <v>82</v>
      </c>
      <c r="BK208" s="195">
        <f>ROUND(I208*H208,2)</f>
        <v>0</v>
      </c>
      <c r="BL208" s="17" t="s">
        <v>143</v>
      </c>
      <c r="BM208" s="194" t="s">
        <v>249</v>
      </c>
    </row>
    <row r="209" spans="1:65" s="13" customFormat="1">
      <c r="B209" s="196"/>
      <c r="C209" s="197"/>
      <c r="D209" s="198" t="s">
        <v>145</v>
      </c>
      <c r="E209" s="199" t="s">
        <v>1</v>
      </c>
      <c r="F209" s="200" t="s">
        <v>250</v>
      </c>
      <c r="G209" s="197"/>
      <c r="H209" s="201">
        <v>84.34</v>
      </c>
      <c r="I209" s="202"/>
      <c r="J209" s="197"/>
      <c r="K209" s="197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145</v>
      </c>
      <c r="AU209" s="207" t="s">
        <v>84</v>
      </c>
      <c r="AV209" s="13" t="s">
        <v>84</v>
      </c>
      <c r="AW209" s="13" t="s">
        <v>32</v>
      </c>
      <c r="AX209" s="13" t="s">
        <v>82</v>
      </c>
      <c r="AY209" s="207" t="s">
        <v>136</v>
      </c>
    </row>
    <row r="210" spans="1:65" s="2" customFormat="1" ht="21.75" customHeight="1">
      <c r="A210" s="34"/>
      <c r="B210" s="35"/>
      <c r="C210" s="182" t="s">
        <v>251</v>
      </c>
      <c r="D210" s="182" t="s">
        <v>139</v>
      </c>
      <c r="E210" s="183" t="s">
        <v>252</v>
      </c>
      <c r="F210" s="184" t="s">
        <v>253</v>
      </c>
      <c r="G210" s="185" t="s">
        <v>149</v>
      </c>
      <c r="H210" s="186">
        <v>13.260999999999999</v>
      </c>
      <c r="I210" s="187"/>
      <c r="J210" s="188">
        <f>ROUND(I210*H210,2)</f>
        <v>0</v>
      </c>
      <c r="K210" s="189"/>
      <c r="L210" s="39"/>
      <c r="M210" s="190" t="s">
        <v>1</v>
      </c>
      <c r="N210" s="191" t="s">
        <v>42</v>
      </c>
      <c r="O210" s="71"/>
      <c r="P210" s="192">
        <f>O210*H210</f>
        <v>0</v>
      </c>
      <c r="Q210" s="192">
        <v>0</v>
      </c>
      <c r="R210" s="192">
        <f>Q210*H210</f>
        <v>0</v>
      </c>
      <c r="S210" s="192">
        <v>0.11700000000000001</v>
      </c>
      <c r="T210" s="193">
        <f>S210*H210</f>
        <v>1.5515369999999999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4" t="s">
        <v>143</v>
      </c>
      <c r="AT210" s="194" t="s">
        <v>139</v>
      </c>
      <c r="AU210" s="194" t="s">
        <v>84</v>
      </c>
      <c r="AY210" s="17" t="s">
        <v>136</v>
      </c>
      <c r="BE210" s="195">
        <f>IF(N210="základní",J210,0)</f>
        <v>0</v>
      </c>
      <c r="BF210" s="195">
        <f>IF(N210="snížená",J210,0)</f>
        <v>0</v>
      </c>
      <c r="BG210" s="195">
        <f>IF(N210="zákl. přenesená",J210,0)</f>
        <v>0</v>
      </c>
      <c r="BH210" s="195">
        <f>IF(N210="sníž. přenesená",J210,0)</f>
        <v>0</v>
      </c>
      <c r="BI210" s="195">
        <f>IF(N210="nulová",J210,0)</f>
        <v>0</v>
      </c>
      <c r="BJ210" s="17" t="s">
        <v>82</v>
      </c>
      <c r="BK210" s="195">
        <f>ROUND(I210*H210,2)</f>
        <v>0</v>
      </c>
      <c r="BL210" s="17" t="s">
        <v>143</v>
      </c>
      <c r="BM210" s="194" t="s">
        <v>254</v>
      </c>
    </row>
    <row r="211" spans="1:65" s="14" customFormat="1">
      <c r="B211" s="208"/>
      <c r="C211" s="209"/>
      <c r="D211" s="198" t="s">
        <v>145</v>
      </c>
      <c r="E211" s="210" t="s">
        <v>1</v>
      </c>
      <c r="F211" s="211" t="s">
        <v>156</v>
      </c>
      <c r="G211" s="209"/>
      <c r="H211" s="210" t="s">
        <v>1</v>
      </c>
      <c r="I211" s="212"/>
      <c r="J211" s="209"/>
      <c r="K211" s="209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145</v>
      </c>
      <c r="AU211" s="217" t="s">
        <v>84</v>
      </c>
      <c r="AV211" s="14" t="s">
        <v>82</v>
      </c>
      <c r="AW211" s="14" t="s">
        <v>32</v>
      </c>
      <c r="AX211" s="14" t="s">
        <v>77</v>
      </c>
      <c r="AY211" s="217" t="s">
        <v>136</v>
      </c>
    </row>
    <row r="212" spans="1:65" s="13" customFormat="1">
      <c r="B212" s="196"/>
      <c r="C212" s="197"/>
      <c r="D212" s="198" t="s">
        <v>145</v>
      </c>
      <c r="E212" s="199" t="s">
        <v>1</v>
      </c>
      <c r="F212" s="200" t="s">
        <v>255</v>
      </c>
      <c r="G212" s="197"/>
      <c r="H212" s="201">
        <v>13.260999999999999</v>
      </c>
      <c r="I212" s="202"/>
      <c r="J212" s="197"/>
      <c r="K212" s="197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145</v>
      </c>
      <c r="AU212" s="207" t="s">
        <v>84</v>
      </c>
      <c r="AV212" s="13" t="s">
        <v>84</v>
      </c>
      <c r="AW212" s="13" t="s">
        <v>32</v>
      </c>
      <c r="AX212" s="13" t="s">
        <v>82</v>
      </c>
      <c r="AY212" s="207" t="s">
        <v>136</v>
      </c>
    </row>
    <row r="213" spans="1:65" s="2" customFormat="1" ht="33" customHeight="1">
      <c r="A213" s="34"/>
      <c r="B213" s="35"/>
      <c r="C213" s="182" t="s">
        <v>7</v>
      </c>
      <c r="D213" s="182" t="s">
        <v>139</v>
      </c>
      <c r="E213" s="183" t="s">
        <v>256</v>
      </c>
      <c r="F213" s="184" t="s">
        <v>257</v>
      </c>
      <c r="G213" s="185" t="s">
        <v>217</v>
      </c>
      <c r="H213" s="186">
        <v>6.3209999999999997</v>
      </c>
      <c r="I213" s="187"/>
      <c r="J213" s="188">
        <f>ROUND(I213*H213,2)</f>
        <v>0</v>
      </c>
      <c r="K213" s="189"/>
      <c r="L213" s="39"/>
      <c r="M213" s="190" t="s">
        <v>1</v>
      </c>
      <c r="N213" s="191" t="s">
        <v>42</v>
      </c>
      <c r="O213" s="71"/>
      <c r="P213" s="192">
        <f>O213*H213</f>
        <v>0</v>
      </c>
      <c r="Q213" s="192">
        <v>0</v>
      </c>
      <c r="R213" s="192">
        <f>Q213*H213</f>
        <v>0</v>
      </c>
      <c r="S213" s="192">
        <v>2.2000000000000002</v>
      </c>
      <c r="T213" s="193">
        <f>S213*H213</f>
        <v>13.9062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4" t="s">
        <v>143</v>
      </c>
      <c r="AT213" s="194" t="s">
        <v>139</v>
      </c>
      <c r="AU213" s="194" t="s">
        <v>84</v>
      </c>
      <c r="AY213" s="17" t="s">
        <v>136</v>
      </c>
      <c r="BE213" s="195">
        <f>IF(N213="základní",J213,0)</f>
        <v>0</v>
      </c>
      <c r="BF213" s="195">
        <f>IF(N213="snížená",J213,0)</f>
        <v>0</v>
      </c>
      <c r="BG213" s="195">
        <f>IF(N213="zákl. přenesená",J213,0)</f>
        <v>0</v>
      </c>
      <c r="BH213" s="195">
        <f>IF(N213="sníž. přenesená",J213,0)</f>
        <v>0</v>
      </c>
      <c r="BI213" s="195">
        <f>IF(N213="nulová",J213,0)</f>
        <v>0</v>
      </c>
      <c r="BJ213" s="17" t="s">
        <v>82</v>
      </c>
      <c r="BK213" s="195">
        <f>ROUND(I213*H213,2)</f>
        <v>0</v>
      </c>
      <c r="BL213" s="17" t="s">
        <v>143</v>
      </c>
      <c r="BM213" s="194" t="s">
        <v>258</v>
      </c>
    </row>
    <row r="214" spans="1:65" s="14" customFormat="1">
      <c r="B214" s="208"/>
      <c r="C214" s="209"/>
      <c r="D214" s="198" t="s">
        <v>145</v>
      </c>
      <c r="E214" s="210" t="s">
        <v>1</v>
      </c>
      <c r="F214" s="211" t="s">
        <v>259</v>
      </c>
      <c r="G214" s="209"/>
      <c r="H214" s="210" t="s">
        <v>1</v>
      </c>
      <c r="I214" s="212"/>
      <c r="J214" s="209"/>
      <c r="K214" s="209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145</v>
      </c>
      <c r="AU214" s="217" t="s">
        <v>84</v>
      </c>
      <c r="AV214" s="14" t="s">
        <v>82</v>
      </c>
      <c r="AW214" s="14" t="s">
        <v>32</v>
      </c>
      <c r="AX214" s="14" t="s">
        <v>77</v>
      </c>
      <c r="AY214" s="217" t="s">
        <v>136</v>
      </c>
    </row>
    <row r="215" spans="1:65" s="13" customFormat="1">
      <c r="B215" s="196"/>
      <c r="C215" s="197"/>
      <c r="D215" s="198" t="s">
        <v>145</v>
      </c>
      <c r="E215" s="199" t="s">
        <v>1</v>
      </c>
      <c r="F215" s="200" t="s">
        <v>260</v>
      </c>
      <c r="G215" s="197"/>
      <c r="H215" s="201">
        <v>6.3209999999999997</v>
      </c>
      <c r="I215" s="202"/>
      <c r="J215" s="197"/>
      <c r="K215" s="197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145</v>
      </c>
      <c r="AU215" s="207" t="s">
        <v>84</v>
      </c>
      <c r="AV215" s="13" t="s">
        <v>84</v>
      </c>
      <c r="AW215" s="13" t="s">
        <v>32</v>
      </c>
      <c r="AX215" s="13" t="s">
        <v>82</v>
      </c>
      <c r="AY215" s="207" t="s">
        <v>136</v>
      </c>
    </row>
    <row r="216" spans="1:65" s="2" customFormat="1" ht="21.75" customHeight="1">
      <c r="A216" s="34"/>
      <c r="B216" s="35"/>
      <c r="C216" s="182" t="s">
        <v>261</v>
      </c>
      <c r="D216" s="182" t="s">
        <v>139</v>
      </c>
      <c r="E216" s="183" t="s">
        <v>262</v>
      </c>
      <c r="F216" s="184" t="s">
        <v>263</v>
      </c>
      <c r="G216" s="185" t="s">
        <v>149</v>
      </c>
      <c r="H216" s="186">
        <v>5</v>
      </c>
      <c r="I216" s="187"/>
      <c r="J216" s="188">
        <f>ROUND(I216*H216,2)</f>
        <v>0</v>
      </c>
      <c r="K216" s="189"/>
      <c r="L216" s="39"/>
      <c r="M216" s="190" t="s">
        <v>1</v>
      </c>
      <c r="N216" s="191" t="s">
        <v>42</v>
      </c>
      <c r="O216" s="71"/>
      <c r="P216" s="192">
        <f>O216*H216</f>
        <v>0</v>
      </c>
      <c r="Q216" s="192">
        <v>0</v>
      </c>
      <c r="R216" s="192">
        <f>Q216*H216</f>
        <v>0</v>
      </c>
      <c r="S216" s="192">
        <v>7.5999999999999998E-2</v>
      </c>
      <c r="T216" s="193">
        <f>S216*H216</f>
        <v>0.38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4" t="s">
        <v>143</v>
      </c>
      <c r="AT216" s="194" t="s">
        <v>139</v>
      </c>
      <c r="AU216" s="194" t="s">
        <v>84</v>
      </c>
      <c r="AY216" s="17" t="s">
        <v>136</v>
      </c>
      <c r="BE216" s="195">
        <f>IF(N216="základní",J216,0)</f>
        <v>0</v>
      </c>
      <c r="BF216" s="195">
        <f>IF(N216="snížená",J216,0)</f>
        <v>0</v>
      </c>
      <c r="BG216" s="195">
        <f>IF(N216="zákl. přenesená",J216,0)</f>
        <v>0</v>
      </c>
      <c r="BH216" s="195">
        <f>IF(N216="sníž. přenesená",J216,0)</f>
        <v>0</v>
      </c>
      <c r="BI216" s="195">
        <f>IF(N216="nulová",J216,0)</f>
        <v>0</v>
      </c>
      <c r="BJ216" s="17" t="s">
        <v>82</v>
      </c>
      <c r="BK216" s="195">
        <f>ROUND(I216*H216,2)</f>
        <v>0</v>
      </c>
      <c r="BL216" s="17" t="s">
        <v>143</v>
      </c>
      <c r="BM216" s="194" t="s">
        <v>264</v>
      </c>
    </row>
    <row r="217" spans="1:65" s="13" customFormat="1">
      <c r="B217" s="196"/>
      <c r="C217" s="197"/>
      <c r="D217" s="198" t="s">
        <v>145</v>
      </c>
      <c r="E217" s="199" t="s">
        <v>1</v>
      </c>
      <c r="F217" s="200" t="s">
        <v>265</v>
      </c>
      <c r="G217" s="197"/>
      <c r="H217" s="201">
        <v>5</v>
      </c>
      <c r="I217" s="202"/>
      <c r="J217" s="197"/>
      <c r="K217" s="197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145</v>
      </c>
      <c r="AU217" s="207" t="s">
        <v>84</v>
      </c>
      <c r="AV217" s="13" t="s">
        <v>84</v>
      </c>
      <c r="AW217" s="13" t="s">
        <v>32</v>
      </c>
      <c r="AX217" s="13" t="s">
        <v>82</v>
      </c>
      <c r="AY217" s="207" t="s">
        <v>136</v>
      </c>
    </row>
    <row r="218" spans="1:65" s="2" customFormat="1" ht="21.75" customHeight="1">
      <c r="A218" s="34"/>
      <c r="B218" s="35"/>
      <c r="C218" s="182" t="s">
        <v>266</v>
      </c>
      <c r="D218" s="182" t="s">
        <v>139</v>
      </c>
      <c r="E218" s="183" t="s">
        <v>267</v>
      </c>
      <c r="F218" s="184" t="s">
        <v>268</v>
      </c>
      <c r="G218" s="185" t="s">
        <v>149</v>
      </c>
      <c r="H218" s="186">
        <v>3.08</v>
      </c>
      <c r="I218" s="187"/>
      <c r="J218" s="188">
        <f>ROUND(I218*H218,2)</f>
        <v>0</v>
      </c>
      <c r="K218" s="189"/>
      <c r="L218" s="39"/>
      <c r="M218" s="190" t="s">
        <v>1</v>
      </c>
      <c r="N218" s="191" t="s">
        <v>42</v>
      </c>
      <c r="O218" s="71"/>
      <c r="P218" s="192">
        <f>O218*H218</f>
        <v>0</v>
      </c>
      <c r="Q218" s="192">
        <v>0</v>
      </c>
      <c r="R218" s="192">
        <f>Q218*H218</f>
        <v>0</v>
      </c>
      <c r="S218" s="192">
        <v>6.2E-2</v>
      </c>
      <c r="T218" s="193">
        <f>S218*H218</f>
        <v>0.19095999999999999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94" t="s">
        <v>143</v>
      </c>
      <c r="AT218" s="194" t="s">
        <v>139</v>
      </c>
      <c r="AU218" s="194" t="s">
        <v>84</v>
      </c>
      <c r="AY218" s="17" t="s">
        <v>136</v>
      </c>
      <c r="BE218" s="195">
        <f>IF(N218="základní",J218,0)</f>
        <v>0</v>
      </c>
      <c r="BF218" s="195">
        <f>IF(N218="snížená",J218,0)</f>
        <v>0</v>
      </c>
      <c r="BG218" s="195">
        <f>IF(N218="zákl. přenesená",J218,0)</f>
        <v>0</v>
      </c>
      <c r="BH218" s="195">
        <f>IF(N218="sníž. přenesená",J218,0)</f>
        <v>0</v>
      </c>
      <c r="BI218" s="195">
        <f>IF(N218="nulová",J218,0)</f>
        <v>0</v>
      </c>
      <c r="BJ218" s="17" t="s">
        <v>82</v>
      </c>
      <c r="BK218" s="195">
        <f>ROUND(I218*H218,2)</f>
        <v>0</v>
      </c>
      <c r="BL218" s="17" t="s">
        <v>143</v>
      </c>
      <c r="BM218" s="194" t="s">
        <v>269</v>
      </c>
    </row>
    <row r="219" spans="1:65" s="2" customFormat="1" ht="24.2" customHeight="1">
      <c r="A219" s="34"/>
      <c r="B219" s="35"/>
      <c r="C219" s="182" t="s">
        <v>270</v>
      </c>
      <c r="D219" s="182" t="s">
        <v>139</v>
      </c>
      <c r="E219" s="183" t="s">
        <v>271</v>
      </c>
      <c r="F219" s="184" t="s">
        <v>272</v>
      </c>
      <c r="G219" s="185" t="s">
        <v>217</v>
      </c>
      <c r="H219" s="186">
        <v>0.67</v>
      </c>
      <c r="I219" s="187"/>
      <c r="J219" s="188">
        <f>ROUND(I219*H219,2)</f>
        <v>0</v>
      </c>
      <c r="K219" s="189"/>
      <c r="L219" s="39"/>
      <c r="M219" s="190" t="s">
        <v>1</v>
      </c>
      <c r="N219" s="191" t="s">
        <v>42</v>
      </c>
      <c r="O219" s="71"/>
      <c r="P219" s="192">
        <f>O219*H219</f>
        <v>0</v>
      </c>
      <c r="Q219" s="192">
        <v>0</v>
      </c>
      <c r="R219" s="192">
        <f>Q219*H219</f>
        <v>0</v>
      </c>
      <c r="S219" s="192">
        <v>1.8</v>
      </c>
      <c r="T219" s="193">
        <f>S219*H219</f>
        <v>1.2060000000000002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94" t="s">
        <v>143</v>
      </c>
      <c r="AT219" s="194" t="s">
        <v>139</v>
      </c>
      <c r="AU219" s="194" t="s">
        <v>84</v>
      </c>
      <c r="AY219" s="17" t="s">
        <v>136</v>
      </c>
      <c r="BE219" s="195">
        <f>IF(N219="základní",J219,0)</f>
        <v>0</v>
      </c>
      <c r="BF219" s="195">
        <f>IF(N219="snížená",J219,0)</f>
        <v>0</v>
      </c>
      <c r="BG219" s="195">
        <f>IF(N219="zákl. přenesená",J219,0)</f>
        <v>0</v>
      </c>
      <c r="BH219" s="195">
        <f>IF(N219="sníž. přenesená",J219,0)</f>
        <v>0</v>
      </c>
      <c r="BI219" s="195">
        <f>IF(N219="nulová",J219,0)</f>
        <v>0</v>
      </c>
      <c r="BJ219" s="17" t="s">
        <v>82</v>
      </c>
      <c r="BK219" s="195">
        <f>ROUND(I219*H219,2)</f>
        <v>0</v>
      </c>
      <c r="BL219" s="17" t="s">
        <v>143</v>
      </c>
      <c r="BM219" s="194" t="s">
        <v>273</v>
      </c>
    </row>
    <row r="220" spans="1:65" s="13" customFormat="1">
      <c r="B220" s="196"/>
      <c r="C220" s="197"/>
      <c r="D220" s="198" t="s">
        <v>145</v>
      </c>
      <c r="E220" s="199" t="s">
        <v>1</v>
      </c>
      <c r="F220" s="200" t="s">
        <v>274</v>
      </c>
      <c r="G220" s="197"/>
      <c r="H220" s="201">
        <v>0.67</v>
      </c>
      <c r="I220" s="202"/>
      <c r="J220" s="197"/>
      <c r="K220" s="197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145</v>
      </c>
      <c r="AU220" s="207" t="s">
        <v>84</v>
      </c>
      <c r="AV220" s="13" t="s">
        <v>84</v>
      </c>
      <c r="AW220" s="13" t="s">
        <v>32</v>
      </c>
      <c r="AX220" s="13" t="s">
        <v>82</v>
      </c>
      <c r="AY220" s="207" t="s">
        <v>136</v>
      </c>
    </row>
    <row r="221" spans="1:65" s="2" customFormat="1" ht="24.2" customHeight="1">
      <c r="A221" s="34"/>
      <c r="B221" s="35"/>
      <c r="C221" s="182" t="s">
        <v>275</v>
      </c>
      <c r="D221" s="182" t="s">
        <v>139</v>
      </c>
      <c r="E221" s="183" t="s">
        <v>276</v>
      </c>
      <c r="F221" s="184" t="s">
        <v>277</v>
      </c>
      <c r="G221" s="185" t="s">
        <v>160</v>
      </c>
      <c r="H221" s="186">
        <v>2.8</v>
      </c>
      <c r="I221" s="187"/>
      <c r="J221" s="188">
        <f>ROUND(I221*H221,2)</f>
        <v>0</v>
      </c>
      <c r="K221" s="189"/>
      <c r="L221" s="39"/>
      <c r="M221" s="190" t="s">
        <v>1</v>
      </c>
      <c r="N221" s="191" t="s">
        <v>42</v>
      </c>
      <c r="O221" s="71"/>
      <c r="P221" s="192">
        <f>O221*H221</f>
        <v>0</v>
      </c>
      <c r="Q221" s="192">
        <v>0</v>
      </c>
      <c r="R221" s="192">
        <f>Q221*H221</f>
        <v>0</v>
      </c>
      <c r="S221" s="192">
        <v>4.2000000000000003E-2</v>
      </c>
      <c r="T221" s="193">
        <f>S221*H221</f>
        <v>0.1176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4" t="s">
        <v>143</v>
      </c>
      <c r="AT221" s="194" t="s">
        <v>139</v>
      </c>
      <c r="AU221" s="194" t="s">
        <v>84</v>
      </c>
      <c r="AY221" s="17" t="s">
        <v>136</v>
      </c>
      <c r="BE221" s="195">
        <f>IF(N221="základní",J221,0)</f>
        <v>0</v>
      </c>
      <c r="BF221" s="195">
        <f>IF(N221="snížená",J221,0)</f>
        <v>0</v>
      </c>
      <c r="BG221" s="195">
        <f>IF(N221="zákl. přenesená",J221,0)</f>
        <v>0</v>
      </c>
      <c r="BH221" s="195">
        <f>IF(N221="sníž. přenesená",J221,0)</f>
        <v>0</v>
      </c>
      <c r="BI221" s="195">
        <f>IF(N221="nulová",J221,0)</f>
        <v>0</v>
      </c>
      <c r="BJ221" s="17" t="s">
        <v>82</v>
      </c>
      <c r="BK221" s="195">
        <f>ROUND(I221*H221,2)</f>
        <v>0</v>
      </c>
      <c r="BL221" s="17" t="s">
        <v>143</v>
      </c>
      <c r="BM221" s="194" t="s">
        <v>278</v>
      </c>
    </row>
    <row r="222" spans="1:65" s="14" customFormat="1">
      <c r="B222" s="208"/>
      <c r="C222" s="209"/>
      <c r="D222" s="198" t="s">
        <v>145</v>
      </c>
      <c r="E222" s="210" t="s">
        <v>1</v>
      </c>
      <c r="F222" s="211" t="s">
        <v>279</v>
      </c>
      <c r="G222" s="209"/>
      <c r="H222" s="210" t="s">
        <v>1</v>
      </c>
      <c r="I222" s="212"/>
      <c r="J222" s="209"/>
      <c r="K222" s="209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145</v>
      </c>
      <c r="AU222" s="217" t="s">
        <v>84</v>
      </c>
      <c r="AV222" s="14" t="s">
        <v>82</v>
      </c>
      <c r="AW222" s="14" t="s">
        <v>32</v>
      </c>
      <c r="AX222" s="14" t="s">
        <v>77</v>
      </c>
      <c r="AY222" s="217" t="s">
        <v>136</v>
      </c>
    </row>
    <row r="223" spans="1:65" s="13" customFormat="1">
      <c r="B223" s="196"/>
      <c r="C223" s="197"/>
      <c r="D223" s="198" t="s">
        <v>145</v>
      </c>
      <c r="E223" s="199" t="s">
        <v>1</v>
      </c>
      <c r="F223" s="200" t="s">
        <v>280</v>
      </c>
      <c r="G223" s="197"/>
      <c r="H223" s="201">
        <v>2.8</v>
      </c>
      <c r="I223" s="202"/>
      <c r="J223" s="197"/>
      <c r="K223" s="197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145</v>
      </c>
      <c r="AU223" s="207" t="s">
        <v>84</v>
      </c>
      <c r="AV223" s="13" t="s">
        <v>84</v>
      </c>
      <c r="AW223" s="13" t="s">
        <v>32</v>
      </c>
      <c r="AX223" s="13" t="s">
        <v>82</v>
      </c>
      <c r="AY223" s="207" t="s">
        <v>136</v>
      </c>
    </row>
    <row r="224" spans="1:65" s="2" customFormat="1" ht="33" customHeight="1">
      <c r="A224" s="34"/>
      <c r="B224" s="35"/>
      <c r="C224" s="182" t="s">
        <v>281</v>
      </c>
      <c r="D224" s="182" t="s">
        <v>139</v>
      </c>
      <c r="E224" s="183" t="s">
        <v>282</v>
      </c>
      <c r="F224" s="184" t="s">
        <v>283</v>
      </c>
      <c r="G224" s="185" t="s">
        <v>160</v>
      </c>
      <c r="H224" s="186">
        <v>15</v>
      </c>
      <c r="I224" s="187"/>
      <c r="J224" s="188">
        <f>ROUND(I224*H224,2)</f>
        <v>0</v>
      </c>
      <c r="K224" s="189"/>
      <c r="L224" s="39"/>
      <c r="M224" s="190" t="s">
        <v>1</v>
      </c>
      <c r="N224" s="191" t="s">
        <v>42</v>
      </c>
      <c r="O224" s="71"/>
      <c r="P224" s="192">
        <f>O224*H224</f>
        <v>0</v>
      </c>
      <c r="Q224" s="192">
        <v>3.8999999999999999E-4</v>
      </c>
      <c r="R224" s="192">
        <f>Q224*H224</f>
        <v>5.8500000000000002E-3</v>
      </c>
      <c r="S224" s="192">
        <v>0</v>
      </c>
      <c r="T224" s="193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94" t="s">
        <v>143</v>
      </c>
      <c r="AT224" s="194" t="s">
        <v>139</v>
      </c>
      <c r="AU224" s="194" t="s">
        <v>84</v>
      </c>
      <c r="AY224" s="17" t="s">
        <v>136</v>
      </c>
      <c r="BE224" s="195">
        <f>IF(N224="základní",J224,0)</f>
        <v>0</v>
      </c>
      <c r="BF224" s="195">
        <f>IF(N224="snížená",J224,0)</f>
        <v>0</v>
      </c>
      <c r="BG224" s="195">
        <f>IF(N224="zákl. přenesená",J224,0)</f>
        <v>0</v>
      </c>
      <c r="BH224" s="195">
        <f>IF(N224="sníž. přenesená",J224,0)</f>
        <v>0</v>
      </c>
      <c r="BI224" s="195">
        <f>IF(N224="nulová",J224,0)</f>
        <v>0</v>
      </c>
      <c r="BJ224" s="17" t="s">
        <v>82</v>
      </c>
      <c r="BK224" s="195">
        <f>ROUND(I224*H224,2)</f>
        <v>0</v>
      </c>
      <c r="BL224" s="17" t="s">
        <v>143</v>
      </c>
      <c r="BM224" s="194" t="s">
        <v>284</v>
      </c>
    </row>
    <row r="225" spans="1:65" s="2" customFormat="1" ht="24.2" customHeight="1">
      <c r="A225" s="34"/>
      <c r="B225" s="35"/>
      <c r="C225" s="229" t="s">
        <v>285</v>
      </c>
      <c r="D225" s="229" t="s">
        <v>237</v>
      </c>
      <c r="E225" s="230" t="s">
        <v>286</v>
      </c>
      <c r="F225" s="231" t="s">
        <v>287</v>
      </c>
      <c r="G225" s="232" t="s">
        <v>142</v>
      </c>
      <c r="H225" s="233">
        <v>0.01</v>
      </c>
      <c r="I225" s="234"/>
      <c r="J225" s="235">
        <f>ROUND(I225*H225,2)</f>
        <v>0</v>
      </c>
      <c r="K225" s="236"/>
      <c r="L225" s="237"/>
      <c r="M225" s="238" t="s">
        <v>1</v>
      </c>
      <c r="N225" s="239" t="s">
        <v>42</v>
      </c>
      <c r="O225" s="71"/>
      <c r="P225" s="192">
        <f>O225*H225</f>
        <v>0</v>
      </c>
      <c r="Q225" s="192">
        <v>1</v>
      </c>
      <c r="R225" s="192">
        <f>Q225*H225</f>
        <v>0.01</v>
      </c>
      <c r="S225" s="192">
        <v>0</v>
      </c>
      <c r="T225" s="19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4" t="s">
        <v>182</v>
      </c>
      <c r="AT225" s="194" t="s">
        <v>237</v>
      </c>
      <c r="AU225" s="194" t="s">
        <v>84</v>
      </c>
      <c r="AY225" s="17" t="s">
        <v>136</v>
      </c>
      <c r="BE225" s="195">
        <f>IF(N225="základní",J225,0)</f>
        <v>0</v>
      </c>
      <c r="BF225" s="195">
        <f>IF(N225="snížená",J225,0)</f>
        <v>0</v>
      </c>
      <c r="BG225" s="195">
        <f>IF(N225="zákl. přenesená",J225,0)</f>
        <v>0</v>
      </c>
      <c r="BH225" s="195">
        <f>IF(N225="sníž. přenesená",J225,0)</f>
        <v>0</v>
      </c>
      <c r="BI225" s="195">
        <f>IF(N225="nulová",J225,0)</f>
        <v>0</v>
      </c>
      <c r="BJ225" s="17" t="s">
        <v>82</v>
      </c>
      <c r="BK225" s="195">
        <f>ROUND(I225*H225,2)</f>
        <v>0</v>
      </c>
      <c r="BL225" s="17" t="s">
        <v>143</v>
      </c>
      <c r="BM225" s="194" t="s">
        <v>288</v>
      </c>
    </row>
    <row r="226" spans="1:65" s="13" customFormat="1">
      <c r="B226" s="196"/>
      <c r="C226" s="197"/>
      <c r="D226" s="198" t="s">
        <v>145</v>
      </c>
      <c r="E226" s="197"/>
      <c r="F226" s="200" t="s">
        <v>289</v>
      </c>
      <c r="G226" s="197"/>
      <c r="H226" s="201">
        <v>0.01</v>
      </c>
      <c r="I226" s="202"/>
      <c r="J226" s="197"/>
      <c r="K226" s="197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145</v>
      </c>
      <c r="AU226" s="207" t="s">
        <v>84</v>
      </c>
      <c r="AV226" s="13" t="s">
        <v>84</v>
      </c>
      <c r="AW226" s="13" t="s">
        <v>4</v>
      </c>
      <c r="AX226" s="13" t="s">
        <v>82</v>
      </c>
      <c r="AY226" s="207" t="s">
        <v>136</v>
      </c>
    </row>
    <row r="227" spans="1:65" s="2" customFormat="1" ht="16.5" customHeight="1">
      <c r="A227" s="34"/>
      <c r="B227" s="35"/>
      <c r="C227" s="182" t="s">
        <v>290</v>
      </c>
      <c r="D227" s="182" t="s">
        <v>139</v>
      </c>
      <c r="E227" s="183" t="s">
        <v>291</v>
      </c>
      <c r="F227" s="184" t="s">
        <v>292</v>
      </c>
      <c r="G227" s="185" t="s">
        <v>293</v>
      </c>
      <c r="H227" s="186">
        <v>25</v>
      </c>
      <c r="I227" s="187"/>
      <c r="J227" s="188">
        <f>ROUND(I227*H227,2)</f>
        <v>0</v>
      </c>
      <c r="K227" s="189"/>
      <c r="L227" s="39"/>
      <c r="M227" s="190" t="s">
        <v>1</v>
      </c>
      <c r="N227" s="191" t="s">
        <v>42</v>
      </c>
      <c r="O227" s="71"/>
      <c r="P227" s="192">
        <f>O227*H227</f>
        <v>0</v>
      </c>
      <c r="Q227" s="192">
        <v>0</v>
      </c>
      <c r="R227" s="192">
        <f>Q227*H227</f>
        <v>0</v>
      </c>
      <c r="S227" s="192">
        <v>0</v>
      </c>
      <c r="T227" s="193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94" t="s">
        <v>143</v>
      </c>
      <c r="AT227" s="194" t="s">
        <v>139</v>
      </c>
      <c r="AU227" s="194" t="s">
        <v>84</v>
      </c>
      <c r="AY227" s="17" t="s">
        <v>136</v>
      </c>
      <c r="BE227" s="195">
        <f>IF(N227="základní",J227,0)</f>
        <v>0</v>
      </c>
      <c r="BF227" s="195">
        <f>IF(N227="snížená",J227,0)</f>
        <v>0</v>
      </c>
      <c r="BG227" s="195">
        <f>IF(N227="zákl. přenesená",J227,0)</f>
        <v>0</v>
      </c>
      <c r="BH227" s="195">
        <f>IF(N227="sníž. přenesená",J227,0)</f>
        <v>0</v>
      </c>
      <c r="BI227" s="195">
        <f>IF(N227="nulová",J227,0)</f>
        <v>0</v>
      </c>
      <c r="BJ227" s="17" t="s">
        <v>82</v>
      </c>
      <c r="BK227" s="195">
        <f>ROUND(I227*H227,2)</f>
        <v>0</v>
      </c>
      <c r="BL227" s="17" t="s">
        <v>143</v>
      </c>
      <c r="BM227" s="194" t="s">
        <v>294</v>
      </c>
    </row>
    <row r="228" spans="1:65" s="2" customFormat="1" ht="16.5" customHeight="1">
      <c r="A228" s="34"/>
      <c r="B228" s="35"/>
      <c r="C228" s="182" t="s">
        <v>295</v>
      </c>
      <c r="D228" s="182" t="s">
        <v>139</v>
      </c>
      <c r="E228" s="183" t="s">
        <v>296</v>
      </c>
      <c r="F228" s="184" t="s">
        <v>297</v>
      </c>
      <c r="G228" s="185" t="s">
        <v>293</v>
      </c>
      <c r="H228" s="186">
        <v>12</v>
      </c>
      <c r="I228" s="187"/>
      <c r="J228" s="188">
        <f>ROUND(I228*H228,2)</f>
        <v>0</v>
      </c>
      <c r="K228" s="189"/>
      <c r="L228" s="39"/>
      <c r="M228" s="190" t="s">
        <v>1</v>
      </c>
      <c r="N228" s="191" t="s">
        <v>42</v>
      </c>
      <c r="O228" s="71"/>
      <c r="P228" s="192">
        <f>O228*H228</f>
        <v>0</v>
      </c>
      <c r="Q228" s="192">
        <v>0</v>
      </c>
      <c r="R228" s="192">
        <f>Q228*H228</f>
        <v>0</v>
      </c>
      <c r="S228" s="192">
        <v>0</v>
      </c>
      <c r="T228" s="193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94" t="s">
        <v>143</v>
      </c>
      <c r="AT228" s="194" t="s">
        <v>139</v>
      </c>
      <c r="AU228" s="194" t="s">
        <v>84</v>
      </c>
      <c r="AY228" s="17" t="s">
        <v>136</v>
      </c>
      <c r="BE228" s="195">
        <f>IF(N228="základní",J228,0)</f>
        <v>0</v>
      </c>
      <c r="BF228" s="195">
        <f>IF(N228="snížená",J228,0)</f>
        <v>0</v>
      </c>
      <c r="BG228" s="195">
        <f>IF(N228="zákl. přenesená",J228,0)</f>
        <v>0</v>
      </c>
      <c r="BH228" s="195">
        <f>IF(N228="sníž. přenesená",J228,0)</f>
        <v>0</v>
      </c>
      <c r="BI228" s="195">
        <f>IF(N228="nulová",J228,0)</f>
        <v>0</v>
      </c>
      <c r="BJ228" s="17" t="s">
        <v>82</v>
      </c>
      <c r="BK228" s="195">
        <f>ROUND(I228*H228,2)</f>
        <v>0</v>
      </c>
      <c r="BL228" s="17" t="s">
        <v>143</v>
      </c>
      <c r="BM228" s="194" t="s">
        <v>298</v>
      </c>
    </row>
    <row r="229" spans="1:65" s="12" customFormat="1" ht="22.9" customHeight="1">
      <c r="B229" s="166"/>
      <c r="C229" s="167"/>
      <c r="D229" s="168" t="s">
        <v>76</v>
      </c>
      <c r="E229" s="180" t="s">
        <v>299</v>
      </c>
      <c r="F229" s="180" t="s">
        <v>300</v>
      </c>
      <c r="G229" s="167"/>
      <c r="H229" s="167"/>
      <c r="I229" s="170"/>
      <c r="J229" s="181">
        <f>BK229</f>
        <v>0</v>
      </c>
      <c r="K229" s="167"/>
      <c r="L229" s="172"/>
      <c r="M229" s="173"/>
      <c r="N229" s="174"/>
      <c r="O229" s="174"/>
      <c r="P229" s="175">
        <f>SUM(P230:P237)</f>
        <v>0</v>
      </c>
      <c r="Q229" s="174"/>
      <c r="R229" s="175">
        <f>SUM(R230:R237)</f>
        <v>0</v>
      </c>
      <c r="S229" s="174"/>
      <c r="T229" s="176">
        <f>SUM(T230:T237)</f>
        <v>0</v>
      </c>
      <c r="AR229" s="177" t="s">
        <v>82</v>
      </c>
      <c r="AT229" s="178" t="s">
        <v>76</v>
      </c>
      <c r="AU229" s="178" t="s">
        <v>82</v>
      </c>
      <c r="AY229" s="177" t="s">
        <v>136</v>
      </c>
      <c r="BK229" s="179">
        <f>SUM(BK230:BK237)</f>
        <v>0</v>
      </c>
    </row>
    <row r="230" spans="1:65" s="2" customFormat="1" ht="16.5" customHeight="1">
      <c r="A230" s="34"/>
      <c r="B230" s="35"/>
      <c r="C230" s="182" t="s">
        <v>301</v>
      </c>
      <c r="D230" s="182" t="s">
        <v>139</v>
      </c>
      <c r="E230" s="183" t="s">
        <v>302</v>
      </c>
      <c r="F230" s="184" t="s">
        <v>303</v>
      </c>
      <c r="G230" s="185" t="s">
        <v>142</v>
      </c>
      <c r="H230" s="186">
        <v>22.606000000000002</v>
      </c>
      <c r="I230" s="187"/>
      <c r="J230" s="188">
        <f>ROUND(I230*H230,2)</f>
        <v>0</v>
      </c>
      <c r="K230" s="189"/>
      <c r="L230" s="39"/>
      <c r="M230" s="190" t="s">
        <v>1</v>
      </c>
      <c r="N230" s="191" t="s">
        <v>42</v>
      </c>
      <c r="O230" s="71"/>
      <c r="P230" s="192">
        <f>O230*H230</f>
        <v>0</v>
      </c>
      <c r="Q230" s="192">
        <v>0</v>
      </c>
      <c r="R230" s="192">
        <f>Q230*H230</f>
        <v>0</v>
      </c>
      <c r="S230" s="192">
        <v>0</v>
      </c>
      <c r="T230" s="19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4" t="s">
        <v>143</v>
      </c>
      <c r="AT230" s="194" t="s">
        <v>139</v>
      </c>
      <c r="AU230" s="194" t="s">
        <v>84</v>
      </c>
      <c r="AY230" s="17" t="s">
        <v>136</v>
      </c>
      <c r="BE230" s="195">
        <f>IF(N230="základní",J230,0)</f>
        <v>0</v>
      </c>
      <c r="BF230" s="195">
        <f>IF(N230="snížená",J230,0)</f>
        <v>0</v>
      </c>
      <c r="BG230" s="195">
        <f>IF(N230="zákl. přenesená",J230,0)</f>
        <v>0</v>
      </c>
      <c r="BH230" s="195">
        <f>IF(N230="sníž. přenesená",J230,0)</f>
        <v>0</v>
      </c>
      <c r="BI230" s="195">
        <f>IF(N230="nulová",J230,0)</f>
        <v>0</v>
      </c>
      <c r="BJ230" s="17" t="s">
        <v>82</v>
      </c>
      <c r="BK230" s="195">
        <f>ROUND(I230*H230,2)</f>
        <v>0</v>
      </c>
      <c r="BL230" s="17" t="s">
        <v>143</v>
      </c>
      <c r="BM230" s="194" t="s">
        <v>304</v>
      </c>
    </row>
    <row r="231" spans="1:65" s="2" customFormat="1" ht="33" customHeight="1">
      <c r="A231" s="34"/>
      <c r="B231" s="35"/>
      <c r="C231" s="182" t="s">
        <v>305</v>
      </c>
      <c r="D231" s="182" t="s">
        <v>139</v>
      </c>
      <c r="E231" s="183" t="s">
        <v>306</v>
      </c>
      <c r="F231" s="184" t="s">
        <v>307</v>
      </c>
      <c r="G231" s="185" t="s">
        <v>142</v>
      </c>
      <c r="H231" s="186">
        <v>22.606000000000002</v>
      </c>
      <c r="I231" s="187"/>
      <c r="J231" s="188">
        <f>ROUND(I231*H231,2)</f>
        <v>0</v>
      </c>
      <c r="K231" s="189"/>
      <c r="L231" s="39"/>
      <c r="M231" s="190" t="s">
        <v>1</v>
      </c>
      <c r="N231" s="191" t="s">
        <v>42</v>
      </c>
      <c r="O231" s="71"/>
      <c r="P231" s="192">
        <f>O231*H231</f>
        <v>0</v>
      </c>
      <c r="Q231" s="192">
        <v>0</v>
      </c>
      <c r="R231" s="192">
        <f>Q231*H231</f>
        <v>0</v>
      </c>
      <c r="S231" s="192">
        <v>0</v>
      </c>
      <c r="T231" s="193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4" t="s">
        <v>143</v>
      </c>
      <c r="AT231" s="194" t="s">
        <v>139</v>
      </c>
      <c r="AU231" s="194" t="s">
        <v>84</v>
      </c>
      <c r="AY231" s="17" t="s">
        <v>136</v>
      </c>
      <c r="BE231" s="195">
        <f>IF(N231="základní",J231,0)</f>
        <v>0</v>
      </c>
      <c r="BF231" s="195">
        <f>IF(N231="snížená",J231,0)</f>
        <v>0</v>
      </c>
      <c r="BG231" s="195">
        <f>IF(N231="zákl. přenesená",J231,0)</f>
        <v>0</v>
      </c>
      <c r="BH231" s="195">
        <f>IF(N231="sníž. přenesená",J231,0)</f>
        <v>0</v>
      </c>
      <c r="BI231" s="195">
        <f>IF(N231="nulová",J231,0)</f>
        <v>0</v>
      </c>
      <c r="BJ231" s="17" t="s">
        <v>82</v>
      </c>
      <c r="BK231" s="195">
        <f>ROUND(I231*H231,2)</f>
        <v>0</v>
      </c>
      <c r="BL231" s="17" t="s">
        <v>143</v>
      </c>
      <c r="BM231" s="194" t="s">
        <v>308</v>
      </c>
    </row>
    <row r="232" spans="1:65" s="2" customFormat="1" ht="24.2" customHeight="1">
      <c r="A232" s="34"/>
      <c r="B232" s="35"/>
      <c r="C232" s="182" t="s">
        <v>309</v>
      </c>
      <c r="D232" s="182" t="s">
        <v>139</v>
      </c>
      <c r="E232" s="183" t="s">
        <v>310</v>
      </c>
      <c r="F232" s="184" t="s">
        <v>311</v>
      </c>
      <c r="G232" s="185" t="s">
        <v>142</v>
      </c>
      <c r="H232" s="186">
        <v>22.606000000000002</v>
      </c>
      <c r="I232" s="187"/>
      <c r="J232" s="188">
        <f>ROUND(I232*H232,2)</f>
        <v>0</v>
      </c>
      <c r="K232" s="189"/>
      <c r="L232" s="39"/>
      <c r="M232" s="190" t="s">
        <v>1</v>
      </c>
      <c r="N232" s="191" t="s">
        <v>42</v>
      </c>
      <c r="O232" s="71"/>
      <c r="P232" s="192">
        <f>O232*H232</f>
        <v>0</v>
      </c>
      <c r="Q232" s="192">
        <v>0</v>
      </c>
      <c r="R232" s="192">
        <f>Q232*H232</f>
        <v>0</v>
      </c>
      <c r="S232" s="192">
        <v>0</v>
      </c>
      <c r="T232" s="193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4" t="s">
        <v>143</v>
      </c>
      <c r="AT232" s="194" t="s">
        <v>139</v>
      </c>
      <c r="AU232" s="194" t="s">
        <v>84</v>
      </c>
      <c r="AY232" s="17" t="s">
        <v>136</v>
      </c>
      <c r="BE232" s="195">
        <f>IF(N232="základní",J232,0)</f>
        <v>0</v>
      </c>
      <c r="BF232" s="195">
        <f>IF(N232="snížená",J232,0)</f>
        <v>0</v>
      </c>
      <c r="BG232" s="195">
        <f>IF(N232="zákl. přenesená",J232,0)</f>
        <v>0</v>
      </c>
      <c r="BH232" s="195">
        <f>IF(N232="sníž. přenesená",J232,0)</f>
        <v>0</v>
      </c>
      <c r="BI232" s="195">
        <f>IF(N232="nulová",J232,0)</f>
        <v>0</v>
      </c>
      <c r="BJ232" s="17" t="s">
        <v>82</v>
      </c>
      <c r="BK232" s="195">
        <f>ROUND(I232*H232,2)</f>
        <v>0</v>
      </c>
      <c r="BL232" s="17" t="s">
        <v>143</v>
      </c>
      <c r="BM232" s="194" t="s">
        <v>312</v>
      </c>
    </row>
    <row r="233" spans="1:65" s="2" customFormat="1" ht="24.2" customHeight="1">
      <c r="A233" s="34"/>
      <c r="B233" s="35"/>
      <c r="C233" s="182" t="s">
        <v>313</v>
      </c>
      <c r="D233" s="182" t="s">
        <v>139</v>
      </c>
      <c r="E233" s="183" t="s">
        <v>314</v>
      </c>
      <c r="F233" s="184" t="s">
        <v>315</v>
      </c>
      <c r="G233" s="185" t="s">
        <v>142</v>
      </c>
      <c r="H233" s="186">
        <v>271.27199999999999</v>
      </c>
      <c r="I233" s="187"/>
      <c r="J233" s="188">
        <f>ROUND(I233*H233,2)</f>
        <v>0</v>
      </c>
      <c r="K233" s="189"/>
      <c r="L233" s="39"/>
      <c r="M233" s="190" t="s">
        <v>1</v>
      </c>
      <c r="N233" s="191" t="s">
        <v>42</v>
      </c>
      <c r="O233" s="71"/>
      <c r="P233" s="192">
        <f>O233*H233</f>
        <v>0</v>
      </c>
      <c r="Q233" s="192">
        <v>0</v>
      </c>
      <c r="R233" s="192">
        <f>Q233*H233</f>
        <v>0</v>
      </c>
      <c r="S233" s="192">
        <v>0</v>
      </c>
      <c r="T233" s="193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4" t="s">
        <v>143</v>
      </c>
      <c r="AT233" s="194" t="s">
        <v>139</v>
      </c>
      <c r="AU233" s="194" t="s">
        <v>84</v>
      </c>
      <c r="AY233" s="17" t="s">
        <v>136</v>
      </c>
      <c r="BE233" s="195">
        <f>IF(N233="základní",J233,0)</f>
        <v>0</v>
      </c>
      <c r="BF233" s="195">
        <f>IF(N233="snížená",J233,0)</f>
        <v>0</v>
      </c>
      <c r="BG233" s="195">
        <f>IF(N233="zákl. přenesená",J233,0)</f>
        <v>0</v>
      </c>
      <c r="BH233" s="195">
        <f>IF(N233="sníž. přenesená",J233,0)</f>
        <v>0</v>
      </c>
      <c r="BI233" s="195">
        <f>IF(N233="nulová",J233,0)</f>
        <v>0</v>
      </c>
      <c r="BJ233" s="17" t="s">
        <v>82</v>
      </c>
      <c r="BK233" s="195">
        <f>ROUND(I233*H233,2)</f>
        <v>0</v>
      </c>
      <c r="BL233" s="17" t="s">
        <v>143</v>
      </c>
      <c r="BM233" s="194" t="s">
        <v>316</v>
      </c>
    </row>
    <row r="234" spans="1:65" s="13" customFormat="1">
      <c r="B234" s="196"/>
      <c r="C234" s="197"/>
      <c r="D234" s="198" t="s">
        <v>145</v>
      </c>
      <c r="E234" s="197"/>
      <c r="F234" s="200" t="s">
        <v>317</v>
      </c>
      <c r="G234" s="197"/>
      <c r="H234" s="201">
        <v>271.27199999999999</v>
      </c>
      <c r="I234" s="202"/>
      <c r="J234" s="197"/>
      <c r="K234" s="197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145</v>
      </c>
      <c r="AU234" s="207" t="s">
        <v>84</v>
      </c>
      <c r="AV234" s="13" t="s">
        <v>84</v>
      </c>
      <c r="AW234" s="13" t="s">
        <v>4</v>
      </c>
      <c r="AX234" s="13" t="s">
        <v>82</v>
      </c>
      <c r="AY234" s="207" t="s">
        <v>136</v>
      </c>
    </row>
    <row r="235" spans="1:65" s="2" customFormat="1" ht="49.15" customHeight="1">
      <c r="A235" s="34"/>
      <c r="B235" s="35"/>
      <c r="C235" s="182" t="s">
        <v>318</v>
      </c>
      <c r="D235" s="182" t="s">
        <v>139</v>
      </c>
      <c r="E235" s="183" t="s">
        <v>319</v>
      </c>
      <c r="F235" s="184" t="s">
        <v>320</v>
      </c>
      <c r="G235" s="185" t="s">
        <v>142</v>
      </c>
      <c r="H235" s="186">
        <v>3.012</v>
      </c>
      <c r="I235" s="187"/>
      <c r="J235" s="188">
        <f>ROUND(I235*H235,2)</f>
        <v>0</v>
      </c>
      <c r="K235" s="189"/>
      <c r="L235" s="39"/>
      <c r="M235" s="190" t="s">
        <v>1</v>
      </c>
      <c r="N235" s="191" t="s">
        <v>42</v>
      </c>
      <c r="O235" s="71"/>
      <c r="P235" s="192">
        <f>O235*H235</f>
        <v>0</v>
      </c>
      <c r="Q235" s="192">
        <v>0</v>
      </c>
      <c r="R235" s="192">
        <f>Q235*H235</f>
        <v>0</v>
      </c>
      <c r="S235" s="192">
        <v>0</v>
      </c>
      <c r="T235" s="193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4" t="s">
        <v>143</v>
      </c>
      <c r="AT235" s="194" t="s">
        <v>139</v>
      </c>
      <c r="AU235" s="194" t="s">
        <v>84</v>
      </c>
      <c r="AY235" s="17" t="s">
        <v>136</v>
      </c>
      <c r="BE235" s="195">
        <f>IF(N235="základní",J235,0)</f>
        <v>0</v>
      </c>
      <c r="BF235" s="195">
        <f>IF(N235="snížená",J235,0)</f>
        <v>0</v>
      </c>
      <c r="BG235" s="195">
        <f>IF(N235="zákl. přenesená",J235,0)</f>
        <v>0</v>
      </c>
      <c r="BH235" s="195">
        <f>IF(N235="sníž. přenesená",J235,0)</f>
        <v>0</v>
      </c>
      <c r="BI235" s="195">
        <f>IF(N235="nulová",J235,0)</f>
        <v>0</v>
      </c>
      <c r="BJ235" s="17" t="s">
        <v>82</v>
      </c>
      <c r="BK235" s="195">
        <f>ROUND(I235*H235,2)</f>
        <v>0</v>
      </c>
      <c r="BL235" s="17" t="s">
        <v>143</v>
      </c>
      <c r="BM235" s="194" t="s">
        <v>321</v>
      </c>
    </row>
    <row r="236" spans="1:65" s="2" customFormat="1" ht="33" customHeight="1">
      <c r="A236" s="34"/>
      <c r="B236" s="35"/>
      <c r="C236" s="182" t="s">
        <v>322</v>
      </c>
      <c r="D236" s="182" t="s">
        <v>139</v>
      </c>
      <c r="E236" s="183" t="s">
        <v>323</v>
      </c>
      <c r="F236" s="184" t="s">
        <v>324</v>
      </c>
      <c r="G236" s="185" t="s">
        <v>142</v>
      </c>
      <c r="H236" s="186">
        <v>5.4349999999999996</v>
      </c>
      <c r="I236" s="187"/>
      <c r="J236" s="188">
        <f>ROUND(I236*H236,2)</f>
        <v>0</v>
      </c>
      <c r="K236" s="189"/>
      <c r="L236" s="39"/>
      <c r="M236" s="190" t="s">
        <v>1</v>
      </c>
      <c r="N236" s="191" t="s">
        <v>42</v>
      </c>
      <c r="O236" s="71"/>
      <c r="P236" s="192">
        <f>O236*H236</f>
        <v>0</v>
      </c>
      <c r="Q236" s="192">
        <v>0</v>
      </c>
      <c r="R236" s="192">
        <f>Q236*H236</f>
        <v>0</v>
      </c>
      <c r="S236" s="192">
        <v>0</v>
      </c>
      <c r="T236" s="193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94" t="s">
        <v>143</v>
      </c>
      <c r="AT236" s="194" t="s">
        <v>139</v>
      </c>
      <c r="AU236" s="194" t="s">
        <v>84</v>
      </c>
      <c r="AY236" s="17" t="s">
        <v>136</v>
      </c>
      <c r="BE236" s="195">
        <f>IF(N236="základní",J236,0)</f>
        <v>0</v>
      </c>
      <c r="BF236" s="195">
        <f>IF(N236="snížená",J236,0)</f>
        <v>0</v>
      </c>
      <c r="BG236" s="195">
        <f>IF(N236="zákl. přenesená",J236,0)</f>
        <v>0</v>
      </c>
      <c r="BH236" s="195">
        <f>IF(N236="sníž. přenesená",J236,0)</f>
        <v>0</v>
      </c>
      <c r="BI236" s="195">
        <f>IF(N236="nulová",J236,0)</f>
        <v>0</v>
      </c>
      <c r="BJ236" s="17" t="s">
        <v>82</v>
      </c>
      <c r="BK236" s="195">
        <f>ROUND(I236*H236,2)</f>
        <v>0</v>
      </c>
      <c r="BL236" s="17" t="s">
        <v>143</v>
      </c>
      <c r="BM236" s="194" t="s">
        <v>325</v>
      </c>
    </row>
    <row r="237" spans="1:65" s="13" customFormat="1">
      <c r="B237" s="196"/>
      <c r="C237" s="197"/>
      <c r="D237" s="198" t="s">
        <v>145</v>
      </c>
      <c r="E237" s="199" t="s">
        <v>1</v>
      </c>
      <c r="F237" s="200" t="s">
        <v>326</v>
      </c>
      <c r="G237" s="197"/>
      <c r="H237" s="201">
        <v>5.4349999999999996</v>
      </c>
      <c r="I237" s="202"/>
      <c r="J237" s="197"/>
      <c r="K237" s="197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145</v>
      </c>
      <c r="AU237" s="207" t="s">
        <v>84</v>
      </c>
      <c r="AV237" s="13" t="s">
        <v>84</v>
      </c>
      <c r="AW237" s="13" t="s">
        <v>32</v>
      </c>
      <c r="AX237" s="13" t="s">
        <v>82</v>
      </c>
      <c r="AY237" s="207" t="s">
        <v>136</v>
      </c>
    </row>
    <row r="238" spans="1:65" s="12" customFormat="1" ht="22.9" customHeight="1">
      <c r="B238" s="166"/>
      <c r="C238" s="167"/>
      <c r="D238" s="168" t="s">
        <v>76</v>
      </c>
      <c r="E238" s="180" t="s">
        <v>327</v>
      </c>
      <c r="F238" s="180" t="s">
        <v>328</v>
      </c>
      <c r="G238" s="167"/>
      <c r="H238" s="167"/>
      <c r="I238" s="170"/>
      <c r="J238" s="181">
        <f>BK238</f>
        <v>0</v>
      </c>
      <c r="K238" s="167"/>
      <c r="L238" s="172"/>
      <c r="M238" s="173"/>
      <c r="N238" s="174"/>
      <c r="O238" s="174"/>
      <c r="P238" s="175">
        <f>P239</f>
        <v>0</v>
      </c>
      <c r="Q238" s="174"/>
      <c r="R238" s="175">
        <f>R239</f>
        <v>0</v>
      </c>
      <c r="S238" s="174"/>
      <c r="T238" s="176">
        <f>T239</f>
        <v>0</v>
      </c>
      <c r="AR238" s="177" t="s">
        <v>82</v>
      </c>
      <c r="AT238" s="178" t="s">
        <v>76</v>
      </c>
      <c r="AU238" s="178" t="s">
        <v>82</v>
      </c>
      <c r="AY238" s="177" t="s">
        <v>136</v>
      </c>
      <c r="BK238" s="179">
        <f>BK239</f>
        <v>0</v>
      </c>
    </row>
    <row r="239" spans="1:65" s="2" customFormat="1" ht="21.75" customHeight="1">
      <c r="A239" s="34"/>
      <c r="B239" s="35"/>
      <c r="C239" s="182" t="s">
        <v>329</v>
      </c>
      <c r="D239" s="182" t="s">
        <v>139</v>
      </c>
      <c r="E239" s="183" t="s">
        <v>330</v>
      </c>
      <c r="F239" s="184" t="s">
        <v>331</v>
      </c>
      <c r="G239" s="185" t="s">
        <v>142</v>
      </c>
      <c r="H239" s="186">
        <v>14.773</v>
      </c>
      <c r="I239" s="187"/>
      <c r="J239" s="188">
        <f>ROUND(I239*H239,2)</f>
        <v>0</v>
      </c>
      <c r="K239" s="189"/>
      <c r="L239" s="39"/>
      <c r="M239" s="190" t="s">
        <v>1</v>
      </c>
      <c r="N239" s="191" t="s">
        <v>42</v>
      </c>
      <c r="O239" s="71"/>
      <c r="P239" s="192">
        <f>O239*H239</f>
        <v>0</v>
      </c>
      <c r="Q239" s="192">
        <v>0</v>
      </c>
      <c r="R239" s="192">
        <f>Q239*H239</f>
        <v>0</v>
      </c>
      <c r="S239" s="192">
        <v>0</v>
      </c>
      <c r="T239" s="193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4" t="s">
        <v>143</v>
      </c>
      <c r="AT239" s="194" t="s">
        <v>139</v>
      </c>
      <c r="AU239" s="194" t="s">
        <v>84</v>
      </c>
      <c r="AY239" s="17" t="s">
        <v>136</v>
      </c>
      <c r="BE239" s="195">
        <f>IF(N239="základní",J239,0)</f>
        <v>0</v>
      </c>
      <c r="BF239" s="195">
        <f>IF(N239="snížená",J239,0)</f>
        <v>0</v>
      </c>
      <c r="BG239" s="195">
        <f>IF(N239="zákl. přenesená",J239,0)</f>
        <v>0</v>
      </c>
      <c r="BH239" s="195">
        <f>IF(N239="sníž. přenesená",J239,0)</f>
        <v>0</v>
      </c>
      <c r="BI239" s="195">
        <f>IF(N239="nulová",J239,0)</f>
        <v>0</v>
      </c>
      <c r="BJ239" s="17" t="s">
        <v>82</v>
      </c>
      <c r="BK239" s="195">
        <f>ROUND(I239*H239,2)</f>
        <v>0</v>
      </c>
      <c r="BL239" s="17" t="s">
        <v>143</v>
      </c>
      <c r="BM239" s="194" t="s">
        <v>332</v>
      </c>
    </row>
    <row r="240" spans="1:65" s="12" customFormat="1" ht="25.9" customHeight="1">
      <c r="B240" s="166"/>
      <c r="C240" s="167"/>
      <c r="D240" s="168" t="s">
        <v>76</v>
      </c>
      <c r="E240" s="169" t="s">
        <v>333</v>
      </c>
      <c r="F240" s="169" t="s">
        <v>334</v>
      </c>
      <c r="G240" s="167"/>
      <c r="H240" s="167"/>
      <c r="I240" s="170"/>
      <c r="J240" s="171">
        <f>BK240</f>
        <v>0</v>
      </c>
      <c r="K240" s="167"/>
      <c r="L240" s="172"/>
      <c r="M240" s="173"/>
      <c r="N240" s="174"/>
      <c r="O240" s="174"/>
      <c r="P240" s="175">
        <f>P241+P259+P266+P273+P282+P307+P312+P317+P356+P376+P382+P394+P420+P479+P492+P543+P564</f>
        <v>0</v>
      </c>
      <c r="Q240" s="174"/>
      <c r="R240" s="175">
        <f>R241+R259+R266+R273+R282+R307+R312+R317+R356+R376+R382+R394+R420+R479+R492+R543+R564</f>
        <v>5.2127746200000011</v>
      </c>
      <c r="S240" s="174"/>
      <c r="T240" s="176">
        <f>T241+T259+T266+T273+T282+T307+T312+T317+T356+T376+T382+T394+T420+T479+T492+T543+T564</f>
        <v>5.2535446999999991</v>
      </c>
      <c r="AR240" s="177" t="s">
        <v>84</v>
      </c>
      <c r="AT240" s="178" t="s">
        <v>76</v>
      </c>
      <c r="AU240" s="178" t="s">
        <v>77</v>
      </c>
      <c r="AY240" s="177" t="s">
        <v>136</v>
      </c>
      <c r="BK240" s="179">
        <f>BK241+BK259+BK266+BK273+BK282+BK307+BK312+BK317+BK356+BK376+BK382+BK394+BK420+BK479+BK492+BK543+BK564</f>
        <v>0</v>
      </c>
    </row>
    <row r="241" spans="1:65" s="12" customFormat="1" ht="22.9" customHeight="1">
      <c r="B241" s="166"/>
      <c r="C241" s="167"/>
      <c r="D241" s="168" t="s">
        <v>76</v>
      </c>
      <c r="E241" s="180" t="s">
        <v>335</v>
      </c>
      <c r="F241" s="180" t="s">
        <v>336</v>
      </c>
      <c r="G241" s="167"/>
      <c r="H241" s="167"/>
      <c r="I241" s="170"/>
      <c r="J241" s="181">
        <f>BK241</f>
        <v>0</v>
      </c>
      <c r="K241" s="167"/>
      <c r="L241" s="172"/>
      <c r="M241" s="173"/>
      <c r="N241" s="174"/>
      <c r="O241" s="174"/>
      <c r="P241" s="175">
        <f>SUM(P242:P258)</f>
        <v>0</v>
      </c>
      <c r="Q241" s="174"/>
      <c r="R241" s="175">
        <f>SUM(R242:R258)</f>
        <v>7.2045200000000004E-2</v>
      </c>
      <c r="S241" s="174"/>
      <c r="T241" s="176">
        <f>SUM(T242:T258)</f>
        <v>0.25284000000000001</v>
      </c>
      <c r="AR241" s="177" t="s">
        <v>84</v>
      </c>
      <c r="AT241" s="178" t="s">
        <v>76</v>
      </c>
      <c r="AU241" s="178" t="s">
        <v>82</v>
      </c>
      <c r="AY241" s="177" t="s">
        <v>136</v>
      </c>
      <c r="BK241" s="179">
        <f>SUM(BK242:BK258)</f>
        <v>0</v>
      </c>
    </row>
    <row r="242" spans="1:65" s="2" customFormat="1" ht="24.2" customHeight="1">
      <c r="A242" s="34"/>
      <c r="B242" s="35"/>
      <c r="C242" s="182" t="s">
        <v>337</v>
      </c>
      <c r="D242" s="182" t="s">
        <v>139</v>
      </c>
      <c r="E242" s="183" t="s">
        <v>338</v>
      </c>
      <c r="F242" s="184" t="s">
        <v>339</v>
      </c>
      <c r="G242" s="185" t="s">
        <v>149</v>
      </c>
      <c r="H242" s="186">
        <v>7.4669999999999996</v>
      </c>
      <c r="I242" s="187"/>
      <c r="J242" s="188">
        <f>ROUND(I242*H242,2)</f>
        <v>0</v>
      </c>
      <c r="K242" s="189"/>
      <c r="L242" s="39"/>
      <c r="M242" s="190" t="s">
        <v>1</v>
      </c>
      <c r="N242" s="191" t="s">
        <v>42</v>
      </c>
      <c r="O242" s="71"/>
      <c r="P242" s="192">
        <f>O242*H242</f>
        <v>0</v>
      </c>
      <c r="Q242" s="192">
        <v>0</v>
      </c>
      <c r="R242" s="192">
        <f>Q242*H242</f>
        <v>0</v>
      </c>
      <c r="S242" s="192">
        <v>0</v>
      </c>
      <c r="T242" s="19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4" t="s">
        <v>231</v>
      </c>
      <c r="AT242" s="194" t="s">
        <v>139</v>
      </c>
      <c r="AU242" s="194" t="s">
        <v>84</v>
      </c>
      <c r="AY242" s="17" t="s">
        <v>136</v>
      </c>
      <c r="BE242" s="195">
        <f>IF(N242="základní",J242,0)</f>
        <v>0</v>
      </c>
      <c r="BF242" s="195">
        <f>IF(N242="snížená",J242,0)</f>
        <v>0</v>
      </c>
      <c r="BG242" s="195">
        <f>IF(N242="zákl. přenesená",J242,0)</f>
        <v>0</v>
      </c>
      <c r="BH242" s="195">
        <f>IF(N242="sníž. přenesená",J242,0)</f>
        <v>0</v>
      </c>
      <c r="BI242" s="195">
        <f>IF(N242="nulová",J242,0)</f>
        <v>0</v>
      </c>
      <c r="BJ242" s="17" t="s">
        <v>82</v>
      </c>
      <c r="BK242" s="195">
        <f>ROUND(I242*H242,2)</f>
        <v>0</v>
      </c>
      <c r="BL242" s="17" t="s">
        <v>231</v>
      </c>
      <c r="BM242" s="194" t="s">
        <v>340</v>
      </c>
    </row>
    <row r="243" spans="1:65" s="14" customFormat="1">
      <c r="B243" s="208"/>
      <c r="C243" s="209"/>
      <c r="D243" s="198" t="s">
        <v>145</v>
      </c>
      <c r="E243" s="210" t="s">
        <v>1</v>
      </c>
      <c r="F243" s="211" t="s">
        <v>341</v>
      </c>
      <c r="G243" s="209"/>
      <c r="H243" s="210" t="s">
        <v>1</v>
      </c>
      <c r="I243" s="212"/>
      <c r="J243" s="209"/>
      <c r="K243" s="209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145</v>
      </c>
      <c r="AU243" s="217" t="s">
        <v>84</v>
      </c>
      <c r="AV243" s="14" t="s">
        <v>82</v>
      </c>
      <c r="AW243" s="14" t="s">
        <v>32</v>
      </c>
      <c r="AX243" s="14" t="s">
        <v>77</v>
      </c>
      <c r="AY243" s="217" t="s">
        <v>136</v>
      </c>
    </row>
    <row r="244" spans="1:65" s="13" customFormat="1">
      <c r="B244" s="196"/>
      <c r="C244" s="197"/>
      <c r="D244" s="198" t="s">
        <v>145</v>
      </c>
      <c r="E244" s="199" t="s">
        <v>1</v>
      </c>
      <c r="F244" s="200" t="s">
        <v>342</v>
      </c>
      <c r="G244" s="197"/>
      <c r="H244" s="201">
        <v>7.4669999999999996</v>
      </c>
      <c r="I244" s="202"/>
      <c r="J244" s="197"/>
      <c r="K244" s="197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145</v>
      </c>
      <c r="AU244" s="207" t="s">
        <v>84</v>
      </c>
      <c r="AV244" s="13" t="s">
        <v>84</v>
      </c>
      <c r="AW244" s="13" t="s">
        <v>32</v>
      </c>
      <c r="AX244" s="13" t="s">
        <v>82</v>
      </c>
      <c r="AY244" s="207" t="s">
        <v>136</v>
      </c>
    </row>
    <row r="245" spans="1:65" s="2" customFormat="1" ht="16.5" customHeight="1">
      <c r="A245" s="34"/>
      <c r="B245" s="35"/>
      <c r="C245" s="229" t="s">
        <v>343</v>
      </c>
      <c r="D245" s="229" t="s">
        <v>237</v>
      </c>
      <c r="E245" s="230" t="s">
        <v>344</v>
      </c>
      <c r="F245" s="231" t="s">
        <v>345</v>
      </c>
      <c r="G245" s="232" t="s">
        <v>142</v>
      </c>
      <c r="H245" s="233">
        <v>2E-3</v>
      </c>
      <c r="I245" s="234"/>
      <c r="J245" s="235">
        <f>ROUND(I245*H245,2)</f>
        <v>0</v>
      </c>
      <c r="K245" s="236"/>
      <c r="L245" s="237"/>
      <c r="M245" s="238" t="s">
        <v>1</v>
      </c>
      <c r="N245" s="239" t="s">
        <v>42</v>
      </c>
      <c r="O245" s="71"/>
      <c r="P245" s="192">
        <f>O245*H245</f>
        <v>0</v>
      </c>
      <c r="Q245" s="192">
        <v>1</v>
      </c>
      <c r="R245" s="192">
        <f>Q245*H245</f>
        <v>2E-3</v>
      </c>
      <c r="S245" s="192">
        <v>0</v>
      </c>
      <c r="T245" s="19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4" t="s">
        <v>309</v>
      </c>
      <c r="AT245" s="194" t="s">
        <v>237</v>
      </c>
      <c r="AU245" s="194" t="s">
        <v>84</v>
      </c>
      <c r="AY245" s="17" t="s">
        <v>136</v>
      </c>
      <c r="BE245" s="195">
        <f>IF(N245="základní",J245,0)</f>
        <v>0</v>
      </c>
      <c r="BF245" s="195">
        <f>IF(N245="snížená",J245,0)</f>
        <v>0</v>
      </c>
      <c r="BG245" s="195">
        <f>IF(N245="zákl. přenesená",J245,0)</f>
        <v>0</v>
      </c>
      <c r="BH245" s="195">
        <f>IF(N245="sníž. přenesená",J245,0)</f>
        <v>0</v>
      </c>
      <c r="BI245" s="195">
        <f>IF(N245="nulová",J245,0)</f>
        <v>0</v>
      </c>
      <c r="BJ245" s="17" t="s">
        <v>82</v>
      </c>
      <c r="BK245" s="195">
        <f>ROUND(I245*H245,2)</f>
        <v>0</v>
      </c>
      <c r="BL245" s="17" t="s">
        <v>231</v>
      </c>
      <c r="BM245" s="194" t="s">
        <v>346</v>
      </c>
    </row>
    <row r="246" spans="1:65" s="13" customFormat="1">
      <c r="B246" s="196"/>
      <c r="C246" s="197"/>
      <c r="D246" s="198" t="s">
        <v>145</v>
      </c>
      <c r="E246" s="197"/>
      <c r="F246" s="200" t="s">
        <v>347</v>
      </c>
      <c r="G246" s="197"/>
      <c r="H246" s="201">
        <v>2E-3</v>
      </c>
      <c r="I246" s="202"/>
      <c r="J246" s="197"/>
      <c r="K246" s="197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145</v>
      </c>
      <c r="AU246" s="207" t="s">
        <v>84</v>
      </c>
      <c r="AV246" s="13" t="s">
        <v>84</v>
      </c>
      <c r="AW246" s="13" t="s">
        <v>4</v>
      </c>
      <c r="AX246" s="13" t="s">
        <v>82</v>
      </c>
      <c r="AY246" s="207" t="s">
        <v>136</v>
      </c>
    </row>
    <row r="247" spans="1:65" s="2" customFormat="1" ht="33" customHeight="1">
      <c r="A247" s="34"/>
      <c r="B247" s="35"/>
      <c r="C247" s="182" t="s">
        <v>348</v>
      </c>
      <c r="D247" s="182" t="s">
        <v>139</v>
      </c>
      <c r="E247" s="183" t="s">
        <v>349</v>
      </c>
      <c r="F247" s="184" t="s">
        <v>350</v>
      </c>
      <c r="G247" s="185" t="s">
        <v>149</v>
      </c>
      <c r="H247" s="186">
        <v>63.21</v>
      </c>
      <c r="I247" s="187"/>
      <c r="J247" s="188">
        <f>ROUND(I247*H247,2)</f>
        <v>0</v>
      </c>
      <c r="K247" s="189"/>
      <c r="L247" s="39"/>
      <c r="M247" s="190" t="s">
        <v>1</v>
      </c>
      <c r="N247" s="191" t="s">
        <v>42</v>
      </c>
      <c r="O247" s="71"/>
      <c r="P247" s="192">
        <f>O247*H247</f>
        <v>0</v>
      </c>
      <c r="Q247" s="192">
        <v>0</v>
      </c>
      <c r="R247" s="192">
        <f>Q247*H247</f>
        <v>0</v>
      </c>
      <c r="S247" s="192">
        <v>0</v>
      </c>
      <c r="T247" s="193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94" t="s">
        <v>231</v>
      </c>
      <c r="AT247" s="194" t="s">
        <v>139</v>
      </c>
      <c r="AU247" s="194" t="s">
        <v>84</v>
      </c>
      <c r="AY247" s="17" t="s">
        <v>136</v>
      </c>
      <c r="BE247" s="195">
        <f>IF(N247="základní",J247,0)</f>
        <v>0</v>
      </c>
      <c r="BF247" s="195">
        <f>IF(N247="snížená",J247,0)</f>
        <v>0</v>
      </c>
      <c r="BG247" s="195">
        <f>IF(N247="zákl. přenesená",J247,0)</f>
        <v>0</v>
      </c>
      <c r="BH247" s="195">
        <f>IF(N247="sníž. přenesená",J247,0)</f>
        <v>0</v>
      </c>
      <c r="BI247" s="195">
        <f>IF(N247="nulová",J247,0)</f>
        <v>0</v>
      </c>
      <c r="BJ247" s="17" t="s">
        <v>82</v>
      </c>
      <c r="BK247" s="195">
        <f>ROUND(I247*H247,2)</f>
        <v>0</v>
      </c>
      <c r="BL247" s="17" t="s">
        <v>231</v>
      </c>
      <c r="BM247" s="194" t="s">
        <v>351</v>
      </c>
    </row>
    <row r="248" spans="1:65" s="14" customFormat="1">
      <c r="B248" s="208"/>
      <c r="C248" s="209"/>
      <c r="D248" s="198" t="s">
        <v>145</v>
      </c>
      <c r="E248" s="210" t="s">
        <v>1</v>
      </c>
      <c r="F248" s="211" t="s">
        <v>259</v>
      </c>
      <c r="G248" s="209"/>
      <c r="H248" s="210" t="s">
        <v>1</v>
      </c>
      <c r="I248" s="212"/>
      <c r="J248" s="209"/>
      <c r="K248" s="209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145</v>
      </c>
      <c r="AU248" s="217" t="s">
        <v>84</v>
      </c>
      <c r="AV248" s="14" t="s">
        <v>82</v>
      </c>
      <c r="AW248" s="14" t="s">
        <v>32</v>
      </c>
      <c r="AX248" s="14" t="s">
        <v>77</v>
      </c>
      <c r="AY248" s="217" t="s">
        <v>136</v>
      </c>
    </row>
    <row r="249" spans="1:65" s="13" customFormat="1">
      <c r="B249" s="196"/>
      <c r="C249" s="197"/>
      <c r="D249" s="198" t="s">
        <v>145</v>
      </c>
      <c r="E249" s="199" t="s">
        <v>1</v>
      </c>
      <c r="F249" s="200" t="s">
        <v>230</v>
      </c>
      <c r="G249" s="197"/>
      <c r="H249" s="201">
        <v>63.21</v>
      </c>
      <c r="I249" s="202"/>
      <c r="J249" s="197"/>
      <c r="K249" s="197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145</v>
      </c>
      <c r="AU249" s="207" t="s">
        <v>84</v>
      </c>
      <c r="AV249" s="13" t="s">
        <v>84</v>
      </c>
      <c r="AW249" s="13" t="s">
        <v>32</v>
      </c>
      <c r="AX249" s="13" t="s">
        <v>82</v>
      </c>
      <c r="AY249" s="207" t="s">
        <v>136</v>
      </c>
    </row>
    <row r="250" spans="1:65" s="2" customFormat="1" ht="16.5" customHeight="1">
      <c r="A250" s="34"/>
      <c r="B250" s="35"/>
      <c r="C250" s="229" t="s">
        <v>352</v>
      </c>
      <c r="D250" s="229" t="s">
        <v>237</v>
      </c>
      <c r="E250" s="230" t="s">
        <v>353</v>
      </c>
      <c r="F250" s="231" t="s">
        <v>354</v>
      </c>
      <c r="G250" s="232" t="s">
        <v>355</v>
      </c>
      <c r="H250" s="233">
        <v>25.283999999999999</v>
      </c>
      <c r="I250" s="234"/>
      <c r="J250" s="235">
        <f>ROUND(I250*H250,2)</f>
        <v>0</v>
      </c>
      <c r="K250" s="236"/>
      <c r="L250" s="237"/>
      <c r="M250" s="238" t="s">
        <v>1</v>
      </c>
      <c r="N250" s="239" t="s">
        <v>42</v>
      </c>
      <c r="O250" s="71"/>
      <c r="P250" s="192">
        <f>O250*H250</f>
        <v>0</v>
      </c>
      <c r="Q250" s="192">
        <v>1E-3</v>
      </c>
      <c r="R250" s="192">
        <f>Q250*H250</f>
        <v>2.5284000000000001E-2</v>
      </c>
      <c r="S250" s="192">
        <v>0</v>
      </c>
      <c r="T250" s="19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4" t="s">
        <v>309</v>
      </c>
      <c r="AT250" s="194" t="s">
        <v>237</v>
      </c>
      <c r="AU250" s="194" t="s">
        <v>84</v>
      </c>
      <c r="AY250" s="17" t="s">
        <v>136</v>
      </c>
      <c r="BE250" s="195">
        <f>IF(N250="základní",J250,0)</f>
        <v>0</v>
      </c>
      <c r="BF250" s="195">
        <f>IF(N250="snížená",J250,0)</f>
        <v>0</v>
      </c>
      <c r="BG250" s="195">
        <f>IF(N250="zákl. přenesená",J250,0)</f>
        <v>0</v>
      </c>
      <c r="BH250" s="195">
        <f>IF(N250="sníž. přenesená",J250,0)</f>
        <v>0</v>
      </c>
      <c r="BI250" s="195">
        <f>IF(N250="nulová",J250,0)</f>
        <v>0</v>
      </c>
      <c r="BJ250" s="17" t="s">
        <v>82</v>
      </c>
      <c r="BK250" s="195">
        <f>ROUND(I250*H250,2)</f>
        <v>0</v>
      </c>
      <c r="BL250" s="17" t="s">
        <v>231</v>
      </c>
      <c r="BM250" s="194" t="s">
        <v>356</v>
      </c>
    </row>
    <row r="251" spans="1:65" s="13" customFormat="1">
      <c r="B251" s="196"/>
      <c r="C251" s="197"/>
      <c r="D251" s="198" t="s">
        <v>145</v>
      </c>
      <c r="E251" s="197"/>
      <c r="F251" s="200" t="s">
        <v>357</v>
      </c>
      <c r="G251" s="197"/>
      <c r="H251" s="201">
        <v>25.283999999999999</v>
      </c>
      <c r="I251" s="202"/>
      <c r="J251" s="197"/>
      <c r="K251" s="197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145</v>
      </c>
      <c r="AU251" s="207" t="s">
        <v>84</v>
      </c>
      <c r="AV251" s="13" t="s">
        <v>84</v>
      </c>
      <c r="AW251" s="13" t="s">
        <v>4</v>
      </c>
      <c r="AX251" s="13" t="s">
        <v>82</v>
      </c>
      <c r="AY251" s="207" t="s">
        <v>136</v>
      </c>
    </row>
    <row r="252" spans="1:65" s="2" customFormat="1" ht="16.5" customHeight="1">
      <c r="A252" s="34"/>
      <c r="B252" s="35"/>
      <c r="C252" s="182" t="s">
        <v>358</v>
      </c>
      <c r="D252" s="182" t="s">
        <v>139</v>
      </c>
      <c r="E252" s="183" t="s">
        <v>359</v>
      </c>
      <c r="F252" s="184" t="s">
        <v>360</v>
      </c>
      <c r="G252" s="185" t="s">
        <v>149</v>
      </c>
      <c r="H252" s="186">
        <v>63.21</v>
      </c>
      <c r="I252" s="187"/>
      <c r="J252" s="188">
        <f>ROUND(I252*H252,2)</f>
        <v>0</v>
      </c>
      <c r="K252" s="189"/>
      <c r="L252" s="39"/>
      <c r="M252" s="190" t="s">
        <v>1</v>
      </c>
      <c r="N252" s="191" t="s">
        <v>42</v>
      </c>
      <c r="O252" s="71"/>
      <c r="P252" s="192">
        <f>O252*H252</f>
        <v>0</v>
      </c>
      <c r="Q252" s="192">
        <v>0</v>
      </c>
      <c r="R252" s="192">
        <f>Q252*H252</f>
        <v>0</v>
      </c>
      <c r="S252" s="192">
        <v>4.0000000000000001E-3</v>
      </c>
      <c r="T252" s="193">
        <f>S252*H252</f>
        <v>0.25284000000000001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94" t="s">
        <v>231</v>
      </c>
      <c r="AT252" s="194" t="s">
        <v>139</v>
      </c>
      <c r="AU252" s="194" t="s">
        <v>84</v>
      </c>
      <c r="AY252" s="17" t="s">
        <v>136</v>
      </c>
      <c r="BE252" s="195">
        <f>IF(N252="základní",J252,0)</f>
        <v>0</v>
      </c>
      <c r="BF252" s="195">
        <f>IF(N252="snížená",J252,0)</f>
        <v>0</v>
      </c>
      <c r="BG252" s="195">
        <f>IF(N252="zákl. přenesená",J252,0)</f>
        <v>0</v>
      </c>
      <c r="BH252" s="195">
        <f>IF(N252="sníž. přenesená",J252,0)</f>
        <v>0</v>
      </c>
      <c r="BI252" s="195">
        <f>IF(N252="nulová",J252,0)</f>
        <v>0</v>
      </c>
      <c r="BJ252" s="17" t="s">
        <v>82</v>
      </c>
      <c r="BK252" s="195">
        <f>ROUND(I252*H252,2)</f>
        <v>0</v>
      </c>
      <c r="BL252" s="17" t="s">
        <v>231</v>
      </c>
      <c r="BM252" s="194" t="s">
        <v>361</v>
      </c>
    </row>
    <row r="253" spans="1:65" s="14" customFormat="1">
      <c r="B253" s="208"/>
      <c r="C253" s="209"/>
      <c r="D253" s="198" t="s">
        <v>145</v>
      </c>
      <c r="E253" s="210" t="s">
        <v>1</v>
      </c>
      <c r="F253" s="211" t="s">
        <v>259</v>
      </c>
      <c r="G253" s="209"/>
      <c r="H253" s="210" t="s">
        <v>1</v>
      </c>
      <c r="I253" s="212"/>
      <c r="J253" s="209"/>
      <c r="K253" s="209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145</v>
      </c>
      <c r="AU253" s="217" t="s">
        <v>84</v>
      </c>
      <c r="AV253" s="14" t="s">
        <v>82</v>
      </c>
      <c r="AW253" s="14" t="s">
        <v>32</v>
      </c>
      <c r="AX253" s="14" t="s">
        <v>77</v>
      </c>
      <c r="AY253" s="217" t="s">
        <v>136</v>
      </c>
    </row>
    <row r="254" spans="1:65" s="13" customFormat="1">
      <c r="B254" s="196"/>
      <c r="C254" s="197"/>
      <c r="D254" s="198" t="s">
        <v>145</v>
      </c>
      <c r="E254" s="199" t="s">
        <v>1</v>
      </c>
      <c r="F254" s="200" t="s">
        <v>230</v>
      </c>
      <c r="G254" s="197"/>
      <c r="H254" s="201">
        <v>63.21</v>
      </c>
      <c r="I254" s="202"/>
      <c r="J254" s="197"/>
      <c r="K254" s="197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145</v>
      </c>
      <c r="AU254" s="207" t="s">
        <v>84</v>
      </c>
      <c r="AV254" s="13" t="s">
        <v>84</v>
      </c>
      <c r="AW254" s="13" t="s">
        <v>32</v>
      </c>
      <c r="AX254" s="13" t="s">
        <v>82</v>
      </c>
      <c r="AY254" s="207" t="s">
        <v>136</v>
      </c>
    </row>
    <row r="255" spans="1:65" s="2" customFormat="1" ht="24.2" customHeight="1">
      <c r="A255" s="34"/>
      <c r="B255" s="35"/>
      <c r="C255" s="182" t="s">
        <v>362</v>
      </c>
      <c r="D255" s="182" t="s">
        <v>139</v>
      </c>
      <c r="E255" s="183" t="s">
        <v>363</v>
      </c>
      <c r="F255" s="184" t="s">
        <v>364</v>
      </c>
      <c r="G255" s="185" t="s">
        <v>149</v>
      </c>
      <c r="H255" s="186">
        <v>7.4669999999999996</v>
      </c>
      <c r="I255" s="187"/>
      <c r="J255" s="188">
        <f>ROUND(I255*H255,2)</f>
        <v>0</v>
      </c>
      <c r="K255" s="189"/>
      <c r="L255" s="39"/>
      <c r="M255" s="190" t="s">
        <v>1</v>
      </c>
      <c r="N255" s="191" t="s">
        <v>42</v>
      </c>
      <c r="O255" s="71"/>
      <c r="P255" s="192">
        <f>O255*H255</f>
        <v>0</v>
      </c>
      <c r="Q255" s="192">
        <v>4.0000000000000002E-4</v>
      </c>
      <c r="R255" s="192">
        <f>Q255*H255</f>
        <v>2.9868E-3</v>
      </c>
      <c r="S255" s="192">
        <v>0</v>
      </c>
      <c r="T255" s="193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4" t="s">
        <v>231</v>
      </c>
      <c r="AT255" s="194" t="s">
        <v>139</v>
      </c>
      <c r="AU255" s="194" t="s">
        <v>84</v>
      </c>
      <c r="AY255" s="17" t="s">
        <v>136</v>
      </c>
      <c r="BE255" s="195">
        <f>IF(N255="základní",J255,0)</f>
        <v>0</v>
      </c>
      <c r="BF255" s="195">
        <f>IF(N255="snížená",J255,0)</f>
        <v>0</v>
      </c>
      <c r="BG255" s="195">
        <f>IF(N255="zákl. přenesená",J255,0)</f>
        <v>0</v>
      </c>
      <c r="BH255" s="195">
        <f>IF(N255="sníž. přenesená",J255,0)</f>
        <v>0</v>
      </c>
      <c r="BI255" s="195">
        <f>IF(N255="nulová",J255,0)</f>
        <v>0</v>
      </c>
      <c r="BJ255" s="17" t="s">
        <v>82</v>
      </c>
      <c r="BK255" s="195">
        <f>ROUND(I255*H255,2)</f>
        <v>0</v>
      </c>
      <c r="BL255" s="17" t="s">
        <v>231</v>
      </c>
      <c r="BM255" s="194" t="s">
        <v>365</v>
      </c>
    </row>
    <row r="256" spans="1:65" s="2" customFormat="1" ht="37.9" customHeight="1">
      <c r="A256" s="34"/>
      <c r="B256" s="35"/>
      <c r="C256" s="229" t="s">
        <v>366</v>
      </c>
      <c r="D256" s="229" t="s">
        <v>237</v>
      </c>
      <c r="E256" s="230" t="s">
        <v>367</v>
      </c>
      <c r="F256" s="231" t="s">
        <v>368</v>
      </c>
      <c r="G256" s="232" t="s">
        <v>149</v>
      </c>
      <c r="H256" s="233">
        <v>8.7029999999999994</v>
      </c>
      <c r="I256" s="234"/>
      <c r="J256" s="235">
        <f>ROUND(I256*H256,2)</f>
        <v>0</v>
      </c>
      <c r="K256" s="236"/>
      <c r="L256" s="237"/>
      <c r="M256" s="238" t="s">
        <v>1</v>
      </c>
      <c r="N256" s="239" t="s">
        <v>42</v>
      </c>
      <c r="O256" s="71"/>
      <c r="P256" s="192">
        <f>O256*H256</f>
        <v>0</v>
      </c>
      <c r="Q256" s="192">
        <v>4.7999999999999996E-3</v>
      </c>
      <c r="R256" s="192">
        <f>Q256*H256</f>
        <v>4.1774399999999996E-2</v>
      </c>
      <c r="S256" s="192">
        <v>0</v>
      </c>
      <c r="T256" s="193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94" t="s">
        <v>309</v>
      </c>
      <c r="AT256" s="194" t="s">
        <v>237</v>
      </c>
      <c r="AU256" s="194" t="s">
        <v>84</v>
      </c>
      <c r="AY256" s="17" t="s">
        <v>136</v>
      </c>
      <c r="BE256" s="195">
        <f>IF(N256="základní",J256,0)</f>
        <v>0</v>
      </c>
      <c r="BF256" s="195">
        <f>IF(N256="snížená",J256,0)</f>
        <v>0</v>
      </c>
      <c r="BG256" s="195">
        <f>IF(N256="zákl. přenesená",J256,0)</f>
        <v>0</v>
      </c>
      <c r="BH256" s="195">
        <f>IF(N256="sníž. přenesená",J256,0)</f>
        <v>0</v>
      </c>
      <c r="BI256" s="195">
        <f>IF(N256="nulová",J256,0)</f>
        <v>0</v>
      </c>
      <c r="BJ256" s="17" t="s">
        <v>82</v>
      </c>
      <c r="BK256" s="195">
        <f>ROUND(I256*H256,2)</f>
        <v>0</v>
      </c>
      <c r="BL256" s="17" t="s">
        <v>231</v>
      </c>
      <c r="BM256" s="194" t="s">
        <v>369</v>
      </c>
    </row>
    <row r="257" spans="1:65" s="13" customFormat="1">
      <c r="B257" s="196"/>
      <c r="C257" s="197"/>
      <c r="D257" s="198" t="s">
        <v>145</v>
      </c>
      <c r="E257" s="197"/>
      <c r="F257" s="200" t="s">
        <v>370</v>
      </c>
      <c r="G257" s="197"/>
      <c r="H257" s="201">
        <v>8.7029999999999994</v>
      </c>
      <c r="I257" s="202"/>
      <c r="J257" s="197"/>
      <c r="K257" s="197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145</v>
      </c>
      <c r="AU257" s="207" t="s">
        <v>84</v>
      </c>
      <c r="AV257" s="13" t="s">
        <v>84</v>
      </c>
      <c r="AW257" s="13" t="s">
        <v>4</v>
      </c>
      <c r="AX257" s="13" t="s">
        <v>82</v>
      </c>
      <c r="AY257" s="207" t="s">
        <v>136</v>
      </c>
    </row>
    <row r="258" spans="1:65" s="2" customFormat="1" ht="33" customHeight="1">
      <c r="A258" s="34"/>
      <c r="B258" s="35"/>
      <c r="C258" s="182" t="s">
        <v>371</v>
      </c>
      <c r="D258" s="182" t="s">
        <v>139</v>
      </c>
      <c r="E258" s="183" t="s">
        <v>372</v>
      </c>
      <c r="F258" s="184" t="s">
        <v>373</v>
      </c>
      <c r="G258" s="185" t="s">
        <v>142</v>
      </c>
      <c r="H258" s="186">
        <v>7.1999999999999995E-2</v>
      </c>
      <c r="I258" s="187"/>
      <c r="J258" s="188">
        <f>ROUND(I258*H258,2)</f>
        <v>0</v>
      </c>
      <c r="K258" s="189"/>
      <c r="L258" s="39"/>
      <c r="M258" s="190" t="s">
        <v>1</v>
      </c>
      <c r="N258" s="191" t="s">
        <v>42</v>
      </c>
      <c r="O258" s="71"/>
      <c r="P258" s="192">
        <f>O258*H258</f>
        <v>0</v>
      </c>
      <c r="Q258" s="192">
        <v>0</v>
      </c>
      <c r="R258" s="192">
        <f>Q258*H258</f>
        <v>0</v>
      </c>
      <c r="S258" s="192">
        <v>0</v>
      </c>
      <c r="T258" s="193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94" t="s">
        <v>231</v>
      </c>
      <c r="AT258" s="194" t="s">
        <v>139</v>
      </c>
      <c r="AU258" s="194" t="s">
        <v>84</v>
      </c>
      <c r="AY258" s="17" t="s">
        <v>136</v>
      </c>
      <c r="BE258" s="195">
        <f>IF(N258="základní",J258,0)</f>
        <v>0</v>
      </c>
      <c r="BF258" s="195">
        <f>IF(N258="snížená",J258,0)</f>
        <v>0</v>
      </c>
      <c r="BG258" s="195">
        <f>IF(N258="zákl. přenesená",J258,0)</f>
        <v>0</v>
      </c>
      <c r="BH258" s="195">
        <f>IF(N258="sníž. přenesená",J258,0)</f>
        <v>0</v>
      </c>
      <c r="BI258" s="195">
        <f>IF(N258="nulová",J258,0)</f>
        <v>0</v>
      </c>
      <c r="BJ258" s="17" t="s">
        <v>82</v>
      </c>
      <c r="BK258" s="195">
        <f>ROUND(I258*H258,2)</f>
        <v>0</v>
      </c>
      <c r="BL258" s="17" t="s">
        <v>231</v>
      </c>
      <c r="BM258" s="194" t="s">
        <v>374</v>
      </c>
    </row>
    <row r="259" spans="1:65" s="12" customFormat="1" ht="22.9" customHeight="1">
      <c r="B259" s="166"/>
      <c r="C259" s="167"/>
      <c r="D259" s="168" t="s">
        <v>76</v>
      </c>
      <c r="E259" s="180" t="s">
        <v>375</v>
      </c>
      <c r="F259" s="180" t="s">
        <v>376</v>
      </c>
      <c r="G259" s="167"/>
      <c r="H259" s="167"/>
      <c r="I259" s="170"/>
      <c r="J259" s="181">
        <f>BK259</f>
        <v>0</v>
      </c>
      <c r="K259" s="167"/>
      <c r="L259" s="172"/>
      <c r="M259" s="173"/>
      <c r="N259" s="174"/>
      <c r="O259" s="174"/>
      <c r="P259" s="175">
        <f>SUM(P260:P265)</f>
        <v>0</v>
      </c>
      <c r="Q259" s="174"/>
      <c r="R259" s="175">
        <f>SUM(R260:R265)</f>
        <v>5.8026600000000005E-2</v>
      </c>
      <c r="S259" s="174"/>
      <c r="T259" s="176">
        <f>SUM(T260:T265)</f>
        <v>0</v>
      </c>
      <c r="AR259" s="177" t="s">
        <v>84</v>
      </c>
      <c r="AT259" s="178" t="s">
        <v>76</v>
      </c>
      <c r="AU259" s="178" t="s">
        <v>82</v>
      </c>
      <c r="AY259" s="177" t="s">
        <v>136</v>
      </c>
      <c r="BK259" s="179">
        <f>SUM(BK260:BK265)</f>
        <v>0</v>
      </c>
    </row>
    <row r="260" spans="1:65" s="2" customFormat="1" ht="24.2" customHeight="1">
      <c r="A260" s="34"/>
      <c r="B260" s="35"/>
      <c r="C260" s="182" t="s">
        <v>377</v>
      </c>
      <c r="D260" s="182" t="s">
        <v>139</v>
      </c>
      <c r="E260" s="183" t="s">
        <v>378</v>
      </c>
      <c r="F260" s="184" t="s">
        <v>379</v>
      </c>
      <c r="G260" s="185" t="s">
        <v>149</v>
      </c>
      <c r="H260" s="186">
        <v>63.21</v>
      </c>
      <c r="I260" s="187"/>
      <c r="J260" s="188">
        <f>ROUND(I260*H260,2)</f>
        <v>0</v>
      </c>
      <c r="K260" s="189"/>
      <c r="L260" s="39"/>
      <c r="M260" s="190" t="s">
        <v>1</v>
      </c>
      <c r="N260" s="191" t="s">
        <v>42</v>
      </c>
      <c r="O260" s="71"/>
      <c r="P260" s="192">
        <f>O260*H260</f>
        <v>0</v>
      </c>
      <c r="Q260" s="192">
        <v>0</v>
      </c>
      <c r="R260" s="192">
        <f>Q260*H260</f>
        <v>0</v>
      </c>
      <c r="S260" s="192">
        <v>0</v>
      </c>
      <c r="T260" s="193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4" t="s">
        <v>231</v>
      </c>
      <c r="AT260" s="194" t="s">
        <v>139</v>
      </c>
      <c r="AU260" s="194" t="s">
        <v>84</v>
      </c>
      <c r="AY260" s="17" t="s">
        <v>136</v>
      </c>
      <c r="BE260" s="195">
        <f>IF(N260="základní",J260,0)</f>
        <v>0</v>
      </c>
      <c r="BF260" s="195">
        <f>IF(N260="snížená",J260,0)</f>
        <v>0</v>
      </c>
      <c r="BG260" s="195">
        <f>IF(N260="zákl. přenesená",J260,0)</f>
        <v>0</v>
      </c>
      <c r="BH260" s="195">
        <f>IF(N260="sníž. přenesená",J260,0)</f>
        <v>0</v>
      </c>
      <c r="BI260" s="195">
        <f>IF(N260="nulová",J260,0)</f>
        <v>0</v>
      </c>
      <c r="BJ260" s="17" t="s">
        <v>82</v>
      </c>
      <c r="BK260" s="195">
        <f>ROUND(I260*H260,2)</f>
        <v>0</v>
      </c>
      <c r="BL260" s="17" t="s">
        <v>231</v>
      </c>
      <c r="BM260" s="194" t="s">
        <v>380</v>
      </c>
    </row>
    <row r="261" spans="1:65" s="14" customFormat="1">
      <c r="B261" s="208"/>
      <c r="C261" s="209"/>
      <c r="D261" s="198" t="s">
        <v>145</v>
      </c>
      <c r="E261" s="210" t="s">
        <v>1</v>
      </c>
      <c r="F261" s="211" t="s">
        <v>219</v>
      </c>
      <c r="G261" s="209"/>
      <c r="H261" s="210" t="s">
        <v>1</v>
      </c>
      <c r="I261" s="212"/>
      <c r="J261" s="209"/>
      <c r="K261" s="209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145</v>
      </c>
      <c r="AU261" s="217" t="s">
        <v>84</v>
      </c>
      <c r="AV261" s="14" t="s">
        <v>82</v>
      </c>
      <c r="AW261" s="14" t="s">
        <v>32</v>
      </c>
      <c r="AX261" s="14" t="s">
        <v>77</v>
      </c>
      <c r="AY261" s="217" t="s">
        <v>136</v>
      </c>
    </row>
    <row r="262" spans="1:65" s="13" customFormat="1">
      <c r="B262" s="196"/>
      <c r="C262" s="197"/>
      <c r="D262" s="198" t="s">
        <v>145</v>
      </c>
      <c r="E262" s="199" t="s">
        <v>1</v>
      </c>
      <c r="F262" s="200" t="s">
        <v>230</v>
      </c>
      <c r="G262" s="197"/>
      <c r="H262" s="201">
        <v>63.21</v>
      </c>
      <c r="I262" s="202"/>
      <c r="J262" s="197"/>
      <c r="K262" s="197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145</v>
      </c>
      <c r="AU262" s="207" t="s">
        <v>84</v>
      </c>
      <c r="AV262" s="13" t="s">
        <v>84</v>
      </c>
      <c r="AW262" s="13" t="s">
        <v>32</v>
      </c>
      <c r="AX262" s="13" t="s">
        <v>82</v>
      </c>
      <c r="AY262" s="207" t="s">
        <v>136</v>
      </c>
    </row>
    <row r="263" spans="1:65" s="2" customFormat="1" ht="24.2" customHeight="1">
      <c r="A263" s="34"/>
      <c r="B263" s="35"/>
      <c r="C263" s="229" t="s">
        <v>381</v>
      </c>
      <c r="D263" s="229" t="s">
        <v>237</v>
      </c>
      <c r="E263" s="230" t="s">
        <v>382</v>
      </c>
      <c r="F263" s="231" t="s">
        <v>383</v>
      </c>
      <c r="G263" s="232" t="s">
        <v>149</v>
      </c>
      <c r="H263" s="233">
        <v>64.474000000000004</v>
      </c>
      <c r="I263" s="234"/>
      <c r="J263" s="235">
        <f>ROUND(I263*H263,2)</f>
        <v>0</v>
      </c>
      <c r="K263" s="236"/>
      <c r="L263" s="237"/>
      <c r="M263" s="238" t="s">
        <v>1</v>
      </c>
      <c r="N263" s="239" t="s">
        <v>42</v>
      </c>
      <c r="O263" s="71"/>
      <c r="P263" s="192">
        <f>O263*H263</f>
        <v>0</v>
      </c>
      <c r="Q263" s="192">
        <v>8.9999999999999998E-4</v>
      </c>
      <c r="R263" s="192">
        <f>Q263*H263</f>
        <v>5.8026600000000005E-2</v>
      </c>
      <c r="S263" s="192">
        <v>0</v>
      </c>
      <c r="T263" s="193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94" t="s">
        <v>309</v>
      </c>
      <c r="AT263" s="194" t="s">
        <v>237</v>
      </c>
      <c r="AU263" s="194" t="s">
        <v>84</v>
      </c>
      <c r="AY263" s="17" t="s">
        <v>136</v>
      </c>
      <c r="BE263" s="195">
        <f>IF(N263="základní",J263,0)</f>
        <v>0</v>
      </c>
      <c r="BF263" s="195">
        <f>IF(N263="snížená",J263,0)</f>
        <v>0</v>
      </c>
      <c r="BG263" s="195">
        <f>IF(N263="zákl. přenesená",J263,0)</f>
        <v>0</v>
      </c>
      <c r="BH263" s="195">
        <f>IF(N263="sníž. přenesená",J263,0)</f>
        <v>0</v>
      </c>
      <c r="BI263" s="195">
        <f>IF(N263="nulová",J263,0)</f>
        <v>0</v>
      </c>
      <c r="BJ263" s="17" t="s">
        <v>82</v>
      </c>
      <c r="BK263" s="195">
        <f>ROUND(I263*H263,2)</f>
        <v>0</v>
      </c>
      <c r="BL263" s="17" t="s">
        <v>231</v>
      </c>
      <c r="BM263" s="194" t="s">
        <v>384</v>
      </c>
    </row>
    <row r="264" spans="1:65" s="13" customFormat="1">
      <c r="B264" s="196"/>
      <c r="C264" s="197"/>
      <c r="D264" s="198" t="s">
        <v>145</v>
      </c>
      <c r="E264" s="197"/>
      <c r="F264" s="200" t="s">
        <v>385</v>
      </c>
      <c r="G264" s="197"/>
      <c r="H264" s="201">
        <v>64.474000000000004</v>
      </c>
      <c r="I264" s="202"/>
      <c r="J264" s="197"/>
      <c r="K264" s="197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145</v>
      </c>
      <c r="AU264" s="207" t="s">
        <v>84</v>
      </c>
      <c r="AV264" s="13" t="s">
        <v>84</v>
      </c>
      <c r="AW264" s="13" t="s">
        <v>4</v>
      </c>
      <c r="AX264" s="13" t="s">
        <v>82</v>
      </c>
      <c r="AY264" s="207" t="s">
        <v>136</v>
      </c>
    </row>
    <row r="265" spans="1:65" s="2" customFormat="1" ht="24.2" customHeight="1">
      <c r="A265" s="34"/>
      <c r="B265" s="35"/>
      <c r="C265" s="182" t="s">
        <v>386</v>
      </c>
      <c r="D265" s="182" t="s">
        <v>139</v>
      </c>
      <c r="E265" s="183" t="s">
        <v>387</v>
      </c>
      <c r="F265" s="184" t="s">
        <v>388</v>
      </c>
      <c r="G265" s="185" t="s">
        <v>142</v>
      </c>
      <c r="H265" s="186">
        <v>5.8000000000000003E-2</v>
      </c>
      <c r="I265" s="187"/>
      <c r="J265" s="188">
        <f>ROUND(I265*H265,2)</f>
        <v>0</v>
      </c>
      <c r="K265" s="189"/>
      <c r="L265" s="39"/>
      <c r="M265" s="190" t="s">
        <v>1</v>
      </c>
      <c r="N265" s="191" t="s">
        <v>42</v>
      </c>
      <c r="O265" s="71"/>
      <c r="P265" s="192">
        <f>O265*H265</f>
        <v>0</v>
      </c>
      <c r="Q265" s="192">
        <v>0</v>
      </c>
      <c r="R265" s="192">
        <f>Q265*H265</f>
        <v>0</v>
      </c>
      <c r="S265" s="192">
        <v>0</v>
      </c>
      <c r="T265" s="193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4" t="s">
        <v>231</v>
      </c>
      <c r="AT265" s="194" t="s">
        <v>139</v>
      </c>
      <c r="AU265" s="194" t="s">
        <v>84</v>
      </c>
      <c r="AY265" s="17" t="s">
        <v>136</v>
      </c>
      <c r="BE265" s="195">
        <f>IF(N265="základní",J265,0)</f>
        <v>0</v>
      </c>
      <c r="BF265" s="195">
        <f>IF(N265="snížená",J265,0)</f>
        <v>0</v>
      </c>
      <c r="BG265" s="195">
        <f>IF(N265="zákl. přenesená",J265,0)</f>
        <v>0</v>
      </c>
      <c r="BH265" s="195">
        <f>IF(N265="sníž. přenesená",J265,0)</f>
        <v>0</v>
      </c>
      <c r="BI265" s="195">
        <f>IF(N265="nulová",J265,0)</f>
        <v>0</v>
      </c>
      <c r="BJ265" s="17" t="s">
        <v>82</v>
      </c>
      <c r="BK265" s="195">
        <f>ROUND(I265*H265,2)</f>
        <v>0</v>
      </c>
      <c r="BL265" s="17" t="s">
        <v>231</v>
      </c>
      <c r="BM265" s="194" t="s">
        <v>389</v>
      </c>
    </row>
    <row r="266" spans="1:65" s="12" customFormat="1" ht="22.9" customHeight="1">
      <c r="B266" s="166"/>
      <c r="C266" s="167"/>
      <c r="D266" s="168" t="s">
        <v>76</v>
      </c>
      <c r="E266" s="180" t="s">
        <v>390</v>
      </c>
      <c r="F266" s="180" t="s">
        <v>391</v>
      </c>
      <c r="G266" s="167"/>
      <c r="H266" s="167"/>
      <c r="I266" s="170"/>
      <c r="J266" s="181">
        <f>BK266</f>
        <v>0</v>
      </c>
      <c r="K266" s="167"/>
      <c r="L266" s="172"/>
      <c r="M266" s="173"/>
      <c r="N266" s="174"/>
      <c r="O266" s="174"/>
      <c r="P266" s="175">
        <f>SUM(P267:P272)</f>
        <v>0</v>
      </c>
      <c r="Q266" s="174"/>
      <c r="R266" s="175">
        <f>SUM(R267:R272)</f>
        <v>0.20318000000000003</v>
      </c>
      <c r="S266" s="174"/>
      <c r="T266" s="176">
        <f>SUM(T267:T272)</f>
        <v>0</v>
      </c>
      <c r="AR266" s="177" t="s">
        <v>84</v>
      </c>
      <c r="AT266" s="178" t="s">
        <v>76</v>
      </c>
      <c r="AU266" s="178" t="s">
        <v>82</v>
      </c>
      <c r="AY266" s="177" t="s">
        <v>136</v>
      </c>
      <c r="BK266" s="179">
        <f>SUM(BK267:BK272)</f>
        <v>0</v>
      </c>
    </row>
    <row r="267" spans="1:65" s="2" customFormat="1" ht="24.2" customHeight="1">
      <c r="A267" s="34"/>
      <c r="B267" s="35"/>
      <c r="C267" s="182" t="s">
        <v>392</v>
      </c>
      <c r="D267" s="182" t="s">
        <v>139</v>
      </c>
      <c r="E267" s="183" t="s">
        <v>393</v>
      </c>
      <c r="F267" s="184" t="s">
        <v>394</v>
      </c>
      <c r="G267" s="185" t="s">
        <v>160</v>
      </c>
      <c r="H267" s="186">
        <v>10</v>
      </c>
      <c r="I267" s="187"/>
      <c r="J267" s="188">
        <f t="shared" ref="J267:J272" si="0">ROUND(I267*H267,2)</f>
        <v>0</v>
      </c>
      <c r="K267" s="189"/>
      <c r="L267" s="39"/>
      <c r="M267" s="190" t="s">
        <v>1</v>
      </c>
      <c r="N267" s="191" t="s">
        <v>42</v>
      </c>
      <c r="O267" s="71"/>
      <c r="P267" s="192">
        <f t="shared" ref="P267:P272" si="1">O267*H267</f>
        <v>0</v>
      </c>
      <c r="Q267" s="192">
        <v>1.355E-2</v>
      </c>
      <c r="R267" s="192">
        <f t="shared" ref="R267:R272" si="2">Q267*H267</f>
        <v>0.13550000000000001</v>
      </c>
      <c r="S267" s="192">
        <v>0</v>
      </c>
      <c r="T267" s="193">
        <f t="shared" ref="T267:T272" si="3"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94" t="s">
        <v>231</v>
      </c>
      <c r="AT267" s="194" t="s">
        <v>139</v>
      </c>
      <c r="AU267" s="194" t="s">
        <v>84</v>
      </c>
      <c r="AY267" s="17" t="s">
        <v>136</v>
      </c>
      <c r="BE267" s="195">
        <f t="shared" ref="BE267:BE272" si="4">IF(N267="základní",J267,0)</f>
        <v>0</v>
      </c>
      <c r="BF267" s="195">
        <f t="shared" ref="BF267:BF272" si="5">IF(N267="snížená",J267,0)</f>
        <v>0</v>
      </c>
      <c r="BG267" s="195">
        <f t="shared" ref="BG267:BG272" si="6">IF(N267="zákl. přenesená",J267,0)</f>
        <v>0</v>
      </c>
      <c r="BH267" s="195">
        <f t="shared" ref="BH267:BH272" si="7">IF(N267="sníž. přenesená",J267,0)</f>
        <v>0</v>
      </c>
      <c r="BI267" s="195">
        <f t="shared" ref="BI267:BI272" si="8">IF(N267="nulová",J267,0)</f>
        <v>0</v>
      </c>
      <c r="BJ267" s="17" t="s">
        <v>82</v>
      </c>
      <c r="BK267" s="195">
        <f t="shared" ref="BK267:BK272" si="9">ROUND(I267*H267,2)</f>
        <v>0</v>
      </c>
      <c r="BL267" s="17" t="s">
        <v>231</v>
      </c>
      <c r="BM267" s="194" t="s">
        <v>395</v>
      </c>
    </row>
    <row r="268" spans="1:65" s="2" customFormat="1" ht="16.5" customHeight="1">
      <c r="A268" s="34"/>
      <c r="B268" s="35"/>
      <c r="C268" s="182" t="s">
        <v>396</v>
      </c>
      <c r="D268" s="182" t="s">
        <v>139</v>
      </c>
      <c r="E268" s="183" t="s">
        <v>397</v>
      </c>
      <c r="F268" s="184" t="s">
        <v>398</v>
      </c>
      <c r="G268" s="185" t="s">
        <v>234</v>
      </c>
      <c r="H268" s="186">
        <v>1</v>
      </c>
      <c r="I268" s="187"/>
      <c r="J268" s="188">
        <f t="shared" si="0"/>
        <v>0</v>
      </c>
      <c r="K268" s="189"/>
      <c r="L268" s="39"/>
      <c r="M268" s="190" t="s">
        <v>1</v>
      </c>
      <c r="N268" s="191" t="s">
        <v>42</v>
      </c>
      <c r="O268" s="71"/>
      <c r="P268" s="192">
        <f t="shared" si="1"/>
        <v>0</v>
      </c>
      <c r="Q268" s="192">
        <v>1.7899999999999999E-3</v>
      </c>
      <c r="R268" s="192">
        <f t="shared" si="2"/>
        <v>1.7899999999999999E-3</v>
      </c>
      <c r="S268" s="192">
        <v>0</v>
      </c>
      <c r="T268" s="193">
        <f t="shared" si="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94" t="s">
        <v>231</v>
      </c>
      <c r="AT268" s="194" t="s">
        <v>139</v>
      </c>
      <c r="AU268" s="194" t="s">
        <v>84</v>
      </c>
      <c r="AY268" s="17" t="s">
        <v>136</v>
      </c>
      <c r="BE268" s="195">
        <f t="shared" si="4"/>
        <v>0</v>
      </c>
      <c r="BF268" s="195">
        <f t="shared" si="5"/>
        <v>0</v>
      </c>
      <c r="BG268" s="195">
        <f t="shared" si="6"/>
        <v>0</v>
      </c>
      <c r="BH268" s="195">
        <f t="shared" si="7"/>
        <v>0</v>
      </c>
      <c r="BI268" s="195">
        <f t="shared" si="8"/>
        <v>0</v>
      </c>
      <c r="BJ268" s="17" t="s">
        <v>82</v>
      </c>
      <c r="BK268" s="195">
        <f t="shared" si="9"/>
        <v>0</v>
      </c>
      <c r="BL268" s="17" t="s">
        <v>231</v>
      </c>
      <c r="BM268" s="194" t="s">
        <v>399</v>
      </c>
    </row>
    <row r="269" spans="1:65" s="2" customFormat="1" ht="16.5" customHeight="1">
      <c r="A269" s="34"/>
      <c r="B269" s="35"/>
      <c r="C269" s="182" t="s">
        <v>400</v>
      </c>
      <c r="D269" s="182" t="s">
        <v>139</v>
      </c>
      <c r="E269" s="183" t="s">
        <v>401</v>
      </c>
      <c r="F269" s="184" t="s">
        <v>402</v>
      </c>
      <c r="G269" s="185" t="s">
        <v>160</v>
      </c>
      <c r="H269" s="186">
        <v>26</v>
      </c>
      <c r="I269" s="187"/>
      <c r="J269" s="188">
        <f t="shared" si="0"/>
        <v>0</v>
      </c>
      <c r="K269" s="189"/>
      <c r="L269" s="39"/>
      <c r="M269" s="190" t="s">
        <v>1</v>
      </c>
      <c r="N269" s="191" t="s">
        <v>42</v>
      </c>
      <c r="O269" s="71"/>
      <c r="P269" s="192">
        <f t="shared" si="1"/>
        <v>0</v>
      </c>
      <c r="Q269" s="192">
        <v>2.0100000000000001E-3</v>
      </c>
      <c r="R269" s="192">
        <f t="shared" si="2"/>
        <v>5.2260000000000001E-2</v>
      </c>
      <c r="S269" s="192">
        <v>0</v>
      </c>
      <c r="T269" s="193">
        <f t="shared" si="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4" t="s">
        <v>231</v>
      </c>
      <c r="AT269" s="194" t="s">
        <v>139</v>
      </c>
      <c r="AU269" s="194" t="s">
        <v>84</v>
      </c>
      <c r="AY269" s="17" t="s">
        <v>136</v>
      </c>
      <c r="BE269" s="195">
        <f t="shared" si="4"/>
        <v>0</v>
      </c>
      <c r="BF269" s="195">
        <f t="shared" si="5"/>
        <v>0</v>
      </c>
      <c r="BG269" s="195">
        <f t="shared" si="6"/>
        <v>0</v>
      </c>
      <c r="BH269" s="195">
        <f t="shared" si="7"/>
        <v>0</v>
      </c>
      <c r="BI269" s="195">
        <f t="shared" si="8"/>
        <v>0</v>
      </c>
      <c r="BJ269" s="17" t="s">
        <v>82</v>
      </c>
      <c r="BK269" s="195">
        <f t="shared" si="9"/>
        <v>0</v>
      </c>
      <c r="BL269" s="17" t="s">
        <v>231</v>
      </c>
      <c r="BM269" s="194" t="s">
        <v>403</v>
      </c>
    </row>
    <row r="270" spans="1:65" s="2" customFormat="1" ht="16.5" customHeight="1">
      <c r="A270" s="34"/>
      <c r="B270" s="35"/>
      <c r="C270" s="182" t="s">
        <v>404</v>
      </c>
      <c r="D270" s="182" t="s">
        <v>139</v>
      </c>
      <c r="E270" s="183" t="s">
        <v>405</v>
      </c>
      <c r="F270" s="184" t="s">
        <v>406</v>
      </c>
      <c r="G270" s="185" t="s">
        <v>160</v>
      </c>
      <c r="H270" s="186">
        <v>21</v>
      </c>
      <c r="I270" s="187"/>
      <c r="J270" s="188">
        <f t="shared" si="0"/>
        <v>0</v>
      </c>
      <c r="K270" s="189"/>
      <c r="L270" s="39"/>
      <c r="M270" s="190" t="s">
        <v>1</v>
      </c>
      <c r="N270" s="191" t="s">
        <v>42</v>
      </c>
      <c r="O270" s="71"/>
      <c r="P270" s="192">
        <f t="shared" si="1"/>
        <v>0</v>
      </c>
      <c r="Q270" s="192">
        <v>4.8000000000000001E-4</v>
      </c>
      <c r="R270" s="192">
        <f t="shared" si="2"/>
        <v>1.008E-2</v>
      </c>
      <c r="S270" s="192">
        <v>0</v>
      </c>
      <c r="T270" s="193">
        <f t="shared" si="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94" t="s">
        <v>231</v>
      </c>
      <c r="AT270" s="194" t="s">
        <v>139</v>
      </c>
      <c r="AU270" s="194" t="s">
        <v>84</v>
      </c>
      <c r="AY270" s="17" t="s">
        <v>136</v>
      </c>
      <c r="BE270" s="195">
        <f t="shared" si="4"/>
        <v>0</v>
      </c>
      <c r="BF270" s="195">
        <f t="shared" si="5"/>
        <v>0</v>
      </c>
      <c r="BG270" s="195">
        <f t="shared" si="6"/>
        <v>0</v>
      </c>
      <c r="BH270" s="195">
        <f t="shared" si="7"/>
        <v>0</v>
      </c>
      <c r="BI270" s="195">
        <f t="shared" si="8"/>
        <v>0</v>
      </c>
      <c r="BJ270" s="17" t="s">
        <v>82</v>
      </c>
      <c r="BK270" s="195">
        <f t="shared" si="9"/>
        <v>0</v>
      </c>
      <c r="BL270" s="17" t="s">
        <v>231</v>
      </c>
      <c r="BM270" s="194" t="s">
        <v>407</v>
      </c>
    </row>
    <row r="271" spans="1:65" s="2" customFormat="1" ht="16.5" customHeight="1">
      <c r="A271" s="34"/>
      <c r="B271" s="35"/>
      <c r="C271" s="182" t="s">
        <v>408</v>
      </c>
      <c r="D271" s="182" t="s">
        <v>139</v>
      </c>
      <c r="E271" s="183" t="s">
        <v>409</v>
      </c>
      <c r="F271" s="184" t="s">
        <v>410</v>
      </c>
      <c r="G271" s="185" t="s">
        <v>160</v>
      </c>
      <c r="H271" s="186">
        <v>5</v>
      </c>
      <c r="I271" s="187"/>
      <c r="J271" s="188">
        <f t="shared" si="0"/>
        <v>0</v>
      </c>
      <c r="K271" s="189"/>
      <c r="L271" s="39"/>
      <c r="M271" s="190" t="s">
        <v>1</v>
      </c>
      <c r="N271" s="191" t="s">
        <v>42</v>
      </c>
      <c r="O271" s="71"/>
      <c r="P271" s="192">
        <f t="shared" si="1"/>
        <v>0</v>
      </c>
      <c r="Q271" s="192">
        <v>7.1000000000000002E-4</v>
      </c>
      <c r="R271" s="192">
        <f t="shared" si="2"/>
        <v>3.5500000000000002E-3</v>
      </c>
      <c r="S271" s="192">
        <v>0</v>
      </c>
      <c r="T271" s="193">
        <f t="shared" si="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94" t="s">
        <v>231</v>
      </c>
      <c r="AT271" s="194" t="s">
        <v>139</v>
      </c>
      <c r="AU271" s="194" t="s">
        <v>84</v>
      </c>
      <c r="AY271" s="17" t="s">
        <v>136</v>
      </c>
      <c r="BE271" s="195">
        <f t="shared" si="4"/>
        <v>0</v>
      </c>
      <c r="BF271" s="195">
        <f t="shared" si="5"/>
        <v>0</v>
      </c>
      <c r="BG271" s="195">
        <f t="shared" si="6"/>
        <v>0</v>
      </c>
      <c r="BH271" s="195">
        <f t="shared" si="7"/>
        <v>0</v>
      </c>
      <c r="BI271" s="195">
        <f t="shared" si="8"/>
        <v>0</v>
      </c>
      <c r="BJ271" s="17" t="s">
        <v>82</v>
      </c>
      <c r="BK271" s="195">
        <f t="shared" si="9"/>
        <v>0</v>
      </c>
      <c r="BL271" s="17" t="s">
        <v>231</v>
      </c>
      <c r="BM271" s="194" t="s">
        <v>411</v>
      </c>
    </row>
    <row r="272" spans="1:65" s="2" customFormat="1" ht="24.2" customHeight="1">
      <c r="A272" s="34"/>
      <c r="B272" s="35"/>
      <c r="C272" s="182" t="s">
        <v>412</v>
      </c>
      <c r="D272" s="182" t="s">
        <v>139</v>
      </c>
      <c r="E272" s="183" t="s">
        <v>413</v>
      </c>
      <c r="F272" s="184" t="s">
        <v>414</v>
      </c>
      <c r="G272" s="185" t="s">
        <v>142</v>
      </c>
      <c r="H272" s="186">
        <v>0.20300000000000001</v>
      </c>
      <c r="I272" s="187"/>
      <c r="J272" s="188">
        <f t="shared" si="0"/>
        <v>0</v>
      </c>
      <c r="K272" s="189"/>
      <c r="L272" s="39"/>
      <c r="M272" s="190" t="s">
        <v>1</v>
      </c>
      <c r="N272" s="191" t="s">
        <v>42</v>
      </c>
      <c r="O272" s="71"/>
      <c r="P272" s="192">
        <f t="shared" si="1"/>
        <v>0</v>
      </c>
      <c r="Q272" s="192">
        <v>0</v>
      </c>
      <c r="R272" s="192">
        <f t="shared" si="2"/>
        <v>0</v>
      </c>
      <c r="S272" s="192">
        <v>0</v>
      </c>
      <c r="T272" s="193">
        <f t="shared" si="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4" t="s">
        <v>231</v>
      </c>
      <c r="AT272" s="194" t="s">
        <v>139</v>
      </c>
      <c r="AU272" s="194" t="s">
        <v>84</v>
      </c>
      <c r="AY272" s="17" t="s">
        <v>136</v>
      </c>
      <c r="BE272" s="195">
        <f t="shared" si="4"/>
        <v>0</v>
      </c>
      <c r="BF272" s="195">
        <f t="shared" si="5"/>
        <v>0</v>
      </c>
      <c r="BG272" s="195">
        <f t="shared" si="6"/>
        <v>0</v>
      </c>
      <c r="BH272" s="195">
        <f t="shared" si="7"/>
        <v>0</v>
      </c>
      <c r="BI272" s="195">
        <f t="shared" si="8"/>
        <v>0</v>
      </c>
      <c r="BJ272" s="17" t="s">
        <v>82</v>
      </c>
      <c r="BK272" s="195">
        <f t="shared" si="9"/>
        <v>0</v>
      </c>
      <c r="BL272" s="17" t="s">
        <v>231</v>
      </c>
      <c r="BM272" s="194" t="s">
        <v>415</v>
      </c>
    </row>
    <row r="273" spans="1:65" s="12" customFormat="1" ht="22.9" customHeight="1">
      <c r="B273" s="166"/>
      <c r="C273" s="167"/>
      <c r="D273" s="168" t="s">
        <v>76</v>
      </c>
      <c r="E273" s="180" t="s">
        <v>416</v>
      </c>
      <c r="F273" s="180" t="s">
        <v>417</v>
      </c>
      <c r="G273" s="167"/>
      <c r="H273" s="167"/>
      <c r="I273" s="170"/>
      <c r="J273" s="181">
        <f>BK273</f>
        <v>0</v>
      </c>
      <c r="K273" s="167"/>
      <c r="L273" s="172"/>
      <c r="M273" s="173"/>
      <c r="N273" s="174"/>
      <c r="O273" s="174"/>
      <c r="P273" s="175">
        <f>SUM(P274:P281)</f>
        <v>0</v>
      </c>
      <c r="Q273" s="174"/>
      <c r="R273" s="175">
        <f>SUM(R274:R281)</f>
        <v>4.636330000000001E-2</v>
      </c>
      <c r="S273" s="174"/>
      <c r="T273" s="176">
        <f>SUM(T274:T281)</f>
        <v>0</v>
      </c>
      <c r="AR273" s="177" t="s">
        <v>84</v>
      </c>
      <c r="AT273" s="178" t="s">
        <v>76</v>
      </c>
      <c r="AU273" s="178" t="s">
        <v>82</v>
      </c>
      <c r="AY273" s="177" t="s">
        <v>136</v>
      </c>
      <c r="BK273" s="179">
        <f>SUM(BK274:BK281)</f>
        <v>0</v>
      </c>
    </row>
    <row r="274" spans="1:65" s="2" customFormat="1" ht="24.2" customHeight="1">
      <c r="A274" s="34"/>
      <c r="B274" s="35"/>
      <c r="C274" s="182" t="s">
        <v>418</v>
      </c>
      <c r="D274" s="182" t="s">
        <v>139</v>
      </c>
      <c r="E274" s="183" t="s">
        <v>419</v>
      </c>
      <c r="F274" s="184" t="s">
        <v>420</v>
      </c>
      <c r="G274" s="185" t="s">
        <v>234</v>
      </c>
      <c r="H274" s="186">
        <v>1</v>
      </c>
      <c r="I274" s="187"/>
      <c r="J274" s="188">
        <f>ROUND(I274*H274,2)</f>
        <v>0</v>
      </c>
      <c r="K274" s="189"/>
      <c r="L274" s="39"/>
      <c r="M274" s="190" t="s">
        <v>1</v>
      </c>
      <c r="N274" s="191" t="s">
        <v>42</v>
      </c>
      <c r="O274" s="71"/>
      <c r="P274" s="192">
        <f>O274*H274</f>
        <v>0</v>
      </c>
      <c r="Q274" s="192">
        <v>5.0000000000000002E-5</v>
      </c>
      <c r="R274" s="192">
        <f>Q274*H274</f>
        <v>5.0000000000000002E-5</v>
      </c>
      <c r="S274" s="192">
        <v>0</v>
      </c>
      <c r="T274" s="193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94" t="s">
        <v>231</v>
      </c>
      <c r="AT274" s="194" t="s">
        <v>139</v>
      </c>
      <c r="AU274" s="194" t="s">
        <v>84</v>
      </c>
      <c r="AY274" s="17" t="s">
        <v>136</v>
      </c>
      <c r="BE274" s="195">
        <f>IF(N274="základní",J274,0)</f>
        <v>0</v>
      </c>
      <c r="BF274" s="195">
        <f>IF(N274="snížená",J274,0)</f>
        <v>0</v>
      </c>
      <c r="BG274" s="195">
        <f>IF(N274="zákl. přenesená",J274,0)</f>
        <v>0</v>
      </c>
      <c r="BH274" s="195">
        <f>IF(N274="sníž. přenesená",J274,0)</f>
        <v>0</v>
      </c>
      <c r="BI274" s="195">
        <f>IF(N274="nulová",J274,0)</f>
        <v>0</v>
      </c>
      <c r="BJ274" s="17" t="s">
        <v>82</v>
      </c>
      <c r="BK274" s="195">
        <f>ROUND(I274*H274,2)</f>
        <v>0</v>
      </c>
      <c r="BL274" s="17" t="s">
        <v>231</v>
      </c>
      <c r="BM274" s="194" t="s">
        <v>421</v>
      </c>
    </row>
    <row r="275" spans="1:65" s="2" customFormat="1" ht="24.2" customHeight="1">
      <c r="A275" s="34"/>
      <c r="B275" s="35"/>
      <c r="C275" s="229" t="s">
        <v>422</v>
      </c>
      <c r="D275" s="229" t="s">
        <v>237</v>
      </c>
      <c r="E275" s="230" t="s">
        <v>423</v>
      </c>
      <c r="F275" s="231" t="s">
        <v>424</v>
      </c>
      <c r="G275" s="232" t="s">
        <v>234</v>
      </c>
      <c r="H275" s="233">
        <v>1.03</v>
      </c>
      <c r="I275" s="234"/>
      <c r="J275" s="235">
        <f>ROUND(I275*H275,2)</f>
        <v>0</v>
      </c>
      <c r="K275" s="236"/>
      <c r="L275" s="237"/>
      <c r="M275" s="238" t="s">
        <v>1</v>
      </c>
      <c r="N275" s="239" t="s">
        <v>42</v>
      </c>
      <c r="O275" s="71"/>
      <c r="P275" s="192">
        <f>O275*H275</f>
        <v>0</v>
      </c>
      <c r="Q275" s="192">
        <v>1.1E-4</v>
      </c>
      <c r="R275" s="192">
        <f>Q275*H275</f>
        <v>1.133E-4</v>
      </c>
      <c r="S275" s="192">
        <v>0</v>
      </c>
      <c r="T275" s="193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4" t="s">
        <v>309</v>
      </c>
      <c r="AT275" s="194" t="s">
        <v>237</v>
      </c>
      <c r="AU275" s="194" t="s">
        <v>84</v>
      </c>
      <c r="AY275" s="17" t="s">
        <v>136</v>
      </c>
      <c r="BE275" s="195">
        <f>IF(N275="základní",J275,0)</f>
        <v>0</v>
      </c>
      <c r="BF275" s="195">
        <f>IF(N275="snížená",J275,0)</f>
        <v>0</v>
      </c>
      <c r="BG275" s="195">
        <f>IF(N275="zákl. přenesená",J275,0)</f>
        <v>0</v>
      </c>
      <c r="BH275" s="195">
        <f>IF(N275="sníž. přenesená",J275,0)</f>
        <v>0</v>
      </c>
      <c r="BI275" s="195">
        <f>IF(N275="nulová",J275,0)</f>
        <v>0</v>
      </c>
      <c r="BJ275" s="17" t="s">
        <v>82</v>
      </c>
      <c r="BK275" s="195">
        <f>ROUND(I275*H275,2)</f>
        <v>0</v>
      </c>
      <c r="BL275" s="17" t="s">
        <v>231</v>
      </c>
      <c r="BM275" s="194" t="s">
        <v>425</v>
      </c>
    </row>
    <row r="276" spans="1:65" s="13" customFormat="1">
      <c r="B276" s="196"/>
      <c r="C276" s="197"/>
      <c r="D276" s="198" t="s">
        <v>145</v>
      </c>
      <c r="E276" s="197"/>
      <c r="F276" s="200" t="s">
        <v>426</v>
      </c>
      <c r="G276" s="197"/>
      <c r="H276" s="201">
        <v>1.03</v>
      </c>
      <c r="I276" s="202"/>
      <c r="J276" s="197"/>
      <c r="K276" s="197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145</v>
      </c>
      <c r="AU276" s="207" t="s">
        <v>84</v>
      </c>
      <c r="AV276" s="13" t="s">
        <v>84</v>
      </c>
      <c r="AW276" s="13" t="s">
        <v>4</v>
      </c>
      <c r="AX276" s="13" t="s">
        <v>82</v>
      </c>
      <c r="AY276" s="207" t="s">
        <v>136</v>
      </c>
    </row>
    <row r="277" spans="1:65" s="2" customFormat="1" ht="24.2" customHeight="1">
      <c r="A277" s="34"/>
      <c r="B277" s="35"/>
      <c r="C277" s="182" t="s">
        <v>427</v>
      </c>
      <c r="D277" s="182" t="s">
        <v>139</v>
      </c>
      <c r="E277" s="183" t="s">
        <v>428</v>
      </c>
      <c r="F277" s="184" t="s">
        <v>429</v>
      </c>
      <c r="G277" s="185" t="s">
        <v>160</v>
      </c>
      <c r="H277" s="186">
        <v>30</v>
      </c>
      <c r="I277" s="187"/>
      <c r="J277" s="188">
        <f>ROUND(I277*H277,2)</f>
        <v>0</v>
      </c>
      <c r="K277" s="189"/>
      <c r="L277" s="39"/>
      <c r="M277" s="190" t="s">
        <v>1</v>
      </c>
      <c r="N277" s="191" t="s">
        <v>42</v>
      </c>
      <c r="O277" s="71"/>
      <c r="P277" s="192">
        <f>O277*H277</f>
        <v>0</v>
      </c>
      <c r="Q277" s="192">
        <v>8.4000000000000003E-4</v>
      </c>
      <c r="R277" s="192">
        <f>Q277*H277</f>
        <v>2.52E-2</v>
      </c>
      <c r="S277" s="192">
        <v>0</v>
      </c>
      <c r="T277" s="193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94" t="s">
        <v>231</v>
      </c>
      <c r="AT277" s="194" t="s">
        <v>139</v>
      </c>
      <c r="AU277" s="194" t="s">
        <v>84</v>
      </c>
      <c r="AY277" s="17" t="s">
        <v>136</v>
      </c>
      <c r="BE277" s="195">
        <f>IF(N277="základní",J277,0)</f>
        <v>0</v>
      </c>
      <c r="BF277" s="195">
        <f>IF(N277="snížená",J277,0)</f>
        <v>0</v>
      </c>
      <c r="BG277" s="195">
        <f>IF(N277="zákl. přenesená",J277,0)</f>
        <v>0</v>
      </c>
      <c r="BH277" s="195">
        <f>IF(N277="sníž. přenesená",J277,0)</f>
        <v>0</v>
      </c>
      <c r="BI277" s="195">
        <f>IF(N277="nulová",J277,0)</f>
        <v>0</v>
      </c>
      <c r="BJ277" s="17" t="s">
        <v>82</v>
      </c>
      <c r="BK277" s="195">
        <f>ROUND(I277*H277,2)</f>
        <v>0</v>
      </c>
      <c r="BL277" s="17" t="s">
        <v>231</v>
      </c>
      <c r="BM277" s="194" t="s">
        <v>430</v>
      </c>
    </row>
    <row r="278" spans="1:65" s="2" customFormat="1" ht="24.2" customHeight="1">
      <c r="A278" s="34"/>
      <c r="B278" s="35"/>
      <c r="C278" s="182" t="s">
        <v>431</v>
      </c>
      <c r="D278" s="182" t="s">
        <v>139</v>
      </c>
      <c r="E278" s="183" t="s">
        <v>432</v>
      </c>
      <c r="F278" s="184" t="s">
        <v>433</v>
      </c>
      <c r="G278" s="185" t="s">
        <v>160</v>
      </c>
      <c r="H278" s="186">
        <v>10</v>
      </c>
      <c r="I278" s="187"/>
      <c r="J278" s="188">
        <f>ROUND(I278*H278,2)</f>
        <v>0</v>
      </c>
      <c r="K278" s="189"/>
      <c r="L278" s="39"/>
      <c r="M278" s="190" t="s">
        <v>1</v>
      </c>
      <c r="N278" s="191" t="s">
        <v>42</v>
      </c>
      <c r="O278" s="71"/>
      <c r="P278" s="192">
        <f>O278*H278</f>
        <v>0</v>
      </c>
      <c r="Q278" s="192">
        <v>1.16E-3</v>
      </c>
      <c r="R278" s="192">
        <f>Q278*H278</f>
        <v>1.1599999999999999E-2</v>
      </c>
      <c r="S278" s="192">
        <v>0</v>
      </c>
      <c r="T278" s="193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94" t="s">
        <v>231</v>
      </c>
      <c r="AT278" s="194" t="s">
        <v>139</v>
      </c>
      <c r="AU278" s="194" t="s">
        <v>84</v>
      </c>
      <c r="AY278" s="17" t="s">
        <v>136</v>
      </c>
      <c r="BE278" s="195">
        <f>IF(N278="základní",J278,0)</f>
        <v>0</v>
      </c>
      <c r="BF278" s="195">
        <f>IF(N278="snížená",J278,0)</f>
        <v>0</v>
      </c>
      <c r="BG278" s="195">
        <f>IF(N278="zákl. přenesená",J278,0)</f>
        <v>0</v>
      </c>
      <c r="BH278" s="195">
        <f>IF(N278="sníž. přenesená",J278,0)</f>
        <v>0</v>
      </c>
      <c r="BI278" s="195">
        <f>IF(N278="nulová",J278,0)</f>
        <v>0</v>
      </c>
      <c r="BJ278" s="17" t="s">
        <v>82</v>
      </c>
      <c r="BK278" s="195">
        <f>ROUND(I278*H278,2)</f>
        <v>0</v>
      </c>
      <c r="BL278" s="17" t="s">
        <v>231</v>
      </c>
      <c r="BM278" s="194" t="s">
        <v>434</v>
      </c>
    </row>
    <row r="279" spans="1:65" s="2" customFormat="1" ht="24.2" customHeight="1">
      <c r="A279" s="34"/>
      <c r="B279" s="35"/>
      <c r="C279" s="182" t="s">
        <v>435</v>
      </c>
      <c r="D279" s="182" t="s">
        <v>139</v>
      </c>
      <c r="E279" s="183" t="s">
        <v>436</v>
      </c>
      <c r="F279" s="184" t="s">
        <v>437</v>
      </c>
      <c r="G279" s="185" t="s">
        <v>160</v>
      </c>
      <c r="H279" s="186">
        <v>40</v>
      </c>
      <c r="I279" s="187"/>
      <c r="J279" s="188">
        <f>ROUND(I279*H279,2)</f>
        <v>0</v>
      </c>
      <c r="K279" s="189"/>
      <c r="L279" s="39"/>
      <c r="M279" s="190" t="s">
        <v>1</v>
      </c>
      <c r="N279" s="191" t="s">
        <v>42</v>
      </c>
      <c r="O279" s="71"/>
      <c r="P279" s="192">
        <f>O279*H279</f>
        <v>0</v>
      </c>
      <c r="Q279" s="192">
        <v>1.6000000000000001E-4</v>
      </c>
      <c r="R279" s="192">
        <f>Q279*H279</f>
        <v>6.4000000000000003E-3</v>
      </c>
      <c r="S279" s="192">
        <v>0</v>
      </c>
      <c r="T279" s="193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94" t="s">
        <v>231</v>
      </c>
      <c r="AT279" s="194" t="s">
        <v>139</v>
      </c>
      <c r="AU279" s="194" t="s">
        <v>84</v>
      </c>
      <c r="AY279" s="17" t="s">
        <v>136</v>
      </c>
      <c r="BE279" s="195">
        <f>IF(N279="základní",J279,0)</f>
        <v>0</v>
      </c>
      <c r="BF279" s="195">
        <f>IF(N279="snížená",J279,0)</f>
        <v>0</v>
      </c>
      <c r="BG279" s="195">
        <f>IF(N279="zákl. přenesená",J279,0)</f>
        <v>0</v>
      </c>
      <c r="BH279" s="195">
        <f>IF(N279="sníž. přenesená",J279,0)</f>
        <v>0</v>
      </c>
      <c r="BI279" s="195">
        <f>IF(N279="nulová",J279,0)</f>
        <v>0</v>
      </c>
      <c r="BJ279" s="17" t="s">
        <v>82</v>
      </c>
      <c r="BK279" s="195">
        <f>ROUND(I279*H279,2)</f>
        <v>0</v>
      </c>
      <c r="BL279" s="17" t="s">
        <v>231</v>
      </c>
      <c r="BM279" s="194" t="s">
        <v>438</v>
      </c>
    </row>
    <row r="280" spans="1:65" s="2" customFormat="1" ht="21.75" customHeight="1">
      <c r="A280" s="34"/>
      <c r="B280" s="35"/>
      <c r="C280" s="182" t="s">
        <v>439</v>
      </c>
      <c r="D280" s="182" t="s">
        <v>139</v>
      </c>
      <c r="E280" s="183" t="s">
        <v>440</v>
      </c>
      <c r="F280" s="184" t="s">
        <v>441</v>
      </c>
      <c r="G280" s="185" t="s">
        <v>234</v>
      </c>
      <c r="H280" s="186">
        <v>6</v>
      </c>
      <c r="I280" s="187"/>
      <c r="J280" s="188">
        <f>ROUND(I280*H280,2)</f>
        <v>0</v>
      </c>
      <c r="K280" s="189"/>
      <c r="L280" s="39"/>
      <c r="M280" s="190" t="s">
        <v>1</v>
      </c>
      <c r="N280" s="191" t="s">
        <v>42</v>
      </c>
      <c r="O280" s="71"/>
      <c r="P280" s="192">
        <f>O280*H280</f>
        <v>0</v>
      </c>
      <c r="Q280" s="192">
        <v>5.0000000000000001E-4</v>
      </c>
      <c r="R280" s="192">
        <f>Q280*H280</f>
        <v>3.0000000000000001E-3</v>
      </c>
      <c r="S280" s="192">
        <v>0</v>
      </c>
      <c r="T280" s="193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94" t="s">
        <v>231</v>
      </c>
      <c r="AT280" s="194" t="s">
        <v>139</v>
      </c>
      <c r="AU280" s="194" t="s">
        <v>84</v>
      </c>
      <c r="AY280" s="17" t="s">
        <v>136</v>
      </c>
      <c r="BE280" s="195">
        <f>IF(N280="základní",J280,0)</f>
        <v>0</v>
      </c>
      <c r="BF280" s="195">
        <f>IF(N280="snížená",J280,0)</f>
        <v>0</v>
      </c>
      <c r="BG280" s="195">
        <f>IF(N280="zákl. přenesená",J280,0)</f>
        <v>0</v>
      </c>
      <c r="BH280" s="195">
        <f>IF(N280="sníž. přenesená",J280,0)</f>
        <v>0</v>
      </c>
      <c r="BI280" s="195">
        <f>IF(N280="nulová",J280,0)</f>
        <v>0</v>
      </c>
      <c r="BJ280" s="17" t="s">
        <v>82</v>
      </c>
      <c r="BK280" s="195">
        <f>ROUND(I280*H280,2)</f>
        <v>0</v>
      </c>
      <c r="BL280" s="17" t="s">
        <v>231</v>
      </c>
      <c r="BM280" s="194" t="s">
        <v>442</v>
      </c>
    </row>
    <row r="281" spans="1:65" s="2" customFormat="1" ht="24.2" customHeight="1">
      <c r="A281" s="34"/>
      <c r="B281" s="35"/>
      <c r="C281" s="182" t="s">
        <v>443</v>
      </c>
      <c r="D281" s="182" t="s">
        <v>139</v>
      </c>
      <c r="E281" s="183" t="s">
        <v>444</v>
      </c>
      <c r="F281" s="184" t="s">
        <v>445</v>
      </c>
      <c r="G281" s="185" t="s">
        <v>142</v>
      </c>
      <c r="H281" s="186">
        <v>4.5999999999999999E-2</v>
      </c>
      <c r="I281" s="187"/>
      <c r="J281" s="188">
        <f>ROUND(I281*H281,2)</f>
        <v>0</v>
      </c>
      <c r="K281" s="189"/>
      <c r="L281" s="39"/>
      <c r="M281" s="190" t="s">
        <v>1</v>
      </c>
      <c r="N281" s="191" t="s">
        <v>42</v>
      </c>
      <c r="O281" s="71"/>
      <c r="P281" s="192">
        <f>O281*H281</f>
        <v>0</v>
      </c>
      <c r="Q281" s="192">
        <v>0</v>
      </c>
      <c r="R281" s="192">
        <f>Q281*H281</f>
        <v>0</v>
      </c>
      <c r="S281" s="192">
        <v>0</v>
      </c>
      <c r="T281" s="193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4" t="s">
        <v>231</v>
      </c>
      <c r="AT281" s="194" t="s">
        <v>139</v>
      </c>
      <c r="AU281" s="194" t="s">
        <v>84</v>
      </c>
      <c r="AY281" s="17" t="s">
        <v>136</v>
      </c>
      <c r="BE281" s="195">
        <f>IF(N281="základní",J281,0)</f>
        <v>0</v>
      </c>
      <c r="BF281" s="195">
        <f>IF(N281="snížená",J281,0)</f>
        <v>0</v>
      </c>
      <c r="BG281" s="195">
        <f>IF(N281="zákl. přenesená",J281,0)</f>
        <v>0</v>
      </c>
      <c r="BH281" s="195">
        <f>IF(N281="sníž. přenesená",J281,0)</f>
        <v>0</v>
      </c>
      <c r="BI281" s="195">
        <f>IF(N281="nulová",J281,0)</f>
        <v>0</v>
      </c>
      <c r="BJ281" s="17" t="s">
        <v>82</v>
      </c>
      <c r="BK281" s="195">
        <f>ROUND(I281*H281,2)</f>
        <v>0</v>
      </c>
      <c r="BL281" s="17" t="s">
        <v>231</v>
      </c>
      <c r="BM281" s="194" t="s">
        <v>446</v>
      </c>
    </row>
    <row r="282" spans="1:65" s="12" customFormat="1" ht="22.9" customHeight="1">
      <c r="B282" s="166"/>
      <c r="C282" s="167"/>
      <c r="D282" s="168" t="s">
        <v>76</v>
      </c>
      <c r="E282" s="180" t="s">
        <v>447</v>
      </c>
      <c r="F282" s="180" t="s">
        <v>448</v>
      </c>
      <c r="G282" s="167"/>
      <c r="H282" s="167"/>
      <c r="I282" s="170"/>
      <c r="J282" s="181">
        <f>BK282</f>
        <v>0</v>
      </c>
      <c r="K282" s="167"/>
      <c r="L282" s="172"/>
      <c r="M282" s="173"/>
      <c r="N282" s="174"/>
      <c r="O282" s="174"/>
      <c r="P282" s="175">
        <f>SUM(P283:P306)</f>
        <v>0</v>
      </c>
      <c r="Q282" s="174"/>
      <c r="R282" s="175">
        <f>SUM(R283:R306)</f>
        <v>0.21326999999999999</v>
      </c>
      <c r="S282" s="174"/>
      <c r="T282" s="176">
        <f>SUM(T283:T306)</f>
        <v>0</v>
      </c>
      <c r="AR282" s="177" t="s">
        <v>84</v>
      </c>
      <c r="AT282" s="178" t="s">
        <v>76</v>
      </c>
      <c r="AU282" s="178" t="s">
        <v>82</v>
      </c>
      <c r="AY282" s="177" t="s">
        <v>136</v>
      </c>
      <c r="BK282" s="179">
        <f>SUM(BK283:BK306)</f>
        <v>0</v>
      </c>
    </row>
    <row r="283" spans="1:65" s="2" customFormat="1" ht="24.2" customHeight="1">
      <c r="A283" s="34"/>
      <c r="B283" s="35"/>
      <c r="C283" s="182" t="s">
        <v>449</v>
      </c>
      <c r="D283" s="182" t="s">
        <v>139</v>
      </c>
      <c r="E283" s="183" t="s">
        <v>450</v>
      </c>
      <c r="F283" s="184" t="s">
        <v>451</v>
      </c>
      <c r="G283" s="185" t="s">
        <v>452</v>
      </c>
      <c r="H283" s="186">
        <v>2</v>
      </c>
      <c r="I283" s="187"/>
      <c r="J283" s="188">
        <f>ROUND(I283*H283,2)</f>
        <v>0</v>
      </c>
      <c r="K283" s="189"/>
      <c r="L283" s="39"/>
      <c r="M283" s="190" t="s">
        <v>1</v>
      </c>
      <c r="N283" s="191" t="s">
        <v>42</v>
      </c>
      <c r="O283" s="71"/>
      <c r="P283" s="192">
        <f>O283*H283</f>
        <v>0</v>
      </c>
      <c r="Q283" s="192">
        <v>1.6969999999999999E-2</v>
      </c>
      <c r="R283" s="192">
        <f>Q283*H283</f>
        <v>3.3939999999999998E-2</v>
      </c>
      <c r="S283" s="192">
        <v>0</v>
      </c>
      <c r="T283" s="193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4" t="s">
        <v>231</v>
      </c>
      <c r="AT283" s="194" t="s">
        <v>139</v>
      </c>
      <c r="AU283" s="194" t="s">
        <v>84</v>
      </c>
      <c r="AY283" s="17" t="s">
        <v>136</v>
      </c>
      <c r="BE283" s="195">
        <f>IF(N283="základní",J283,0)</f>
        <v>0</v>
      </c>
      <c r="BF283" s="195">
        <f>IF(N283="snížená",J283,0)</f>
        <v>0</v>
      </c>
      <c r="BG283" s="195">
        <f>IF(N283="zákl. přenesená",J283,0)</f>
        <v>0</v>
      </c>
      <c r="BH283" s="195">
        <f>IF(N283="sníž. přenesená",J283,0)</f>
        <v>0</v>
      </c>
      <c r="BI283" s="195">
        <f>IF(N283="nulová",J283,0)</f>
        <v>0</v>
      </c>
      <c r="BJ283" s="17" t="s">
        <v>82</v>
      </c>
      <c r="BK283" s="195">
        <f>ROUND(I283*H283,2)</f>
        <v>0</v>
      </c>
      <c r="BL283" s="17" t="s">
        <v>231</v>
      </c>
      <c r="BM283" s="194" t="s">
        <v>453</v>
      </c>
    </row>
    <row r="284" spans="1:65" s="13" customFormat="1">
      <c r="B284" s="196"/>
      <c r="C284" s="197"/>
      <c r="D284" s="198" t="s">
        <v>145</v>
      </c>
      <c r="E284" s="199" t="s">
        <v>1</v>
      </c>
      <c r="F284" s="200" t="s">
        <v>84</v>
      </c>
      <c r="G284" s="197"/>
      <c r="H284" s="201">
        <v>2</v>
      </c>
      <c r="I284" s="202"/>
      <c r="J284" s="197"/>
      <c r="K284" s="197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145</v>
      </c>
      <c r="AU284" s="207" t="s">
        <v>84</v>
      </c>
      <c r="AV284" s="13" t="s">
        <v>84</v>
      </c>
      <c r="AW284" s="13" t="s">
        <v>32</v>
      </c>
      <c r="AX284" s="13" t="s">
        <v>82</v>
      </c>
      <c r="AY284" s="207" t="s">
        <v>136</v>
      </c>
    </row>
    <row r="285" spans="1:65" s="2" customFormat="1" ht="33" customHeight="1">
      <c r="A285" s="34"/>
      <c r="B285" s="35"/>
      <c r="C285" s="182" t="s">
        <v>454</v>
      </c>
      <c r="D285" s="182" t="s">
        <v>139</v>
      </c>
      <c r="E285" s="183" t="s">
        <v>455</v>
      </c>
      <c r="F285" s="184" t="s">
        <v>456</v>
      </c>
      <c r="G285" s="185" t="s">
        <v>452</v>
      </c>
      <c r="H285" s="186">
        <v>1</v>
      </c>
      <c r="I285" s="187"/>
      <c r="J285" s="188">
        <f>ROUND(I285*H285,2)</f>
        <v>0</v>
      </c>
      <c r="K285" s="189"/>
      <c r="L285" s="39"/>
      <c r="M285" s="190" t="s">
        <v>1</v>
      </c>
      <c r="N285" s="191" t="s">
        <v>42</v>
      </c>
      <c r="O285" s="71"/>
      <c r="P285" s="192">
        <f>O285*H285</f>
        <v>0</v>
      </c>
      <c r="Q285" s="192">
        <v>1.6969999999999999E-2</v>
      </c>
      <c r="R285" s="192">
        <f>Q285*H285</f>
        <v>1.6969999999999999E-2</v>
      </c>
      <c r="S285" s="192">
        <v>0</v>
      </c>
      <c r="T285" s="193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4" t="s">
        <v>231</v>
      </c>
      <c r="AT285" s="194" t="s">
        <v>139</v>
      </c>
      <c r="AU285" s="194" t="s">
        <v>84</v>
      </c>
      <c r="AY285" s="17" t="s">
        <v>136</v>
      </c>
      <c r="BE285" s="195">
        <f>IF(N285="základní",J285,0)</f>
        <v>0</v>
      </c>
      <c r="BF285" s="195">
        <f>IF(N285="snížená",J285,0)</f>
        <v>0</v>
      </c>
      <c r="BG285" s="195">
        <f>IF(N285="zákl. přenesená",J285,0)</f>
        <v>0</v>
      </c>
      <c r="BH285" s="195">
        <f>IF(N285="sníž. přenesená",J285,0)</f>
        <v>0</v>
      </c>
      <c r="BI285" s="195">
        <f>IF(N285="nulová",J285,0)</f>
        <v>0</v>
      </c>
      <c r="BJ285" s="17" t="s">
        <v>82</v>
      </c>
      <c r="BK285" s="195">
        <f>ROUND(I285*H285,2)</f>
        <v>0</v>
      </c>
      <c r="BL285" s="17" t="s">
        <v>231</v>
      </c>
      <c r="BM285" s="194" t="s">
        <v>457</v>
      </c>
    </row>
    <row r="286" spans="1:65" s="13" customFormat="1">
      <c r="B286" s="196"/>
      <c r="C286" s="197"/>
      <c r="D286" s="198" t="s">
        <v>145</v>
      </c>
      <c r="E286" s="199" t="s">
        <v>1</v>
      </c>
      <c r="F286" s="200" t="s">
        <v>82</v>
      </c>
      <c r="G286" s="197"/>
      <c r="H286" s="201">
        <v>1</v>
      </c>
      <c r="I286" s="202"/>
      <c r="J286" s="197"/>
      <c r="K286" s="197"/>
      <c r="L286" s="203"/>
      <c r="M286" s="204"/>
      <c r="N286" s="205"/>
      <c r="O286" s="205"/>
      <c r="P286" s="205"/>
      <c r="Q286" s="205"/>
      <c r="R286" s="205"/>
      <c r="S286" s="205"/>
      <c r="T286" s="206"/>
      <c r="AT286" s="207" t="s">
        <v>145</v>
      </c>
      <c r="AU286" s="207" t="s">
        <v>84</v>
      </c>
      <c r="AV286" s="13" t="s">
        <v>84</v>
      </c>
      <c r="AW286" s="13" t="s">
        <v>32</v>
      </c>
      <c r="AX286" s="13" t="s">
        <v>82</v>
      </c>
      <c r="AY286" s="207" t="s">
        <v>136</v>
      </c>
    </row>
    <row r="287" spans="1:65" s="2" customFormat="1" ht="24.2" customHeight="1">
      <c r="A287" s="34"/>
      <c r="B287" s="35"/>
      <c r="C287" s="182" t="s">
        <v>458</v>
      </c>
      <c r="D287" s="182" t="s">
        <v>139</v>
      </c>
      <c r="E287" s="183" t="s">
        <v>459</v>
      </c>
      <c r="F287" s="184" t="s">
        <v>460</v>
      </c>
      <c r="G287" s="185" t="s">
        <v>452</v>
      </c>
      <c r="H287" s="186">
        <v>3</v>
      </c>
      <c r="I287" s="187"/>
      <c r="J287" s="188">
        <f t="shared" ref="J287:J306" si="10">ROUND(I287*H287,2)</f>
        <v>0</v>
      </c>
      <c r="K287" s="189"/>
      <c r="L287" s="39"/>
      <c r="M287" s="190" t="s">
        <v>1</v>
      </c>
      <c r="N287" s="191" t="s">
        <v>42</v>
      </c>
      <c r="O287" s="71"/>
      <c r="P287" s="192">
        <f t="shared" ref="P287:P306" si="11">O287*H287</f>
        <v>0</v>
      </c>
      <c r="Q287" s="192">
        <v>1.7610000000000001E-2</v>
      </c>
      <c r="R287" s="192">
        <f t="shared" ref="R287:R306" si="12">Q287*H287</f>
        <v>5.2830000000000002E-2</v>
      </c>
      <c r="S287" s="192">
        <v>0</v>
      </c>
      <c r="T287" s="193">
        <f t="shared" ref="T287:T306" si="13"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94" t="s">
        <v>231</v>
      </c>
      <c r="AT287" s="194" t="s">
        <v>139</v>
      </c>
      <c r="AU287" s="194" t="s">
        <v>84</v>
      </c>
      <c r="AY287" s="17" t="s">
        <v>136</v>
      </c>
      <c r="BE287" s="195">
        <f t="shared" ref="BE287:BE306" si="14">IF(N287="základní",J287,0)</f>
        <v>0</v>
      </c>
      <c r="BF287" s="195">
        <f t="shared" ref="BF287:BF306" si="15">IF(N287="snížená",J287,0)</f>
        <v>0</v>
      </c>
      <c r="BG287" s="195">
        <f t="shared" ref="BG287:BG306" si="16">IF(N287="zákl. přenesená",J287,0)</f>
        <v>0</v>
      </c>
      <c r="BH287" s="195">
        <f t="shared" ref="BH287:BH306" si="17">IF(N287="sníž. přenesená",J287,0)</f>
        <v>0</v>
      </c>
      <c r="BI287" s="195">
        <f t="shared" ref="BI287:BI306" si="18">IF(N287="nulová",J287,0)</f>
        <v>0</v>
      </c>
      <c r="BJ287" s="17" t="s">
        <v>82</v>
      </c>
      <c r="BK287" s="195">
        <f t="shared" ref="BK287:BK306" si="19">ROUND(I287*H287,2)</f>
        <v>0</v>
      </c>
      <c r="BL287" s="17" t="s">
        <v>231</v>
      </c>
      <c r="BM287" s="194" t="s">
        <v>461</v>
      </c>
    </row>
    <row r="288" spans="1:65" s="2" customFormat="1" ht="24.2" customHeight="1">
      <c r="A288" s="34"/>
      <c r="B288" s="35"/>
      <c r="C288" s="182" t="s">
        <v>462</v>
      </c>
      <c r="D288" s="182" t="s">
        <v>139</v>
      </c>
      <c r="E288" s="183" t="s">
        <v>463</v>
      </c>
      <c r="F288" s="184" t="s">
        <v>464</v>
      </c>
      <c r="G288" s="185" t="s">
        <v>452</v>
      </c>
      <c r="H288" s="186">
        <v>3</v>
      </c>
      <c r="I288" s="187"/>
      <c r="J288" s="188">
        <f t="shared" si="10"/>
        <v>0</v>
      </c>
      <c r="K288" s="189"/>
      <c r="L288" s="39"/>
      <c r="M288" s="190" t="s">
        <v>1</v>
      </c>
      <c r="N288" s="191" t="s">
        <v>42</v>
      </c>
      <c r="O288" s="71"/>
      <c r="P288" s="192">
        <f t="shared" si="11"/>
        <v>0</v>
      </c>
      <c r="Q288" s="192">
        <v>2.0729999999999998E-2</v>
      </c>
      <c r="R288" s="192">
        <f t="shared" si="12"/>
        <v>6.2189999999999995E-2</v>
      </c>
      <c r="S288" s="192">
        <v>0</v>
      </c>
      <c r="T288" s="193">
        <f t="shared" si="13"/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4" t="s">
        <v>231</v>
      </c>
      <c r="AT288" s="194" t="s">
        <v>139</v>
      </c>
      <c r="AU288" s="194" t="s">
        <v>84</v>
      </c>
      <c r="AY288" s="17" t="s">
        <v>136</v>
      </c>
      <c r="BE288" s="195">
        <f t="shared" si="14"/>
        <v>0</v>
      </c>
      <c r="BF288" s="195">
        <f t="shared" si="15"/>
        <v>0</v>
      </c>
      <c r="BG288" s="195">
        <f t="shared" si="16"/>
        <v>0</v>
      </c>
      <c r="BH288" s="195">
        <f t="shared" si="17"/>
        <v>0</v>
      </c>
      <c r="BI288" s="195">
        <f t="shared" si="18"/>
        <v>0</v>
      </c>
      <c r="BJ288" s="17" t="s">
        <v>82</v>
      </c>
      <c r="BK288" s="195">
        <f t="shared" si="19"/>
        <v>0</v>
      </c>
      <c r="BL288" s="17" t="s">
        <v>231</v>
      </c>
      <c r="BM288" s="194" t="s">
        <v>465</v>
      </c>
    </row>
    <row r="289" spans="1:65" s="2" customFormat="1" ht="24.2" customHeight="1">
      <c r="A289" s="34"/>
      <c r="B289" s="35"/>
      <c r="C289" s="182" t="s">
        <v>466</v>
      </c>
      <c r="D289" s="182" t="s">
        <v>139</v>
      </c>
      <c r="E289" s="183" t="s">
        <v>467</v>
      </c>
      <c r="F289" s="184" t="s">
        <v>468</v>
      </c>
      <c r="G289" s="185" t="s">
        <v>452</v>
      </c>
      <c r="H289" s="186">
        <v>1</v>
      </c>
      <c r="I289" s="187"/>
      <c r="J289" s="188">
        <f t="shared" si="10"/>
        <v>0</v>
      </c>
      <c r="K289" s="189"/>
      <c r="L289" s="39"/>
      <c r="M289" s="190" t="s">
        <v>1</v>
      </c>
      <c r="N289" s="191" t="s">
        <v>42</v>
      </c>
      <c r="O289" s="71"/>
      <c r="P289" s="192">
        <f t="shared" si="11"/>
        <v>0</v>
      </c>
      <c r="Q289" s="192">
        <v>1.9210000000000001E-2</v>
      </c>
      <c r="R289" s="192">
        <f t="shared" si="12"/>
        <v>1.9210000000000001E-2</v>
      </c>
      <c r="S289" s="192">
        <v>0</v>
      </c>
      <c r="T289" s="193">
        <f t="shared" si="13"/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94" t="s">
        <v>231</v>
      </c>
      <c r="AT289" s="194" t="s">
        <v>139</v>
      </c>
      <c r="AU289" s="194" t="s">
        <v>84</v>
      </c>
      <c r="AY289" s="17" t="s">
        <v>136</v>
      </c>
      <c r="BE289" s="195">
        <f t="shared" si="14"/>
        <v>0</v>
      </c>
      <c r="BF289" s="195">
        <f t="shared" si="15"/>
        <v>0</v>
      </c>
      <c r="BG289" s="195">
        <f t="shared" si="16"/>
        <v>0</v>
      </c>
      <c r="BH289" s="195">
        <f t="shared" si="17"/>
        <v>0</v>
      </c>
      <c r="BI289" s="195">
        <f t="shared" si="18"/>
        <v>0</v>
      </c>
      <c r="BJ289" s="17" t="s">
        <v>82</v>
      </c>
      <c r="BK289" s="195">
        <f t="shared" si="19"/>
        <v>0</v>
      </c>
      <c r="BL289" s="17" t="s">
        <v>231</v>
      </c>
      <c r="BM289" s="194" t="s">
        <v>469</v>
      </c>
    </row>
    <row r="290" spans="1:65" s="2" customFormat="1" ht="24.2" customHeight="1">
      <c r="A290" s="34"/>
      <c r="B290" s="35"/>
      <c r="C290" s="182" t="s">
        <v>470</v>
      </c>
      <c r="D290" s="182" t="s">
        <v>139</v>
      </c>
      <c r="E290" s="183" t="s">
        <v>471</v>
      </c>
      <c r="F290" s="184" t="s">
        <v>472</v>
      </c>
      <c r="G290" s="185" t="s">
        <v>452</v>
      </c>
      <c r="H290" s="186">
        <v>4</v>
      </c>
      <c r="I290" s="187"/>
      <c r="J290" s="188">
        <f t="shared" si="10"/>
        <v>0</v>
      </c>
      <c r="K290" s="189"/>
      <c r="L290" s="39"/>
      <c r="M290" s="190" t="s">
        <v>1</v>
      </c>
      <c r="N290" s="191" t="s">
        <v>42</v>
      </c>
      <c r="O290" s="71"/>
      <c r="P290" s="192">
        <f t="shared" si="11"/>
        <v>0</v>
      </c>
      <c r="Q290" s="192">
        <v>5.1999999999999995E-4</v>
      </c>
      <c r="R290" s="192">
        <f t="shared" si="12"/>
        <v>2.0799999999999998E-3</v>
      </c>
      <c r="S290" s="192">
        <v>0</v>
      </c>
      <c r="T290" s="193">
        <f t="shared" si="13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94" t="s">
        <v>231</v>
      </c>
      <c r="AT290" s="194" t="s">
        <v>139</v>
      </c>
      <c r="AU290" s="194" t="s">
        <v>84</v>
      </c>
      <c r="AY290" s="17" t="s">
        <v>136</v>
      </c>
      <c r="BE290" s="195">
        <f t="shared" si="14"/>
        <v>0</v>
      </c>
      <c r="BF290" s="195">
        <f t="shared" si="15"/>
        <v>0</v>
      </c>
      <c r="BG290" s="195">
        <f t="shared" si="16"/>
        <v>0</v>
      </c>
      <c r="BH290" s="195">
        <f t="shared" si="17"/>
        <v>0</v>
      </c>
      <c r="BI290" s="195">
        <f t="shared" si="18"/>
        <v>0</v>
      </c>
      <c r="BJ290" s="17" t="s">
        <v>82</v>
      </c>
      <c r="BK290" s="195">
        <f t="shared" si="19"/>
        <v>0</v>
      </c>
      <c r="BL290" s="17" t="s">
        <v>231</v>
      </c>
      <c r="BM290" s="194" t="s">
        <v>473</v>
      </c>
    </row>
    <row r="291" spans="1:65" s="2" customFormat="1" ht="24.2" customHeight="1">
      <c r="A291" s="34"/>
      <c r="B291" s="35"/>
      <c r="C291" s="182" t="s">
        <v>474</v>
      </c>
      <c r="D291" s="182" t="s">
        <v>139</v>
      </c>
      <c r="E291" s="183" t="s">
        <v>475</v>
      </c>
      <c r="F291" s="184" t="s">
        <v>476</v>
      </c>
      <c r="G291" s="185" t="s">
        <v>452</v>
      </c>
      <c r="H291" s="186">
        <v>3</v>
      </c>
      <c r="I291" s="187"/>
      <c r="J291" s="188">
        <f t="shared" si="10"/>
        <v>0</v>
      </c>
      <c r="K291" s="189"/>
      <c r="L291" s="39"/>
      <c r="M291" s="190" t="s">
        <v>1</v>
      </c>
      <c r="N291" s="191" t="s">
        <v>42</v>
      </c>
      <c r="O291" s="71"/>
      <c r="P291" s="192">
        <f t="shared" si="11"/>
        <v>0</v>
      </c>
      <c r="Q291" s="192">
        <v>5.1999999999999995E-4</v>
      </c>
      <c r="R291" s="192">
        <f t="shared" si="12"/>
        <v>1.5599999999999998E-3</v>
      </c>
      <c r="S291" s="192">
        <v>0</v>
      </c>
      <c r="T291" s="193">
        <f t="shared" si="1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4" t="s">
        <v>231</v>
      </c>
      <c r="AT291" s="194" t="s">
        <v>139</v>
      </c>
      <c r="AU291" s="194" t="s">
        <v>84</v>
      </c>
      <c r="AY291" s="17" t="s">
        <v>136</v>
      </c>
      <c r="BE291" s="195">
        <f t="shared" si="14"/>
        <v>0</v>
      </c>
      <c r="BF291" s="195">
        <f t="shared" si="15"/>
        <v>0</v>
      </c>
      <c r="BG291" s="195">
        <f t="shared" si="16"/>
        <v>0</v>
      </c>
      <c r="BH291" s="195">
        <f t="shared" si="17"/>
        <v>0</v>
      </c>
      <c r="BI291" s="195">
        <f t="shared" si="18"/>
        <v>0</v>
      </c>
      <c r="BJ291" s="17" t="s">
        <v>82</v>
      </c>
      <c r="BK291" s="195">
        <f t="shared" si="19"/>
        <v>0</v>
      </c>
      <c r="BL291" s="17" t="s">
        <v>231</v>
      </c>
      <c r="BM291" s="194" t="s">
        <v>477</v>
      </c>
    </row>
    <row r="292" spans="1:65" s="2" customFormat="1" ht="24.2" customHeight="1">
      <c r="A292" s="34"/>
      <c r="B292" s="35"/>
      <c r="C292" s="182" t="s">
        <v>478</v>
      </c>
      <c r="D292" s="182" t="s">
        <v>139</v>
      </c>
      <c r="E292" s="183" t="s">
        <v>479</v>
      </c>
      <c r="F292" s="184" t="s">
        <v>480</v>
      </c>
      <c r="G292" s="185" t="s">
        <v>452</v>
      </c>
      <c r="H292" s="186">
        <v>3</v>
      </c>
      <c r="I292" s="187"/>
      <c r="J292" s="188">
        <f t="shared" si="10"/>
        <v>0</v>
      </c>
      <c r="K292" s="189"/>
      <c r="L292" s="39"/>
      <c r="M292" s="190" t="s">
        <v>1</v>
      </c>
      <c r="N292" s="191" t="s">
        <v>42</v>
      </c>
      <c r="O292" s="71"/>
      <c r="P292" s="192">
        <f t="shared" si="11"/>
        <v>0</v>
      </c>
      <c r="Q292" s="192">
        <v>5.1999999999999995E-4</v>
      </c>
      <c r="R292" s="192">
        <f t="shared" si="12"/>
        <v>1.5599999999999998E-3</v>
      </c>
      <c r="S292" s="192">
        <v>0</v>
      </c>
      <c r="T292" s="193">
        <f t="shared" si="1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94" t="s">
        <v>231</v>
      </c>
      <c r="AT292" s="194" t="s">
        <v>139</v>
      </c>
      <c r="AU292" s="194" t="s">
        <v>84</v>
      </c>
      <c r="AY292" s="17" t="s">
        <v>136</v>
      </c>
      <c r="BE292" s="195">
        <f t="shared" si="14"/>
        <v>0</v>
      </c>
      <c r="BF292" s="195">
        <f t="shared" si="15"/>
        <v>0</v>
      </c>
      <c r="BG292" s="195">
        <f t="shared" si="16"/>
        <v>0</v>
      </c>
      <c r="BH292" s="195">
        <f t="shared" si="17"/>
        <v>0</v>
      </c>
      <c r="BI292" s="195">
        <f t="shared" si="18"/>
        <v>0</v>
      </c>
      <c r="BJ292" s="17" t="s">
        <v>82</v>
      </c>
      <c r="BK292" s="195">
        <f t="shared" si="19"/>
        <v>0</v>
      </c>
      <c r="BL292" s="17" t="s">
        <v>231</v>
      </c>
      <c r="BM292" s="194" t="s">
        <v>481</v>
      </c>
    </row>
    <row r="293" spans="1:65" s="2" customFormat="1" ht="24.2" customHeight="1">
      <c r="A293" s="34"/>
      <c r="B293" s="35"/>
      <c r="C293" s="182" t="s">
        <v>482</v>
      </c>
      <c r="D293" s="182" t="s">
        <v>139</v>
      </c>
      <c r="E293" s="183" t="s">
        <v>483</v>
      </c>
      <c r="F293" s="184" t="s">
        <v>484</v>
      </c>
      <c r="G293" s="185" t="s">
        <v>452</v>
      </c>
      <c r="H293" s="186">
        <v>1</v>
      </c>
      <c r="I293" s="187"/>
      <c r="J293" s="188">
        <f t="shared" si="10"/>
        <v>0</v>
      </c>
      <c r="K293" s="189"/>
      <c r="L293" s="39"/>
      <c r="M293" s="190" t="s">
        <v>1</v>
      </c>
      <c r="N293" s="191" t="s">
        <v>42</v>
      </c>
      <c r="O293" s="71"/>
      <c r="P293" s="192">
        <f t="shared" si="11"/>
        <v>0</v>
      </c>
      <c r="Q293" s="192">
        <v>7.5000000000000002E-4</v>
      </c>
      <c r="R293" s="192">
        <f t="shared" si="12"/>
        <v>7.5000000000000002E-4</v>
      </c>
      <c r="S293" s="192">
        <v>0</v>
      </c>
      <c r="T293" s="193">
        <f t="shared" si="1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94" t="s">
        <v>231</v>
      </c>
      <c r="AT293" s="194" t="s">
        <v>139</v>
      </c>
      <c r="AU293" s="194" t="s">
        <v>84</v>
      </c>
      <c r="AY293" s="17" t="s">
        <v>136</v>
      </c>
      <c r="BE293" s="195">
        <f t="shared" si="14"/>
        <v>0</v>
      </c>
      <c r="BF293" s="195">
        <f t="shared" si="15"/>
        <v>0</v>
      </c>
      <c r="BG293" s="195">
        <f t="shared" si="16"/>
        <v>0</v>
      </c>
      <c r="BH293" s="195">
        <f t="shared" si="17"/>
        <v>0</v>
      </c>
      <c r="BI293" s="195">
        <f t="shared" si="18"/>
        <v>0</v>
      </c>
      <c r="BJ293" s="17" t="s">
        <v>82</v>
      </c>
      <c r="BK293" s="195">
        <f t="shared" si="19"/>
        <v>0</v>
      </c>
      <c r="BL293" s="17" t="s">
        <v>231</v>
      </c>
      <c r="BM293" s="194" t="s">
        <v>485</v>
      </c>
    </row>
    <row r="294" spans="1:65" s="2" customFormat="1" ht="24.2" customHeight="1">
      <c r="A294" s="34"/>
      <c r="B294" s="35"/>
      <c r="C294" s="182" t="s">
        <v>486</v>
      </c>
      <c r="D294" s="182" t="s">
        <v>139</v>
      </c>
      <c r="E294" s="183" t="s">
        <v>487</v>
      </c>
      <c r="F294" s="184" t="s">
        <v>488</v>
      </c>
      <c r="G294" s="185" t="s">
        <v>452</v>
      </c>
      <c r="H294" s="186">
        <v>1</v>
      </c>
      <c r="I294" s="187"/>
      <c r="J294" s="188">
        <f t="shared" si="10"/>
        <v>0</v>
      </c>
      <c r="K294" s="189"/>
      <c r="L294" s="39"/>
      <c r="M294" s="190" t="s">
        <v>1</v>
      </c>
      <c r="N294" s="191" t="s">
        <v>42</v>
      </c>
      <c r="O294" s="71"/>
      <c r="P294" s="192">
        <f t="shared" si="11"/>
        <v>0</v>
      </c>
      <c r="Q294" s="192">
        <v>8.4999999999999995E-4</v>
      </c>
      <c r="R294" s="192">
        <f t="shared" si="12"/>
        <v>8.4999999999999995E-4</v>
      </c>
      <c r="S294" s="192">
        <v>0</v>
      </c>
      <c r="T294" s="193">
        <f t="shared" si="1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94" t="s">
        <v>231</v>
      </c>
      <c r="AT294" s="194" t="s">
        <v>139</v>
      </c>
      <c r="AU294" s="194" t="s">
        <v>84</v>
      </c>
      <c r="AY294" s="17" t="s">
        <v>136</v>
      </c>
      <c r="BE294" s="195">
        <f t="shared" si="14"/>
        <v>0</v>
      </c>
      <c r="BF294" s="195">
        <f t="shared" si="15"/>
        <v>0</v>
      </c>
      <c r="BG294" s="195">
        <f t="shared" si="16"/>
        <v>0</v>
      </c>
      <c r="BH294" s="195">
        <f t="shared" si="17"/>
        <v>0</v>
      </c>
      <c r="BI294" s="195">
        <f t="shared" si="18"/>
        <v>0</v>
      </c>
      <c r="BJ294" s="17" t="s">
        <v>82</v>
      </c>
      <c r="BK294" s="195">
        <f t="shared" si="19"/>
        <v>0</v>
      </c>
      <c r="BL294" s="17" t="s">
        <v>231</v>
      </c>
      <c r="BM294" s="194" t="s">
        <v>489</v>
      </c>
    </row>
    <row r="295" spans="1:65" s="2" customFormat="1" ht="24.2" customHeight="1">
      <c r="A295" s="34"/>
      <c r="B295" s="35"/>
      <c r="C295" s="182" t="s">
        <v>490</v>
      </c>
      <c r="D295" s="182" t="s">
        <v>139</v>
      </c>
      <c r="E295" s="183" t="s">
        <v>491</v>
      </c>
      <c r="F295" s="184" t="s">
        <v>492</v>
      </c>
      <c r="G295" s="185" t="s">
        <v>452</v>
      </c>
      <c r="H295" s="186">
        <v>1</v>
      </c>
      <c r="I295" s="187"/>
      <c r="J295" s="188">
        <f t="shared" si="10"/>
        <v>0</v>
      </c>
      <c r="K295" s="189"/>
      <c r="L295" s="39"/>
      <c r="M295" s="190" t="s">
        <v>1</v>
      </c>
      <c r="N295" s="191" t="s">
        <v>42</v>
      </c>
      <c r="O295" s="71"/>
      <c r="P295" s="192">
        <f t="shared" si="11"/>
        <v>0</v>
      </c>
      <c r="Q295" s="192">
        <v>7.5000000000000002E-4</v>
      </c>
      <c r="R295" s="192">
        <f t="shared" si="12"/>
        <v>7.5000000000000002E-4</v>
      </c>
      <c r="S295" s="192">
        <v>0</v>
      </c>
      <c r="T295" s="193">
        <f t="shared" si="1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4" t="s">
        <v>231</v>
      </c>
      <c r="AT295" s="194" t="s">
        <v>139</v>
      </c>
      <c r="AU295" s="194" t="s">
        <v>84</v>
      </c>
      <c r="AY295" s="17" t="s">
        <v>136</v>
      </c>
      <c r="BE295" s="195">
        <f t="shared" si="14"/>
        <v>0</v>
      </c>
      <c r="BF295" s="195">
        <f t="shared" si="15"/>
        <v>0</v>
      </c>
      <c r="BG295" s="195">
        <f t="shared" si="16"/>
        <v>0</v>
      </c>
      <c r="BH295" s="195">
        <f t="shared" si="17"/>
        <v>0</v>
      </c>
      <c r="BI295" s="195">
        <f t="shared" si="18"/>
        <v>0</v>
      </c>
      <c r="BJ295" s="17" t="s">
        <v>82</v>
      </c>
      <c r="BK295" s="195">
        <f t="shared" si="19"/>
        <v>0</v>
      </c>
      <c r="BL295" s="17" t="s">
        <v>231</v>
      </c>
      <c r="BM295" s="194" t="s">
        <v>493</v>
      </c>
    </row>
    <row r="296" spans="1:65" s="2" customFormat="1" ht="24.2" customHeight="1">
      <c r="A296" s="34"/>
      <c r="B296" s="35"/>
      <c r="C296" s="182" t="s">
        <v>494</v>
      </c>
      <c r="D296" s="182" t="s">
        <v>139</v>
      </c>
      <c r="E296" s="183" t="s">
        <v>495</v>
      </c>
      <c r="F296" s="184" t="s">
        <v>496</v>
      </c>
      <c r="G296" s="185" t="s">
        <v>452</v>
      </c>
      <c r="H296" s="186">
        <v>1</v>
      </c>
      <c r="I296" s="187"/>
      <c r="J296" s="188">
        <f t="shared" si="10"/>
        <v>0</v>
      </c>
      <c r="K296" s="189"/>
      <c r="L296" s="39"/>
      <c r="M296" s="190" t="s">
        <v>1</v>
      </c>
      <c r="N296" s="191" t="s">
        <v>42</v>
      </c>
      <c r="O296" s="71"/>
      <c r="P296" s="192">
        <f t="shared" si="11"/>
        <v>0</v>
      </c>
      <c r="Q296" s="192">
        <v>8.4999999999999995E-4</v>
      </c>
      <c r="R296" s="192">
        <f t="shared" si="12"/>
        <v>8.4999999999999995E-4</v>
      </c>
      <c r="S296" s="192">
        <v>0</v>
      </c>
      <c r="T296" s="193">
        <f t="shared" si="1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94" t="s">
        <v>231</v>
      </c>
      <c r="AT296" s="194" t="s">
        <v>139</v>
      </c>
      <c r="AU296" s="194" t="s">
        <v>84</v>
      </c>
      <c r="AY296" s="17" t="s">
        <v>136</v>
      </c>
      <c r="BE296" s="195">
        <f t="shared" si="14"/>
        <v>0</v>
      </c>
      <c r="BF296" s="195">
        <f t="shared" si="15"/>
        <v>0</v>
      </c>
      <c r="BG296" s="195">
        <f t="shared" si="16"/>
        <v>0</v>
      </c>
      <c r="BH296" s="195">
        <f t="shared" si="17"/>
        <v>0</v>
      </c>
      <c r="BI296" s="195">
        <f t="shared" si="18"/>
        <v>0</v>
      </c>
      <c r="BJ296" s="17" t="s">
        <v>82</v>
      </c>
      <c r="BK296" s="195">
        <f t="shared" si="19"/>
        <v>0</v>
      </c>
      <c r="BL296" s="17" t="s">
        <v>231</v>
      </c>
      <c r="BM296" s="194" t="s">
        <v>497</v>
      </c>
    </row>
    <row r="297" spans="1:65" s="2" customFormat="1" ht="16.5" customHeight="1">
      <c r="A297" s="34"/>
      <c r="B297" s="35"/>
      <c r="C297" s="182" t="s">
        <v>498</v>
      </c>
      <c r="D297" s="182" t="s">
        <v>139</v>
      </c>
      <c r="E297" s="183" t="s">
        <v>499</v>
      </c>
      <c r="F297" s="184" t="s">
        <v>500</v>
      </c>
      <c r="G297" s="185" t="s">
        <v>452</v>
      </c>
      <c r="H297" s="186">
        <v>1</v>
      </c>
      <c r="I297" s="187"/>
      <c r="J297" s="188">
        <f t="shared" si="10"/>
        <v>0</v>
      </c>
      <c r="K297" s="189"/>
      <c r="L297" s="39"/>
      <c r="M297" s="190" t="s">
        <v>1</v>
      </c>
      <c r="N297" s="191" t="s">
        <v>42</v>
      </c>
      <c r="O297" s="71"/>
      <c r="P297" s="192">
        <f t="shared" si="11"/>
        <v>0</v>
      </c>
      <c r="Q297" s="192">
        <v>8.4999999999999995E-4</v>
      </c>
      <c r="R297" s="192">
        <f t="shared" si="12"/>
        <v>8.4999999999999995E-4</v>
      </c>
      <c r="S297" s="192">
        <v>0</v>
      </c>
      <c r="T297" s="193">
        <f t="shared" si="1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94" t="s">
        <v>231</v>
      </c>
      <c r="AT297" s="194" t="s">
        <v>139</v>
      </c>
      <c r="AU297" s="194" t="s">
        <v>84</v>
      </c>
      <c r="AY297" s="17" t="s">
        <v>136</v>
      </c>
      <c r="BE297" s="195">
        <f t="shared" si="14"/>
        <v>0</v>
      </c>
      <c r="BF297" s="195">
        <f t="shared" si="15"/>
        <v>0</v>
      </c>
      <c r="BG297" s="195">
        <f t="shared" si="16"/>
        <v>0</v>
      </c>
      <c r="BH297" s="195">
        <f t="shared" si="17"/>
        <v>0</v>
      </c>
      <c r="BI297" s="195">
        <f t="shared" si="18"/>
        <v>0</v>
      </c>
      <c r="BJ297" s="17" t="s">
        <v>82</v>
      </c>
      <c r="BK297" s="195">
        <f t="shared" si="19"/>
        <v>0</v>
      </c>
      <c r="BL297" s="17" t="s">
        <v>231</v>
      </c>
      <c r="BM297" s="194" t="s">
        <v>501</v>
      </c>
    </row>
    <row r="298" spans="1:65" s="2" customFormat="1" ht="16.5" customHeight="1">
      <c r="A298" s="34"/>
      <c r="B298" s="35"/>
      <c r="C298" s="229" t="s">
        <v>502</v>
      </c>
      <c r="D298" s="229" t="s">
        <v>237</v>
      </c>
      <c r="E298" s="230" t="s">
        <v>503</v>
      </c>
      <c r="F298" s="231" t="s">
        <v>504</v>
      </c>
      <c r="G298" s="232" t="s">
        <v>234</v>
      </c>
      <c r="H298" s="233">
        <v>2</v>
      </c>
      <c r="I298" s="234"/>
      <c r="J298" s="235">
        <f t="shared" si="10"/>
        <v>0</v>
      </c>
      <c r="K298" s="236"/>
      <c r="L298" s="237"/>
      <c r="M298" s="238" t="s">
        <v>1</v>
      </c>
      <c r="N298" s="239" t="s">
        <v>42</v>
      </c>
      <c r="O298" s="71"/>
      <c r="P298" s="192">
        <f t="shared" si="11"/>
        <v>0</v>
      </c>
      <c r="Q298" s="192">
        <v>1E-3</v>
      </c>
      <c r="R298" s="192">
        <f t="shared" si="12"/>
        <v>2E-3</v>
      </c>
      <c r="S298" s="192">
        <v>0</v>
      </c>
      <c r="T298" s="193">
        <f t="shared" si="1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4" t="s">
        <v>309</v>
      </c>
      <c r="AT298" s="194" t="s">
        <v>237</v>
      </c>
      <c r="AU298" s="194" t="s">
        <v>84</v>
      </c>
      <c r="AY298" s="17" t="s">
        <v>136</v>
      </c>
      <c r="BE298" s="195">
        <f t="shared" si="14"/>
        <v>0</v>
      </c>
      <c r="BF298" s="195">
        <f t="shared" si="15"/>
        <v>0</v>
      </c>
      <c r="BG298" s="195">
        <f t="shared" si="16"/>
        <v>0</v>
      </c>
      <c r="BH298" s="195">
        <f t="shared" si="17"/>
        <v>0</v>
      </c>
      <c r="BI298" s="195">
        <f t="shared" si="18"/>
        <v>0</v>
      </c>
      <c r="BJ298" s="17" t="s">
        <v>82</v>
      </c>
      <c r="BK298" s="195">
        <f t="shared" si="19"/>
        <v>0</v>
      </c>
      <c r="BL298" s="17" t="s">
        <v>231</v>
      </c>
      <c r="BM298" s="194" t="s">
        <v>505</v>
      </c>
    </row>
    <row r="299" spans="1:65" s="2" customFormat="1" ht="16.5" customHeight="1">
      <c r="A299" s="34"/>
      <c r="B299" s="35"/>
      <c r="C299" s="229" t="s">
        <v>506</v>
      </c>
      <c r="D299" s="229" t="s">
        <v>237</v>
      </c>
      <c r="E299" s="230" t="s">
        <v>507</v>
      </c>
      <c r="F299" s="231" t="s">
        <v>508</v>
      </c>
      <c r="G299" s="232" t="s">
        <v>234</v>
      </c>
      <c r="H299" s="233">
        <v>3</v>
      </c>
      <c r="I299" s="234"/>
      <c r="J299" s="235">
        <f t="shared" si="10"/>
        <v>0</v>
      </c>
      <c r="K299" s="236"/>
      <c r="L299" s="237"/>
      <c r="M299" s="238" t="s">
        <v>1</v>
      </c>
      <c r="N299" s="239" t="s">
        <v>42</v>
      </c>
      <c r="O299" s="71"/>
      <c r="P299" s="192">
        <f t="shared" si="11"/>
        <v>0</v>
      </c>
      <c r="Q299" s="192">
        <v>1E-3</v>
      </c>
      <c r="R299" s="192">
        <f t="shared" si="12"/>
        <v>3.0000000000000001E-3</v>
      </c>
      <c r="S299" s="192">
        <v>0</v>
      </c>
      <c r="T299" s="193">
        <f t="shared" si="1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94" t="s">
        <v>309</v>
      </c>
      <c r="AT299" s="194" t="s">
        <v>237</v>
      </c>
      <c r="AU299" s="194" t="s">
        <v>84</v>
      </c>
      <c r="AY299" s="17" t="s">
        <v>136</v>
      </c>
      <c r="BE299" s="195">
        <f t="shared" si="14"/>
        <v>0</v>
      </c>
      <c r="BF299" s="195">
        <f t="shared" si="15"/>
        <v>0</v>
      </c>
      <c r="BG299" s="195">
        <f t="shared" si="16"/>
        <v>0</v>
      </c>
      <c r="BH299" s="195">
        <f t="shared" si="17"/>
        <v>0</v>
      </c>
      <c r="BI299" s="195">
        <f t="shared" si="18"/>
        <v>0</v>
      </c>
      <c r="BJ299" s="17" t="s">
        <v>82</v>
      </c>
      <c r="BK299" s="195">
        <f t="shared" si="19"/>
        <v>0</v>
      </c>
      <c r="BL299" s="17" t="s">
        <v>231</v>
      </c>
      <c r="BM299" s="194" t="s">
        <v>509</v>
      </c>
    </row>
    <row r="300" spans="1:65" s="2" customFormat="1" ht="16.5" customHeight="1">
      <c r="A300" s="34"/>
      <c r="B300" s="35"/>
      <c r="C300" s="229" t="s">
        <v>510</v>
      </c>
      <c r="D300" s="229" t="s">
        <v>237</v>
      </c>
      <c r="E300" s="230" t="s">
        <v>511</v>
      </c>
      <c r="F300" s="231" t="s">
        <v>512</v>
      </c>
      <c r="G300" s="232" t="s">
        <v>234</v>
      </c>
      <c r="H300" s="233">
        <v>1</v>
      </c>
      <c r="I300" s="234"/>
      <c r="J300" s="235">
        <f t="shared" si="10"/>
        <v>0</v>
      </c>
      <c r="K300" s="236"/>
      <c r="L300" s="237"/>
      <c r="M300" s="238" t="s">
        <v>1</v>
      </c>
      <c r="N300" s="239" t="s">
        <v>42</v>
      </c>
      <c r="O300" s="71"/>
      <c r="P300" s="192">
        <f t="shared" si="11"/>
        <v>0</v>
      </c>
      <c r="Q300" s="192">
        <v>1E-3</v>
      </c>
      <c r="R300" s="192">
        <f t="shared" si="12"/>
        <v>1E-3</v>
      </c>
      <c r="S300" s="192">
        <v>0</v>
      </c>
      <c r="T300" s="193">
        <f t="shared" si="1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94" t="s">
        <v>309</v>
      </c>
      <c r="AT300" s="194" t="s">
        <v>237</v>
      </c>
      <c r="AU300" s="194" t="s">
        <v>84</v>
      </c>
      <c r="AY300" s="17" t="s">
        <v>136</v>
      </c>
      <c r="BE300" s="195">
        <f t="shared" si="14"/>
        <v>0</v>
      </c>
      <c r="BF300" s="195">
        <f t="shared" si="15"/>
        <v>0</v>
      </c>
      <c r="BG300" s="195">
        <f t="shared" si="16"/>
        <v>0</v>
      </c>
      <c r="BH300" s="195">
        <f t="shared" si="17"/>
        <v>0</v>
      </c>
      <c r="BI300" s="195">
        <f t="shared" si="18"/>
        <v>0</v>
      </c>
      <c r="BJ300" s="17" t="s">
        <v>82</v>
      </c>
      <c r="BK300" s="195">
        <f t="shared" si="19"/>
        <v>0</v>
      </c>
      <c r="BL300" s="17" t="s">
        <v>231</v>
      </c>
      <c r="BM300" s="194" t="s">
        <v>513</v>
      </c>
    </row>
    <row r="301" spans="1:65" s="2" customFormat="1" ht="16.5" customHeight="1">
      <c r="A301" s="34"/>
      <c r="B301" s="35"/>
      <c r="C301" s="229" t="s">
        <v>514</v>
      </c>
      <c r="D301" s="229" t="s">
        <v>237</v>
      </c>
      <c r="E301" s="230" t="s">
        <v>515</v>
      </c>
      <c r="F301" s="231" t="s">
        <v>516</v>
      </c>
      <c r="G301" s="232" t="s">
        <v>234</v>
      </c>
      <c r="H301" s="233">
        <v>2</v>
      </c>
      <c r="I301" s="234"/>
      <c r="J301" s="235">
        <f t="shared" si="10"/>
        <v>0</v>
      </c>
      <c r="K301" s="236"/>
      <c r="L301" s="237"/>
      <c r="M301" s="238" t="s">
        <v>1</v>
      </c>
      <c r="N301" s="239" t="s">
        <v>42</v>
      </c>
      <c r="O301" s="71"/>
      <c r="P301" s="192">
        <f t="shared" si="11"/>
        <v>0</v>
      </c>
      <c r="Q301" s="192">
        <v>1E-3</v>
      </c>
      <c r="R301" s="192">
        <f t="shared" si="12"/>
        <v>2E-3</v>
      </c>
      <c r="S301" s="192">
        <v>0</v>
      </c>
      <c r="T301" s="193">
        <f t="shared" si="1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4" t="s">
        <v>309</v>
      </c>
      <c r="AT301" s="194" t="s">
        <v>237</v>
      </c>
      <c r="AU301" s="194" t="s">
        <v>84</v>
      </c>
      <c r="AY301" s="17" t="s">
        <v>136</v>
      </c>
      <c r="BE301" s="195">
        <f t="shared" si="14"/>
        <v>0</v>
      </c>
      <c r="BF301" s="195">
        <f t="shared" si="15"/>
        <v>0</v>
      </c>
      <c r="BG301" s="195">
        <f t="shared" si="16"/>
        <v>0</v>
      </c>
      <c r="BH301" s="195">
        <f t="shared" si="17"/>
        <v>0</v>
      </c>
      <c r="BI301" s="195">
        <f t="shared" si="18"/>
        <v>0</v>
      </c>
      <c r="BJ301" s="17" t="s">
        <v>82</v>
      </c>
      <c r="BK301" s="195">
        <f t="shared" si="19"/>
        <v>0</v>
      </c>
      <c r="BL301" s="17" t="s">
        <v>231</v>
      </c>
      <c r="BM301" s="194" t="s">
        <v>517</v>
      </c>
    </row>
    <row r="302" spans="1:65" s="2" customFormat="1" ht="24.2" customHeight="1">
      <c r="A302" s="34"/>
      <c r="B302" s="35"/>
      <c r="C302" s="182" t="s">
        <v>518</v>
      </c>
      <c r="D302" s="182" t="s">
        <v>139</v>
      </c>
      <c r="E302" s="183" t="s">
        <v>519</v>
      </c>
      <c r="F302" s="184" t="s">
        <v>520</v>
      </c>
      <c r="G302" s="185" t="s">
        <v>452</v>
      </c>
      <c r="H302" s="186">
        <v>17</v>
      </c>
      <c r="I302" s="187"/>
      <c r="J302" s="188">
        <f t="shared" si="10"/>
        <v>0</v>
      </c>
      <c r="K302" s="189"/>
      <c r="L302" s="39"/>
      <c r="M302" s="190" t="s">
        <v>1</v>
      </c>
      <c r="N302" s="191" t="s">
        <v>42</v>
      </c>
      <c r="O302" s="71"/>
      <c r="P302" s="192">
        <f t="shared" si="11"/>
        <v>0</v>
      </c>
      <c r="Q302" s="192">
        <v>2.4000000000000001E-4</v>
      </c>
      <c r="R302" s="192">
        <f t="shared" si="12"/>
        <v>4.0800000000000003E-3</v>
      </c>
      <c r="S302" s="192">
        <v>0</v>
      </c>
      <c r="T302" s="193">
        <f t="shared" si="1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94" t="s">
        <v>231</v>
      </c>
      <c r="AT302" s="194" t="s">
        <v>139</v>
      </c>
      <c r="AU302" s="194" t="s">
        <v>84</v>
      </c>
      <c r="AY302" s="17" t="s">
        <v>136</v>
      </c>
      <c r="BE302" s="195">
        <f t="shared" si="14"/>
        <v>0</v>
      </c>
      <c r="BF302" s="195">
        <f t="shared" si="15"/>
        <v>0</v>
      </c>
      <c r="BG302" s="195">
        <f t="shared" si="16"/>
        <v>0</v>
      </c>
      <c r="BH302" s="195">
        <f t="shared" si="17"/>
        <v>0</v>
      </c>
      <c r="BI302" s="195">
        <f t="shared" si="18"/>
        <v>0</v>
      </c>
      <c r="BJ302" s="17" t="s">
        <v>82</v>
      </c>
      <c r="BK302" s="195">
        <f t="shared" si="19"/>
        <v>0</v>
      </c>
      <c r="BL302" s="17" t="s">
        <v>231</v>
      </c>
      <c r="BM302" s="194" t="s">
        <v>521</v>
      </c>
    </row>
    <row r="303" spans="1:65" s="2" customFormat="1" ht="21.75" customHeight="1">
      <c r="A303" s="34"/>
      <c r="B303" s="35"/>
      <c r="C303" s="182" t="s">
        <v>522</v>
      </c>
      <c r="D303" s="182" t="s">
        <v>139</v>
      </c>
      <c r="E303" s="183" t="s">
        <v>523</v>
      </c>
      <c r="F303" s="184" t="s">
        <v>524</v>
      </c>
      <c r="G303" s="185" t="s">
        <v>452</v>
      </c>
      <c r="H303" s="186">
        <v>3</v>
      </c>
      <c r="I303" s="187"/>
      <c r="J303" s="188">
        <f t="shared" si="10"/>
        <v>0</v>
      </c>
      <c r="K303" s="189"/>
      <c r="L303" s="39"/>
      <c r="M303" s="190" t="s">
        <v>1</v>
      </c>
      <c r="N303" s="191" t="s">
        <v>42</v>
      </c>
      <c r="O303" s="71"/>
      <c r="P303" s="192">
        <f t="shared" si="11"/>
        <v>0</v>
      </c>
      <c r="Q303" s="192">
        <v>1.8E-3</v>
      </c>
      <c r="R303" s="192">
        <f t="shared" si="12"/>
        <v>5.4000000000000003E-3</v>
      </c>
      <c r="S303" s="192">
        <v>0</v>
      </c>
      <c r="T303" s="193">
        <f t="shared" si="1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4" t="s">
        <v>231</v>
      </c>
      <c r="AT303" s="194" t="s">
        <v>139</v>
      </c>
      <c r="AU303" s="194" t="s">
        <v>84</v>
      </c>
      <c r="AY303" s="17" t="s">
        <v>136</v>
      </c>
      <c r="BE303" s="195">
        <f t="shared" si="14"/>
        <v>0</v>
      </c>
      <c r="BF303" s="195">
        <f t="shared" si="15"/>
        <v>0</v>
      </c>
      <c r="BG303" s="195">
        <f t="shared" si="16"/>
        <v>0</v>
      </c>
      <c r="BH303" s="195">
        <f t="shared" si="17"/>
        <v>0</v>
      </c>
      <c r="BI303" s="195">
        <f t="shared" si="18"/>
        <v>0</v>
      </c>
      <c r="BJ303" s="17" t="s">
        <v>82</v>
      </c>
      <c r="BK303" s="195">
        <f t="shared" si="19"/>
        <v>0</v>
      </c>
      <c r="BL303" s="17" t="s">
        <v>231</v>
      </c>
      <c r="BM303" s="194" t="s">
        <v>525</v>
      </c>
    </row>
    <row r="304" spans="1:65" s="2" customFormat="1" ht="24.2" customHeight="1">
      <c r="A304" s="34"/>
      <c r="B304" s="35"/>
      <c r="C304" s="182" t="s">
        <v>526</v>
      </c>
      <c r="D304" s="182" t="s">
        <v>139</v>
      </c>
      <c r="E304" s="183" t="s">
        <v>527</v>
      </c>
      <c r="F304" s="184" t="s">
        <v>528</v>
      </c>
      <c r="G304" s="185" t="s">
        <v>452</v>
      </c>
      <c r="H304" s="186">
        <v>1</v>
      </c>
      <c r="I304" s="187"/>
      <c r="J304" s="188">
        <f t="shared" si="10"/>
        <v>0</v>
      </c>
      <c r="K304" s="189"/>
      <c r="L304" s="39"/>
      <c r="M304" s="190" t="s">
        <v>1</v>
      </c>
      <c r="N304" s="191" t="s">
        <v>42</v>
      </c>
      <c r="O304" s="71"/>
      <c r="P304" s="192">
        <f t="shared" si="11"/>
        <v>0</v>
      </c>
      <c r="Q304" s="192">
        <v>1.0399999999999999E-3</v>
      </c>
      <c r="R304" s="192">
        <f t="shared" si="12"/>
        <v>1.0399999999999999E-3</v>
      </c>
      <c r="S304" s="192">
        <v>0</v>
      </c>
      <c r="T304" s="193">
        <f t="shared" si="1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4" t="s">
        <v>231</v>
      </c>
      <c r="AT304" s="194" t="s">
        <v>139</v>
      </c>
      <c r="AU304" s="194" t="s">
        <v>84</v>
      </c>
      <c r="AY304" s="17" t="s">
        <v>136</v>
      </c>
      <c r="BE304" s="195">
        <f t="shared" si="14"/>
        <v>0</v>
      </c>
      <c r="BF304" s="195">
        <f t="shared" si="15"/>
        <v>0</v>
      </c>
      <c r="BG304" s="195">
        <f t="shared" si="16"/>
        <v>0</v>
      </c>
      <c r="BH304" s="195">
        <f t="shared" si="17"/>
        <v>0</v>
      </c>
      <c r="BI304" s="195">
        <f t="shared" si="18"/>
        <v>0</v>
      </c>
      <c r="BJ304" s="17" t="s">
        <v>82</v>
      </c>
      <c r="BK304" s="195">
        <f t="shared" si="19"/>
        <v>0</v>
      </c>
      <c r="BL304" s="17" t="s">
        <v>231</v>
      </c>
      <c r="BM304" s="194" t="s">
        <v>529</v>
      </c>
    </row>
    <row r="305" spans="1:65" s="2" customFormat="1" ht="16.5" customHeight="1">
      <c r="A305" s="34"/>
      <c r="B305" s="35"/>
      <c r="C305" s="182" t="s">
        <v>530</v>
      </c>
      <c r="D305" s="182" t="s">
        <v>139</v>
      </c>
      <c r="E305" s="183" t="s">
        <v>531</v>
      </c>
      <c r="F305" s="184" t="s">
        <v>532</v>
      </c>
      <c r="G305" s="185" t="s">
        <v>234</v>
      </c>
      <c r="H305" s="186">
        <v>4</v>
      </c>
      <c r="I305" s="187"/>
      <c r="J305" s="188">
        <f t="shared" si="10"/>
        <v>0</v>
      </c>
      <c r="K305" s="189"/>
      <c r="L305" s="39"/>
      <c r="M305" s="190" t="s">
        <v>1</v>
      </c>
      <c r="N305" s="191" t="s">
        <v>42</v>
      </c>
      <c r="O305" s="71"/>
      <c r="P305" s="192">
        <f t="shared" si="11"/>
        <v>0</v>
      </c>
      <c r="Q305" s="192">
        <v>9.0000000000000006E-5</v>
      </c>
      <c r="R305" s="192">
        <f t="shared" si="12"/>
        <v>3.6000000000000002E-4</v>
      </c>
      <c r="S305" s="192">
        <v>0</v>
      </c>
      <c r="T305" s="193">
        <f t="shared" si="1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4" t="s">
        <v>231</v>
      </c>
      <c r="AT305" s="194" t="s">
        <v>139</v>
      </c>
      <c r="AU305" s="194" t="s">
        <v>84</v>
      </c>
      <c r="AY305" s="17" t="s">
        <v>136</v>
      </c>
      <c r="BE305" s="195">
        <f t="shared" si="14"/>
        <v>0</v>
      </c>
      <c r="BF305" s="195">
        <f t="shared" si="15"/>
        <v>0</v>
      </c>
      <c r="BG305" s="195">
        <f t="shared" si="16"/>
        <v>0</v>
      </c>
      <c r="BH305" s="195">
        <f t="shared" si="17"/>
        <v>0</v>
      </c>
      <c r="BI305" s="195">
        <f t="shared" si="18"/>
        <v>0</v>
      </c>
      <c r="BJ305" s="17" t="s">
        <v>82</v>
      </c>
      <c r="BK305" s="195">
        <f t="shared" si="19"/>
        <v>0</v>
      </c>
      <c r="BL305" s="17" t="s">
        <v>231</v>
      </c>
      <c r="BM305" s="194" t="s">
        <v>533</v>
      </c>
    </row>
    <row r="306" spans="1:65" s="2" customFormat="1" ht="24.2" customHeight="1">
      <c r="A306" s="34"/>
      <c r="B306" s="35"/>
      <c r="C306" s="182" t="s">
        <v>534</v>
      </c>
      <c r="D306" s="182" t="s">
        <v>139</v>
      </c>
      <c r="E306" s="183" t="s">
        <v>535</v>
      </c>
      <c r="F306" s="184" t="s">
        <v>536</v>
      </c>
      <c r="G306" s="185" t="s">
        <v>142</v>
      </c>
      <c r="H306" s="186">
        <v>0.21299999999999999</v>
      </c>
      <c r="I306" s="187"/>
      <c r="J306" s="188">
        <f t="shared" si="10"/>
        <v>0</v>
      </c>
      <c r="K306" s="189"/>
      <c r="L306" s="39"/>
      <c r="M306" s="190" t="s">
        <v>1</v>
      </c>
      <c r="N306" s="191" t="s">
        <v>42</v>
      </c>
      <c r="O306" s="71"/>
      <c r="P306" s="192">
        <f t="shared" si="11"/>
        <v>0</v>
      </c>
      <c r="Q306" s="192">
        <v>0</v>
      </c>
      <c r="R306" s="192">
        <f t="shared" si="12"/>
        <v>0</v>
      </c>
      <c r="S306" s="192">
        <v>0</v>
      </c>
      <c r="T306" s="193">
        <f t="shared" si="1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94" t="s">
        <v>231</v>
      </c>
      <c r="AT306" s="194" t="s">
        <v>139</v>
      </c>
      <c r="AU306" s="194" t="s">
        <v>84</v>
      </c>
      <c r="AY306" s="17" t="s">
        <v>136</v>
      </c>
      <c r="BE306" s="195">
        <f t="shared" si="14"/>
        <v>0</v>
      </c>
      <c r="BF306" s="195">
        <f t="shared" si="15"/>
        <v>0</v>
      </c>
      <c r="BG306" s="195">
        <f t="shared" si="16"/>
        <v>0</v>
      </c>
      <c r="BH306" s="195">
        <f t="shared" si="17"/>
        <v>0</v>
      </c>
      <c r="BI306" s="195">
        <f t="shared" si="18"/>
        <v>0</v>
      </c>
      <c r="BJ306" s="17" t="s">
        <v>82</v>
      </c>
      <c r="BK306" s="195">
        <f t="shared" si="19"/>
        <v>0</v>
      </c>
      <c r="BL306" s="17" t="s">
        <v>231</v>
      </c>
      <c r="BM306" s="194" t="s">
        <v>537</v>
      </c>
    </row>
    <row r="307" spans="1:65" s="12" customFormat="1" ht="22.9" customHeight="1">
      <c r="B307" s="166"/>
      <c r="C307" s="167"/>
      <c r="D307" s="168" t="s">
        <v>76</v>
      </c>
      <c r="E307" s="180" t="s">
        <v>538</v>
      </c>
      <c r="F307" s="180" t="s">
        <v>539</v>
      </c>
      <c r="G307" s="167"/>
      <c r="H307" s="167"/>
      <c r="I307" s="170"/>
      <c r="J307" s="181">
        <f>BK307</f>
        <v>0</v>
      </c>
      <c r="K307" s="167"/>
      <c r="L307" s="172"/>
      <c r="M307" s="173"/>
      <c r="N307" s="174"/>
      <c r="O307" s="174"/>
      <c r="P307" s="175">
        <f>SUM(P308:P311)</f>
        <v>0</v>
      </c>
      <c r="Q307" s="174"/>
      <c r="R307" s="175">
        <f>SUM(R308:R311)</f>
        <v>2.9100000000000001E-2</v>
      </c>
      <c r="S307" s="174"/>
      <c r="T307" s="176">
        <f>SUM(T308:T311)</f>
        <v>0</v>
      </c>
      <c r="AR307" s="177" t="s">
        <v>84</v>
      </c>
      <c r="AT307" s="178" t="s">
        <v>76</v>
      </c>
      <c r="AU307" s="178" t="s">
        <v>82</v>
      </c>
      <c r="AY307" s="177" t="s">
        <v>136</v>
      </c>
      <c r="BK307" s="179">
        <f>SUM(BK308:BK311)</f>
        <v>0</v>
      </c>
    </row>
    <row r="308" spans="1:65" s="2" customFormat="1" ht="33" customHeight="1">
      <c r="A308" s="34"/>
      <c r="B308" s="35"/>
      <c r="C308" s="182" t="s">
        <v>540</v>
      </c>
      <c r="D308" s="182" t="s">
        <v>139</v>
      </c>
      <c r="E308" s="183" t="s">
        <v>541</v>
      </c>
      <c r="F308" s="184" t="s">
        <v>542</v>
      </c>
      <c r="G308" s="185" t="s">
        <v>452</v>
      </c>
      <c r="H308" s="186">
        <v>2</v>
      </c>
      <c r="I308" s="187"/>
      <c r="J308" s="188">
        <f>ROUND(I308*H308,2)</f>
        <v>0</v>
      </c>
      <c r="K308" s="189"/>
      <c r="L308" s="39"/>
      <c r="M308" s="190" t="s">
        <v>1</v>
      </c>
      <c r="N308" s="191" t="s">
        <v>42</v>
      </c>
      <c r="O308" s="71"/>
      <c r="P308" s="192">
        <f>O308*H308</f>
        <v>0</v>
      </c>
      <c r="Q308" s="192">
        <v>9.1999999999999998E-3</v>
      </c>
      <c r="R308" s="192">
        <f>Q308*H308</f>
        <v>1.84E-2</v>
      </c>
      <c r="S308" s="192">
        <v>0</v>
      </c>
      <c r="T308" s="193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4" t="s">
        <v>231</v>
      </c>
      <c r="AT308" s="194" t="s">
        <v>139</v>
      </c>
      <c r="AU308" s="194" t="s">
        <v>84</v>
      </c>
      <c r="AY308" s="17" t="s">
        <v>136</v>
      </c>
      <c r="BE308" s="195">
        <f>IF(N308="základní",J308,0)</f>
        <v>0</v>
      </c>
      <c r="BF308" s="195">
        <f>IF(N308="snížená",J308,0)</f>
        <v>0</v>
      </c>
      <c r="BG308" s="195">
        <f>IF(N308="zákl. přenesená",J308,0)</f>
        <v>0</v>
      </c>
      <c r="BH308" s="195">
        <f>IF(N308="sníž. přenesená",J308,0)</f>
        <v>0</v>
      </c>
      <c r="BI308" s="195">
        <f>IF(N308="nulová",J308,0)</f>
        <v>0</v>
      </c>
      <c r="BJ308" s="17" t="s">
        <v>82</v>
      </c>
      <c r="BK308" s="195">
        <f>ROUND(I308*H308,2)</f>
        <v>0</v>
      </c>
      <c r="BL308" s="17" t="s">
        <v>231</v>
      </c>
      <c r="BM308" s="194" t="s">
        <v>543</v>
      </c>
    </row>
    <row r="309" spans="1:65" s="2" customFormat="1" ht="33" customHeight="1">
      <c r="A309" s="34"/>
      <c r="B309" s="35"/>
      <c r="C309" s="182" t="s">
        <v>544</v>
      </c>
      <c r="D309" s="182" t="s">
        <v>139</v>
      </c>
      <c r="E309" s="183" t="s">
        <v>545</v>
      </c>
      <c r="F309" s="184" t="s">
        <v>546</v>
      </c>
      <c r="G309" s="185" t="s">
        <v>452</v>
      </c>
      <c r="H309" s="186">
        <v>1</v>
      </c>
      <c r="I309" s="187"/>
      <c r="J309" s="188">
        <f>ROUND(I309*H309,2)</f>
        <v>0</v>
      </c>
      <c r="K309" s="189"/>
      <c r="L309" s="39"/>
      <c r="M309" s="190" t="s">
        <v>1</v>
      </c>
      <c r="N309" s="191" t="s">
        <v>42</v>
      </c>
      <c r="O309" s="71"/>
      <c r="P309" s="192">
        <f>O309*H309</f>
        <v>0</v>
      </c>
      <c r="Q309" s="192">
        <v>9.1999999999999998E-3</v>
      </c>
      <c r="R309" s="192">
        <f>Q309*H309</f>
        <v>9.1999999999999998E-3</v>
      </c>
      <c r="S309" s="192">
        <v>0</v>
      </c>
      <c r="T309" s="193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94" t="s">
        <v>231</v>
      </c>
      <c r="AT309" s="194" t="s">
        <v>139</v>
      </c>
      <c r="AU309" s="194" t="s">
        <v>84</v>
      </c>
      <c r="AY309" s="17" t="s">
        <v>136</v>
      </c>
      <c r="BE309" s="195">
        <f>IF(N309="základní",J309,0)</f>
        <v>0</v>
      </c>
      <c r="BF309" s="195">
        <f>IF(N309="snížená",J309,0)</f>
        <v>0</v>
      </c>
      <c r="BG309" s="195">
        <f>IF(N309="zákl. přenesená",J309,0)</f>
        <v>0</v>
      </c>
      <c r="BH309" s="195">
        <f>IF(N309="sníž. přenesená",J309,0)</f>
        <v>0</v>
      </c>
      <c r="BI309" s="195">
        <f>IF(N309="nulová",J309,0)</f>
        <v>0</v>
      </c>
      <c r="BJ309" s="17" t="s">
        <v>82</v>
      </c>
      <c r="BK309" s="195">
        <f>ROUND(I309*H309,2)</f>
        <v>0</v>
      </c>
      <c r="BL309" s="17" t="s">
        <v>231</v>
      </c>
      <c r="BM309" s="194" t="s">
        <v>547</v>
      </c>
    </row>
    <row r="310" spans="1:65" s="2" customFormat="1" ht="16.5" customHeight="1">
      <c r="A310" s="34"/>
      <c r="B310" s="35"/>
      <c r="C310" s="182" t="s">
        <v>548</v>
      </c>
      <c r="D310" s="182" t="s">
        <v>139</v>
      </c>
      <c r="E310" s="183" t="s">
        <v>549</v>
      </c>
      <c r="F310" s="184" t="s">
        <v>550</v>
      </c>
      <c r="G310" s="185" t="s">
        <v>452</v>
      </c>
      <c r="H310" s="186">
        <v>3</v>
      </c>
      <c r="I310" s="187"/>
      <c r="J310" s="188">
        <f>ROUND(I310*H310,2)</f>
        <v>0</v>
      </c>
      <c r="K310" s="189"/>
      <c r="L310" s="39"/>
      <c r="M310" s="190" t="s">
        <v>1</v>
      </c>
      <c r="N310" s="191" t="s">
        <v>42</v>
      </c>
      <c r="O310" s="71"/>
      <c r="P310" s="192">
        <f>O310*H310</f>
        <v>0</v>
      </c>
      <c r="Q310" s="192">
        <v>5.0000000000000001E-4</v>
      </c>
      <c r="R310" s="192">
        <f>Q310*H310</f>
        <v>1.5E-3</v>
      </c>
      <c r="S310" s="192">
        <v>0</v>
      </c>
      <c r="T310" s="193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4" t="s">
        <v>231</v>
      </c>
      <c r="AT310" s="194" t="s">
        <v>139</v>
      </c>
      <c r="AU310" s="194" t="s">
        <v>84</v>
      </c>
      <c r="AY310" s="17" t="s">
        <v>136</v>
      </c>
      <c r="BE310" s="195">
        <f>IF(N310="základní",J310,0)</f>
        <v>0</v>
      </c>
      <c r="BF310" s="195">
        <f>IF(N310="snížená",J310,0)</f>
        <v>0</v>
      </c>
      <c r="BG310" s="195">
        <f>IF(N310="zákl. přenesená",J310,0)</f>
        <v>0</v>
      </c>
      <c r="BH310" s="195">
        <f>IF(N310="sníž. přenesená",J310,0)</f>
        <v>0</v>
      </c>
      <c r="BI310" s="195">
        <f>IF(N310="nulová",J310,0)</f>
        <v>0</v>
      </c>
      <c r="BJ310" s="17" t="s">
        <v>82</v>
      </c>
      <c r="BK310" s="195">
        <f>ROUND(I310*H310,2)</f>
        <v>0</v>
      </c>
      <c r="BL310" s="17" t="s">
        <v>231</v>
      </c>
      <c r="BM310" s="194" t="s">
        <v>551</v>
      </c>
    </row>
    <row r="311" spans="1:65" s="2" customFormat="1" ht="24.2" customHeight="1">
      <c r="A311" s="34"/>
      <c r="B311" s="35"/>
      <c r="C311" s="182" t="s">
        <v>552</v>
      </c>
      <c r="D311" s="182" t="s">
        <v>139</v>
      </c>
      <c r="E311" s="183" t="s">
        <v>553</v>
      </c>
      <c r="F311" s="184" t="s">
        <v>554</v>
      </c>
      <c r="G311" s="185" t="s">
        <v>142</v>
      </c>
      <c r="H311" s="186">
        <v>2.9000000000000001E-2</v>
      </c>
      <c r="I311" s="187"/>
      <c r="J311" s="188">
        <f>ROUND(I311*H311,2)</f>
        <v>0</v>
      </c>
      <c r="K311" s="189"/>
      <c r="L311" s="39"/>
      <c r="M311" s="190" t="s">
        <v>1</v>
      </c>
      <c r="N311" s="191" t="s">
        <v>42</v>
      </c>
      <c r="O311" s="71"/>
      <c r="P311" s="192">
        <f>O311*H311</f>
        <v>0</v>
      </c>
      <c r="Q311" s="192">
        <v>0</v>
      </c>
      <c r="R311" s="192">
        <f>Q311*H311</f>
        <v>0</v>
      </c>
      <c r="S311" s="192">
        <v>0</v>
      </c>
      <c r="T311" s="193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94" t="s">
        <v>231</v>
      </c>
      <c r="AT311" s="194" t="s">
        <v>139</v>
      </c>
      <c r="AU311" s="194" t="s">
        <v>84</v>
      </c>
      <c r="AY311" s="17" t="s">
        <v>136</v>
      </c>
      <c r="BE311" s="195">
        <f>IF(N311="základní",J311,0)</f>
        <v>0</v>
      </c>
      <c r="BF311" s="195">
        <f>IF(N311="snížená",J311,0)</f>
        <v>0</v>
      </c>
      <c r="BG311" s="195">
        <f>IF(N311="zákl. přenesená",J311,0)</f>
        <v>0</v>
      </c>
      <c r="BH311" s="195">
        <f>IF(N311="sníž. přenesená",J311,0)</f>
        <v>0</v>
      </c>
      <c r="BI311" s="195">
        <f>IF(N311="nulová",J311,0)</f>
        <v>0</v>
      </c>
      <c r="BJ311" s="17" t="s">
        <v>82</v>
      </c>
      <c r="BK311" s="195">
        <f>ROUND(I311*H311,2)</f>
        <v>0</v>
      </c>
      <c r="BL311" s="17" t="s">
        <v>231</v>
      </c>
      <c r="BM311" s="194" t="s">
        <v>555</v>
      </c>
    </row>
    <row r="312" spans="1:65" s="12" customFormat="1" ht="22.9" customHeight="1">
      <c r="B312" s="166"/>
      <c r="C312" s="167"/>
      <c r="D312" s="168" t="s">
        <v>76</v>
      </c>
      <c r="E312" s="180" t="s">
        <v>556</v>
      </c>
      <c r="F312" s="180" t="s">
        <v>557</v>
      </c>
      <c r="G312" s="167"/>
      <c r="H312" s="167"/>
      <c r="I312" s="170"/>
      <c r="J312" s="181">
        <f>BK312</f>
        <v>0</v>
      </c>
      <c r="K312" s="167"/>
      <c r="L312" s="172"/>
      <c r="M312" s="173"/>
      <c r="N312" s="174"/>
      <c r="O312" s="174"/>
      <c r="P312" s="175">
        <f>SUM(P313:P316)</f>
        <v>0</v>
      </c>
      <c r="Q312" s="174"/>
      <c r="R312" s="175">
        <f>SUM(R313:R316)</f>
        <v>7.228E-3</v>
      </c>
      <c r="S312" s="174"/>
      <c r="T312" s="176">
        <f>SUM(T313:T316)</f>
        <v>0.12376000000000001</v>
      </c>
      <c r="AR312" s="177" t="s">
        <v>84</v>
      </c>
      <c r="AT312" s="178" t="s">
        <v>76</v>
      </c>
      <c r="AU312" s="178" t="s">
        <v>82</v>
      </c>
      <c r="AY312" s="177" t="s">
        <v>136</v>
      </c>
      <c r="BK312" s="179">
        <f>SUM(BK313:BK316)</f>
        <v>0</v>
      </c>
    </row>
    <row r="313" spans="1:65" s="2" customFormat="1" ht="16.5" customHeight="1">
      <c r="A313" s="34"/>
      <c r="B313" s="35"/>
      <c r="C313" s="182" t="s">
        <v>558</v>
      </c>
      <c r="D313" s="182" t="s">
        <v>139</v>
      </c>
      <c r="E313" s="183" t="s">
        <v>559</v>
      </c>
      <c r="F313" s="184" t="s">
        <v>560</v>
      </c>
      <c r="G313" s="185" t="s">
        <v>149</v>
      </c>
      <c r="H313" s="186">
        <v>5.2</v>
      </c>
      <c r="I313" s="187"/>
      <c r="J313" s="188">
        <f>ROUND(I313*H313,2)</f>
        <v>0</v>
      </c>
      <c r="K313" s="189"/>
      <c r="L313" s="39"/>
      <c r="M313" s="190" t="s">
        <v>1</v>
      </c>
      <c r="N313" s="191" t="s">
        <v>42</v>
      </c>
      <c r="O313" s="71"/>
      <c r="P313" s="192">
        <f>O313*H313</f>
        <v>0</v>
      </c>
      <c r="Q313" s="192">
        <v>0</v>
      </c>
      <c r="R313" s="192">
        <f>Q313*H313</f>
        <v>0</v>
      </c>
      <c r="S313" s="192">
        <v>2.3800000000000002E-2</v>
      </c>
      <c r="T313" s="193">
        <f>S313*H313</f>
        <v>0.12376000000000001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94" t="s">
        <v>231</v>
      </c>
      <c r="AT313" s="194" t="s">
        <v>139</v>
      </c>
      <c r="AU313" s="194" t="s">
        <v>84</v>
      </c>
      <c r="AY313" s="17" t="s">
        <v>136</v>
      </c>
      <c r="BE313" s="195">
        <f>IF(N313="základní",J313,0)</f>
        <v>0</v>
      </c>
      <c r="BF313" s="195">
        <f>IF(N313="snížená",J313,0)</f>
        <v>0</v>
      </c>
      <c r="BG313" s="195">
        <f>IF(N313="zákl. přenesená",J313,0)</f>
        <v>0</v>
      </c>
      <c r="BH313" s="195">
        <f>IF(N313="sníž. přenesená",J313,0)</f>
        <v>0</v>
      </c>
      <c r="BI313" s="195">
        <f>IF(N313="nulová",J313,0)</f>
        <v>0</v>
      </c>
      <c r="BJ313" s="17" t="s">
        <v>82</v>
      </c>
      <c r="BK313" s="195">
        <f>ROUND(I313*H313,2)</f>
        <v>0</v>
      </c>
      <c r="BL313" s="17" t="s">
        <v>231</v>
      </c>
      <c r="BM313" s="194" t="s">
        <v>561</v>
      </c>
    </row>
    <row r="314" spans="1:65" s="13" customFormat="1">
      <c r="B314" s="196"/>
      <c r="C314" s="197"/>
      <c r="D314" s="198" t="s">
        <v>145</v>
      </c>
      <c r="E314" s="199" t="s">
        <v>1</v>
      </c>
      <c r="F314" s="200" t="s">
        <v>562</v>
      </c>
      <c r="G314" s="197"/>
      <c r="H314" s="201">
        <v>5.2</v>
      </c>
      <c r="I314" s="202"/>
      <c r="J314" s="197"/>
      <c r="K314" s="197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145</v>
      </c>
      <c r="AU314" s="207" t="s">
        <v>84</v>
      </c>
      <c r="AV314" s="13" t="s">
        <v>84</v>
      </c>
      <c r="AW314" s="13" t="s">
        <v>32</v>
      </c>
      <c r="AX314" s="13" t="s">
        <v>82</v>
      </c>
      <c r="AY314" s="207" t="s">
        <v>136</v>
      </c>
    </row>
    <row r="315" spans="1:65" s="2" customFormat="1" ht="16.5" customHeight="1">
      <c r="A315" s="34"/>
      <c r="B315" s="35"/>
      <c r="C315" s="182" t="s">
        <v>563</v>
      </c>
      <c r="D315" s="182" t="s">
        <v>139</v>
      </c>
      <c r="E315" s="183" t="s">
        <v>564</v>
      </c>
      <c r="F315" s="184" t="s">
        <v>565</v>
      </c>
      <c r="G315" s="185" t="s">
        <v>149</v>
      </c>
      <c r="H315" s="186">
        <v>5.2</v>
      </c>
      <c r="I315" s="187"/>
      <c r="J315" s="188">
        <f>ROUND(I315*H315,2)</f>
        <v>0</v>
      </c>
      <c r="K315" s="189"/>
      <c r="L315" s="39"/>
      <c r="M315" s="190" t="s">
        <v>1</v>
      </c>
      <c r="N315" s="191" t="s">
        <v>42</v>
      </c>
      <c r="O315" s="71"/>
      <c r="P315" s="192">
        <f>O315*H315</f>
        <v>0</v>
      </c>
      <c r="Q315" s="192">
        <v>1.39E-3</v>
      </c>
      <c r="R315" s="192">
        <f>Q315*H315</f>
        <v>7.228E-3</v>
      </c>
      <c r="S315" s="192">
        <v>0</v>
      </c>
      <c r="T315" s="193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4" t="s">
        <v>231</v>
      </c>
      <c r="AT315" s="194" t="s">
        <v>139</v>
      </c>
      <c r="AU315" s="194" t="s">
        <v>84</v>
      </c>
      <c r="AY315" s="17" t="s">
        <v>136</v>
      </c>
      <c r="BE315" s="195">
        <f>IF(N315="základní",J315,0)</f>
        <v>0</v>
      </c>
      <c r="BF315" s="195">
        <f>IF(N315="snížená",J315,0)</f>
        <v>0</v>
      </c>
      <c r="BG315" s="195">
        <f>IF(N315="zákl. přenesená",J315,0)</f>
        <v>0</v>
      </c>
      <c r="BH315" s="195">
        <f>IF(N315="sníž. přenesená",J315,0)</f>
        <v>0</v>
      </c>
      <c r="BI315" s="195">
        <f>IF(N315="nulová",J315,0)</f>
        <v>0</v>
      </c>
      <c r="BJ315" s="17" t="s">
        <v>82</v>
      </c>
      <c r="BK315" s="195">
        <f>ROUND(I315*H315,2)</f>
        <v>0</v>
      </c>
      <c r="BL315" s="17" t="s">
        <v>231</v>
      </c>
      <c r="BM315" s="194" t="s">
        <v>566</v>
      </c>
    </row>
    <row r="316" spans="1:65" s="2" customFormat="1" ht="16.5" customHeight="1">
      <c r="A316" s="34"/>
      <c r="B316" s="35"/>
      <c r="C316" s="182" t="s">
        <v>567</v>
      </c>
      <c r="D316" s="182" t="s">
        <v>139</v>
      </c>
      <c r="E316" s="183" t="s">
        <v>568</v>
      </c>
      <c r="F316" s="184" t="s">
        <v>569</v>
      </c>
      <c r="G316" s="185" t="s">
        <v>149</v>
      </c>
      <c r="H316" s="186">
        <v>5.2</v>
      </c>
      <c r="I316" s="187"/>
      <c r="J316" s="188">
        <f>ROUND(I316*H316,2)</f>
        <v>0</v>
      </c>
      <c r="K316" s="189"/>
      <c r="L316" s="39"/>
      <c r="M316" s="190" t="s">
        <v>1</v>
      </c>
      <c r="N316" s="191" t="s">
        <v>42</v>
      </c>
      <c r="O316" s="71"/>
      <c r="P316" s="192">
        <f>O316*H316</f>
        <v>0</v>
      </c>
      <c r="Q316" s="192">
        <v>0</v>
      </c>
      <c r="R316" s="192">
        <f>Q316*H316</f>
        <v>0</v>
      </c>
      <c r="S316" s="192">
        <v>0</v>
      </c>
      <c r="T316" s="193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94" t="s">
        <v>231</v>
      </c>
      <c r="AT316" s="194" t="s">
        <v>139</v>
      </c>
      <c r="AU316" s="194" t="s">
        <v>84</v>
      </c>
      <c r="AY316" s="17" t="s">
        <v>136</v>
      </c>
      <c r="BE316" s="195">
        <f>IF(N316="základní",J316,0)</f>
        <v>0</v>
      </c>
      <c r="BF316" s="195">
        <f>IF(N316="snížená",J316,0)</f>
        <v>0</v>
      </c>
      <c r="BG316" s="195">
        <f>IF(N316="zákl. přenesená",J316,0)</f>
        <v>0</v>
      </c>
      <c r="BH316" s="195">
        <f>IF(N316="sníž. přenesená",J316,0)</f>
        <v>0</v>
      </c>
      <c r="BI316" s="195">
        <f>IF(N316="nulová",J316,0)</f>
        <v>0</v>
      </c>
      <c r="BJ316" s="17" t="s">
        <v>82</v>
      </c>
      <c r="BK316" s="195">
        <f>ROUND(I316*H316,2)</f>
        <v>0</v>
      </c>
      <c r="BL316" s="17" t="s">
        <v>231</v>
      </c>
      <c r="BM316" s="194" t="s">
        <v>570</v>
      </c>
    </row>
    <row r="317" spans="1:65" s="12" customFormat="1" ht="22.9" customHeight="1">
      <c r="B317" s="166"/>
      <c r="C317" s="167"/>
      <c r="D317" s="168" t="s">
        <v>76</v>
      </c>
      <c r="E317" s="180" t="s">
        <v>571</v>
      </c>
      <c r="F317" s="180" t="s">
        <v>572</v>
      </c>
      <c r="G317" s="167"/>
      <c r="H317" s="167"/>
      <c r="I317" s="170"/>
      <c r="J317" s="181">
        <f>BK317</f>
        <v>0</v>
      </c>
      <c r="K317" s="167"/>
      <c r="L317" s="172"/>
      <c r="M317" s="173"/>
      <c r="N317" s="174"/>
      <c r="O317" s="174"/>
      <c r="P317" s="175">
        <f>SUM(P318:P355)</f>
        <v>0</v>
      </c>
      <c r="Q317" s="174"/>
      <c r="R317" s="175">
        <f>SUM(R318:R355)</f>
        <v>0</v>
      </c>
      <c r="S317" s="174"/>
      <c r="T317" s="176">
        <f>SUM(T318:T355)</f>
        <v>0</v>
      </c>
      <c r="AR317" s="177" t="s">
        <v>84</v>
      </c>
      <c r="AT317" s="178" t="s">
        <v>76</v>
      </c>
      <c r="AU317" s="178" t="s">
        <v>82</v>
      </c>
      <c r="AY317" s="177" t="s">
        <v>136</v>
      </c>
      <c r="BK317" s="179">
        <f>SUM(BK318:BK355)</f>
        <v>0</v>
      </c>
    </row>
    <row r="318" spans="1:65" s="2" customFormat="1" ht="21.75" customHeight="1">
      <c r="A318" s="34"/>
      <c r="B318" s="35"/>
      <c r="C318" s="182" t="s">
        <v>573</v>
      </c>
      <c r="D318" s="182" t="s">
        <v>139</v>
      </c>
      <c r="E318" s="183" t="s">
        <v>574</v>
      </c>
      <c r="F318" s="184" t="s">
        <v>575</v>
      </c>
      <c r="G318" s="185" t="s">
        <v>576</v>
      </c>
      <c r="H318" s="186">
        <v>1</v>
      </c>
      <c r="I318" s="187"/>
      <c r="J318" s="188">
        <f t="shared" ref="J318:J355" si="20">ROUND(I318*H318,2)</f>
        <v>0</v>
      </c>
      <c r="K318" s="189"/>
      <c r="L318" s="39"/>
      <c r="M318" s="190" t="s">
        <v>1</v>
      </c>
      <c r="N318" s="191" t="s">
        <v>42</v>
      </c>
      <c r="O318" s="71"/>
      <c r="P318" s="192">
        <f t="shared" ref="P318:P355" si="21">O318*H318</f>
        <v>0</v>
      </c>
      <c r="Q318" s="192">
        <v>0</v>
      </c>
      <c r="R318" s="192">
        <f t="shared" ref="R318:R355" si="22">Q318*H318</f>
        <v>0</v>
      </c>
      <c r="S318" s="192">
        <v>0</v>
      </c>
      <c r="T318" s="193">
        <f t="shared" ref="T318:T355" si="23"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4" t="s">
        <v>231</v>
      </c>
      <c r="AT318" s="194" t="s">
        <v>139</v>
      </c>
      <c r="AU318" s="194" t="s">
        <v>84</v>
      </c>
      <c r="AY318" s="17" t="s">
        <v>136</v>
      </c>
      <c r="BE318" s="195">
        <f t="shared" ref="BE318:BE355" si="24">IF(N318="základní",J318,0)</f>
        <v>0</v>
      </c>
      <c r="BF318" s="195">
        <f t="shared" ref="BF318:BF355" si="25">IF(N318="snížená",J318,0)</f>
        <v>0</v>
      </c>
      <c r="BG318" s="195">
        <f t="shared" ref="BG318:BG355" si="26">IF(N318="zákl. přenesená",J318,0)</f>
        <v>0</v>
      </c>
      <c r="BH318" s="195">
        <f t="shared" ref="BH318:BH355" si="27">IF(N318="sníž. přenesená",J318,0)</f>
        <v>0</v>
      </c>
      <c r="BI318" s="195">
        <f t="shared" ref="BI318:BI355" si="28">IF(N318="nulová",J318,0)</f>
        <v>0</v>
      </c>
      <c r="BJ318" s="17" t="s">
        <v>82</v>
      </c>
      <c r="BK318" s="195">
        <f t="shared" ref="BK318:BK355" si="29">ROUND(I318*H318,2)</f>
        <v>0</v>
      </c>
      <c r="BL318" s="17" t="s">
        <v>231</v>
      </c>
      <c r="BM318" s="194" t="s">
        <v>577</v>
      </c>
    </row>
    <row r="319" spans="1:65" s="2" customFormat="1" ht="16.5" customHeight="1">
      <c r="A319" s="34"/>
      <c r="B319" s="35"/>
      <c r="C319" s="182" t="s">
        <v>578</v>
      </c>
      <c r="D319" s="182" t="s">
        <v>139</v>
      </c>
      <c r="E319" s="183" t="s">
        <v>579</v>
      </c>
      <c r="F319" s="184" t="s">
        <v>580</v>
      </c>
      <c r="G319" s="185" t="s">
        <v>576</v>
      </c>
      <c r="H319" s="186">
        <v>2</v>
      </c>
      <c r="I319" s="187"/>
      <c r="J319" s="188">
        <f t="shared" si="20"/>
        <v>0</v>
      </c>
      <c r="K319" s="189"/>
      <c r="L319" s="39"/>
      <c r="M319" s="190" t="s">
        <v>1</v>
      </c>
      <c r="N319" s="191" t="s">
        <v>42</v>
      </c>
      <c r="O319" s="71"/>
      <c r="P319" s="192">
        <f t="shared" si="21"/>
        <v>0</v>
      </c>
      <c r="Q319" s="192">
        <v>0</v>
      </c>
      <c r="R319" s="192">
        <f t="shared" si="22"/>
        <v>0</v>
      </c>
      <c r="S319" s="192">
        <v>0</v>
      </c>
      <c r="T319" s="193">
        <f t="shared" si="23"/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4" t="s">
        <v>231</v>
      </c>
      <c r="AT319" s="194" t="s">
        <v>139</v>
      </c>
      <c r="AU319" s="194" t="s">
        <v>84</v>
      </c>
      <c r="AY319" s="17" t="s">
        <v>136</v>
      </c>
      <c r="BE319" s="195">
        <f t="shared" si="24"/>
        <v>0</v>
      </c>
      <c r="BF319" s="195">
        <f t="shared" si="25"/>
        <v>0</v>
      </c>
      <c r="BG319" s="195">
        <f t="shared" si="26"/>
        <v>0</v>
      </c>
      <c r="BH319" s="195">
        <f t="shared" si="27"/>
        <v>0</v>
      </c>
      <c r="BI319" s="195">
        <f t="shared" si="28"/>
        <v>0</v>
      </c>
      <c r="BJ319" s="17" t="s">
        <v>82</v>
      </c>
      <c r="BK319" s="195">
        <f t="shared" si="29"/>
        <v>0</v>
      </c>
      <c r="BL319" s="17" t="s">
        <v>231</v>
      </c>
      <c r="BM319" s="194" t="s">
        <v>581</v>
      </c>
    </row>
    <row r="320" spans="1:65" s="2" customFormat="1" ht="16.5" customHeight="1">
      <c r="A320" s="34"/>
      <c r="B320" s="35"/>
      <c r="C320" s="182" t="s">
        <v>582</v>
      </c>
      <c r="D320" s="182" t="s">
        <v>139</v>
      </c>
      <c r="E320" s="183" t="s">
        <v>583</v>
      </c>
      <c r="F320" s="184" t="s">
        <v>584</v>
      </c>
      <c r="G320" s="185" t="s">
        <v>576</v>
      </c>
      <c r="H320" s="186">
        <v>2</v>
      </c>
      <c r="I320" s="187"/>
      <c r="J320" s="188">
        <f t="shared" si="20"/>
        <v>0</v>
      </c>
      <c r="K320" s="189"/>
      <c r="L320" s="39"/>
      <c r="M320" s="190" t="s">
        <v>1</v>
      </c>
      <c r="N320" s="191" t="s">
        <v>42</v>
      </c>
      <c r="O320" s="71"/>
      <c r="P320" s="192">
        <f t="shared" si="21"/>
        <v>0</v>
      </c>
      <c r="Q320" s="192">
        <v>0</v>
      </c>
      <c r="R320" s="192">
        <f t="shared" si="22"/>
        <v>0</v>
      </c>
      <c r="S320" s="192">
        <v>0</v>
      </c>
      <c r="T320" s="193">
        <f t="shared" si="23"/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94" t="s">
        <v>231</v>
      </c>
      <c r="AT320" s="194" t="s">
        <v>139</v>
      </c>
      <c r="AU320" s="194" t="s">
        <v>84</v>
      </c>
      <c r="AY320" s="17" t="s">
        <v>136</v>
      </c>
      <c r="BE320" s="195">
        <f t="shared" si="24"/>
        <v>0</v>
      </c>
      <c r="BF320" s="195">
        <f t="shared" si="25"/>
        <v>0</v>
      </c>
      <c r="BG320" s="195">
        <f t="shared" si="26"/>
        <v>0</v>
      </c>
      <c r="BH320" s="195">
        <f t="shared" si="27"/>
        <v>0</v>
      </c>
      <c r="BI320" s="195">
        <f t="shared" si="28"/>
        <v>0</v>
      </c>
      <c r="BJ320" s="17" t="s">
        <v>82</v>
      </c>
      <c r="BK320" s="195">
        <f t="shared" si="29"/>
        <v>0</v>
      </c>
      <c r="BL320" s="17" t="s">
        <v>231</v>
      </c>
      <c r="BM320" s="194" t="s">
        <v>585</v>
      </c>
    </row>
    <row r="321" spans="1:65" s="2" customFormat="1" ht="24.2" customHeight="1">
      <c r="A321" s="34"/>
      <c r="B321" s="35"/>
      <c r="C321" s="182" t="s">
        <v>586</v>
      </c>
      <c r="D321" s="182" t="s">
        <v>139</v>
      </c>
      <c r="E321" s="183" t="s">
        <v>587</v>
      </c>
      <c r="F321" s="184" t="s">
        <v>588</v>
      </c>
      <c r="G321" s="185" t="s">
        <v>160</v>
      </c>
      <c r="H321" s="186">
        <v>6</v>
      </c>
      <c r="I321" s="187"/>
      <c r="J321" s="188">
        <f t="shared" si="20"/>
        <v>0</v>
      </c>
      <c r="K321" s="189"/>
      <c r="L321" s="39"/>
      <c r="M321" s="190" t="s">
        <v>1</v>
      </c>
      <c r="N321" s="191" t="s">
        <v>42</v>
      </c>
      <c r="O321" s="71"/>
      <c r="P321" s="192">
        <f t="shared" si="21"/>
        <v>0</v>
      </c>
      <c r="Q321" s="192">
        <v>0</v>
      </c>
      <c r="R321" s="192">
        <f t="shared" si="22"/>
        <v>0</v>
      </c>
      <c r="S321" s="192">
        <v>0</v>
      </c>
      <c r="T321" s="193">
        <f t="shared" si="23"/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94" t="s">
        <v>231</v>
      </c>
      <c r="AT321" s="194" t="s">
        <v>139</v>
      </c>
      <c r="AU321" s="194" t="s">
        <v>84</v>
      </c>
      <c r="AY321" s="17" t="s">
        <v>136</v>
      </c>
      <c r="BE321" s="195">
        <f t="shared" si="24"/>
        <v>0</v>
      </c>
      <c r="BF321" s="195">
        <f t="shared" si="25"/>
        <v>0</v>
      </c>
      <c r="BG321" s="195">
        <f t="shared" si="26"/>
        <v>0</v>
      </c>
      <c r="BH321" s="195">
        <f t="shared" si="27"/>
        <v>0</v>
      </c>
      <c r="BI321" s="195">
        <f t="shared" si="28"/>
        <v>0</v>
      </c>
      <c r="BJ321" s="17" t="s">
        <v>82</v>
      </c>
      <c r="BK321" s="195">
        <f t="shared" si="29"/>
        <v>0</v>
      </c>
      <c r="BL321" s="17" t="s">
        <v>231</v>
      </c>
      <c r="BM321" s="194" t="s">
        <v>589</v>
      </c>
    </row>
    <row r="322" spans="1:65" s="2" customFormat="1" ht="16.5" customHeight="1">
      <c r="A322" s="34"/>
      <c r="B322" s="35"/>
      <c r="C322" s="229" t="s">
        <v>590</v>
      </c>
      <c r="D322" s="229" t="s">
        <v>237</v>
      </c>
      <c r="E322" s="230" t="s">
        <v>591</v>
      </c>
      <c r="F322" s="231" t="s">
        <v>592</v>
      </c>
      <c r="G322" s="232" t="s">
        <v>160</v>
      </c>
      <c r="H322" s="233">
        <v>6</v>
      </c>
      <c r="I322" s="234"/>
      <c r="J322" s="235">
        <f t="shared" si="20"/>
        <v>0</v>
      </c>
      <c r="K322" s="236"/>
      <c r="L322" s="237"/>
      <c r="M322" s="238" t="s">
        <v>1</v>
      </c>
      <c r="N322" s="239" t="s">
        <v>42</v>
      </c>
      <c r="O322" s="71"/>
      <c r="P322" s="192">
        <f t="shared" si="21"/>
        <v>0</v>
      </c>
      <c r="Q322" s="192">
        <v>0</v>
      </c>
      <c r="R322" s="192">
        <f t="shared" si="22"/>
        <v>0</v>
      </c>
      <c r="S322" s="192">
        <v>0</v>
      </c>
      <c r="T322" s="193">
        <f t="shared" si="23"/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94" t="s">
        <v>309</v>
      </c>
      <c r="AT322" s="194" t="s">
        <v>237</v>
      </c>
      <c r="AU322" s="194" t="s">
        <v>84</v>
      </c>
      <c r="AY322" s="17" t="s">
        <v>136</v>
      </c>
      <c r="BE322" s="195">
        <f t="shared" si="24"/>
        <v>0</v>
      </c>
      <c r="BF322" s="195">
        <f t="shared" si="25"/>
        <v>0</v>
      </c>
      <c r="BG322" s="195">
        <f t="shared" si="26"/>
        <v>0</v>
      </c>
      <c r="BH322" s="195">
        <f t="shared" si="27"/>
        <v>0</v>
      </c>
      <c r="BI322" s="195">
        <f t="shared" si="28"/>
        <v>0</v>
      </c>
      <c r="BJ322" s="17" t="s">
        <v>82</v>
      </c>
      <c r="BK322" s="195">
        <f t="shared" si="29"/>
        <v>0</v>
      </c>
      <c r="BL322" s="17" t="s">
        <v>231</v>
      </c>
      <c r="BM322" s="194" t="s">
        <v>593</v>
      </c>
    </row>
    <row r="323" spans="1:65" s="2" customFormat="1" ht="21.75" customHeight="1">
      <c r="A323" s="34"/>
      <c r="B323" s="35"/>
      <c r="C323" s="182" t="s">
        <v>594</v>
      </c>
      <c r="D323" s="182" t="s">
        <v>139</v>
      </c>
      <c r="E323" s="183" t="s">
        <v>595</v>
      </c>
      <c r="F323" s="184" t="s">
        <v>596</v>
      </c>
      <c r="G323" s="185" t="s">
        <v>234</v>
      </c>
      <c r="H323" s="186">
        <v>25</v>
      </c>
      <c r="I323" s="187"/>
      <c r="J323" s="188">
        <f t="shared" si="20"/>
        <v>0</v>
      </c>
      <c r="K323" s="189"/>
      <c r="L323" s="39"/>
      <c r="M323" s="190" t="s">
        <v>1</v>
      </c>
      <c r="N323" s="191" t="s">
        <v>42</v>
      </c>
      <c r="O323" s="71"/>
      <c r="P323" s="192">
        <f t="shared" si="21"/>
        <v>0</v>
      </c>
      <c r="Q323" s="192">
        <v>0</v>
      </c>
      <c r="R323" s="192">
        <f t="shared" si="22"/>
        <v>0</v>
      </c>
      <c r="S323" s="192">
        <v>0</v>
      </c>
      <c r="T323" s="193">
        <f t="shared" si="23"/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94" t="s">
        <v>231</v>
      </c>
      <c r="AT323" s="194" t="s">
        <v>139</v>
      </c>
      <c r="AU323" s="194" t="s">
        <v>84</v>
      </c>
      <c r="AY323" s="17" t="s">
        <v>136</v>
      </c>
      <c r="BE323" s="195">
        <f t="shared" si="24"/>
        <v>0</v>
      </c>
      <c r="BF323" s="195">
        <f t="shared" si="25"/>
        <v>0</v>
      </c>
      <c r="BG323" s="195">
        <f t="shared" si="26"/>
        <v>0</v>
      </c>
      <c r="BH323" s="195">
        <f t="shared" si="27"/>
        <v>0</v>
      </c>
      <c r="BI323" s="195">
        <f t="shared" si="28"/>
        <v>0</v>
      </c>
      <c r="BJ323" s="17" t="s">
        <v>82</v>
      </c>
      <c r="BK323" s="195">
        <f t="shared" si="29"/>
        <v>0</v>
      </c>
      <c r="BL323" s="17" t="s">
        <v>231</v>
      </c>
      <c r="BM323" s="194" t="s">
        <v>597</v>
      </c>
    </row>
    <row r="324" spans="1:65" s="2" customFormat="1" ht="16.5" customHeight="1">
      <c r="A324" s="34"/>
      <c r="B324" s="35"/>
      <c r="C324" s="229" t="s">
        <v>598</v>
      </c>
      <c r="D324" s="229" t="s">
        <v>237</v>
      </c>
      <c r="E324" s="230" t="s">
        <v>599</v>
      </c>
      <c r="F324" s="231" t="s">
        <v>600</v>
      </c>
      <c r="G324" s="232" t="s">
        <v>234</v>
      </c>
      <c r="H324" s="233">
        <v>25</v>
      </c>
      <c r="I324" s="234"/>
      <c r="J324" s="235">
        <f t="shared" si="20"/>
        <v>0</v>
      </c>
      <c r="K324" s="236"/>
      <c r="L324" s="237"/>
      <c r="M324" s="238" t="s">
        <v>1</v>
      </c>
      <c r="N324" s="239" t="s">
        <v>42</v>
      </c>
      <c r="O324" s="71"/>
      <c r="P324" s="192">
        <f t="shared" si="21"/>
        <v>0</v>
      </c>
      <c r="Q324" s="192">
        <v>0</v>
      </c>
      <c r="R324" s="192">
        <f t="shared" si="22"/>
        <v>0</v>
      </c>
      <c r="S324" s="192">
        <v>0</v>
      </c>
      <c r="T324" s="193">
        <f t="shared" si="23"/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4" t="s">
        <v>309</v>
      </c>
      <c r="AT324" s="194" t="s">
        <v>237</v>
      </c>
      <c r="AU324" s="194" t="s">
        <v>84</v>
      </c>
      <c r="AY324" s="17" t="s">
        <v>136</v>
      </c>
      <c r="BE324" s="195">
        <f t="shared" si="24"/>
        <v>0</v>
      </c>
      <c r="BF324" s="195">
        <f t="shared" si="25"/>
        <v>0</v>
      </c>
      <c r="BG324" s="195">
        <f t="shared" si="26"/>
        <v>0</v>
      </c>
      <c r="BH324" s="195">
        <f t="shared" si="27"/>
        <v>0</v>
      </c>
      <c r="BI324" s="195">
        <f t="shared" si="28"/>
        <v>0</v>
      </c>
      <c r="BJ324" s="17" t="s">
        <v>82</v>
      </c>
      <c r="BK324" s="195">
        <f t="shared" si="29"/>
        <v>0</v>
      </c>
      <c r="BL324" s="17" t="s">
        <v>231</v>
      </c>
      <c r="BM324" s="194" t="s">
        <v>601</v>
      </c>
    </row>
    <row r="325" spans="1:65" s="2" customFormat="1" ht="24.2" customHeight="1">
      <c r="A325" s="34"/>
      <c r="B325" s="35"/>
      <c r="C325" s="182" t="s">
        <v>602</v>
      </c>
      <c r="D325" s="182" t="s">
        <v>139</v>
      </c>
      <c r="E325" s="183" t="s">
        <v>603</v>
      </c>
      <c r="F325" s="184" t="s">
        <v>604</v>
      </c>
      <c r="G325" s="185" t="s">
        <v>160</v>
      </c>
      <c r="H325" s="186">
        <v>239</v>
      </c>
      <c r="I325" s="187"/>
      <c r="J325" s="188">
        <f t="shared" si="20"/>
        <v>0</v>
      </c>
      <c r="K325" s="189"/>
      <c r="L325" s="39"/>
      <c r="M325" s="190" t="s">
        <v>1</v>
      </c>
      <c r="N325" s="191" t="s">
        <v>42</v>
      </c>
      <c r="O325" s="71"/>
      <c r="P325" s="192">
        <f t="shared" si="21"/>
        <v>0</v>
      </c>
      <c r="Q325" s="192">
        <v>0</v>
      </c>
      <c r="R325" s="192">
        <f t="shared" si="22"/>
        <v>0</v>
      </c>
      <c r="S325" s="192">
        <v>0</v>
      </c>
      <c r="T325" s="193">
        <f t="shared" si="2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94" t="s">
        <v>231</v>
      </c>
      <c r="AT325" s="194" t="s">
        <v>139</v>
      </c>
      <c r="AU325" s="194" t="s">
        <v>84</v>
      </c>
      <c r="AY325" s="17" t="s">
        <v>136</v>
      </c>
      <c r="BE325" s="195">
        <f t="shared" si="24"/>
        <v>0</v>
      </c>
      <c r="BF325" s="195">
        <f t="shared" si="25"/>
        <v>0</v>
      </c>
      <c r="BG325" s="195">
        <f t="shared" si="26"/>
        <v>0</v>
      </c>
      <c r="BH325" s="195">
        <f t="shared" si="27"/>
        <v>0</v>
      </c>
      <c r="BI325" s="195">
        <f t="shared" si="28"/>
        <v>0</v>
      </c>
      <c r="BJ325" s="17" t="s">
        <v>82</v>
      </c>
      <c r="BK325" s="195">
        <f t="shared" si="29"/>
        <v>0</v>
      </c>
      <c r="BL325" s="17" t="s">
        <v>231</v>
      </c>
      <c r="BM325" s="194" t="s">
        <v>605</v>
      </c>
    </row>
    <row r="326" spans="1:65" s="2" customFormat="1" ht="16.5" customHeight="1">
      <c r="A326" s="34"/>
      <c r="B326" s="35"/>
      <c r="C326" s="229" t="s">
        <v>606</v>
      </c>
      <c r="D326" s="229" t="s">
        <v>237</v>
      </c>
      <c r="E326" s="230" t="s">
        <v>607</v>
      </c>
      <c r="F326" s="231" t="s">
        <v>608</v>
      </c>
      <c r="G326" s="232" t="s">
        <v>160</v>
      </c>
      <c r="H326" s="233">
        <v>239</v>
      </c>
      <c r="I326" s="234"/>
      <c r="J326" s="235">
        <f t="shared" si="20"/>
        <v>0</v>
      </c>
      <c r="K326" s="236"/>
      <c r="L326" s="237"/>
      <c r="M326" s="238" t="s">
        <v>1</v>
      </c>
      <c r="N326" s="239" t="s">
        <v>42</v>
      </c>
      <c r="O326" s="71"/>
      <c r="P326" s="192">
        <f t="shared" si="21"/>
        <v>0</v>
      </c>
      <c r="Q326" s="192">
        <v>0</v>
      </c>
      <c r="R326" s="192">
        <f t="shared" si="22"/>
        <v>0</v>
      </c>
      <c r="S326" s="192">
        <v>0</v>
      </c>
      <c r="T326" s="193">
        <f t="shared" si="2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94" t="s">
        <v>309</v>
      </c>
      <c r="AT326" s="194" t="s">
        <v>237</v>
      </c>
      <c r="AU326" s="194" t="s">
        <v>84</v>
      </c>
      <c r="AY326" s="17" t="s">
        <v>136</v>
      </c>
      <c r="BE326" s="195">
        <f t="shared" si="24"/>
        <v>0</v>
      </c>
      <c r="BF326" s="195">
        <f t="shared" si="25"/>
        <v>0</v>
      </c>
      <c r="BG326" s="195">
        <f t="shared" si="26"/>
        <v>0</v>
      </c>
      <c r="BH326" s="195">
        <f t="shared" si="27"/>
        <v>0</v>
      </c>
      <c r="BI326" s="195">
        <f t="shared" si="28"/>
        <v>0</v>
      </c>
      <c r="BJ326" s="17" t="s">
        <v>82</v>
      </c>
      <c r="BK326" s="195">
        <f t="shared" si="29"/>
        <v>0</v>
      </c>
      <c r="BL326" s="17" t="s">
        <v>231</v>
      </c>
      <c r="BM326" s="194" t="s">
        <v>609</v>
      </c>
    </row>
    <row r="327" spans="1:65" s="2" customFormat="1" ht="33" customHeight="1">
      <c r="A327" s="34"/>
      <c r="B327" s="35"/>
      <c r="C327" s="182" t="s">
        <v>610</v>
      </c>
      <c r="D327" s="182" t="s">
        <v>139</v>
      </c>
      <c r="E327" s="183" t="s">
        <v>611</v>
      </c>
      <c r="F327" s="184" t="s">
        <v>612</v>
      </c>
      <c r="G327" s="185" t="s">
        <v>160</v>
      </c>
      <c r="H327" s="186">
        <v>320</v>
      </c>
      <c r="I327" s="187"/>
      <c r="J327" s="188">
        <f t="shared" si="20"/>
        <v>0</v>
      </c>
      <c r="K327" s="189"/>
      <c r="L327" s="39"/>
      <c r="M327" s="190" t="s">
        <v>1</v>
      </c>
      <c r="N327" s="191" t="s">
        <v>42</v>
      </c>
      <c r="O327" s="71"/>
      <c r="P327" s="192">
        <f t="shared" si="21"/>
        <v>0</v>
      </c>
      <c r="Q327" s="192">
        <v>0</v>
      </c>
      <c r="R327" s="192">
        <f t="shared" si="22"/>
        <v>0</v>
      </c>
      <c r="S327" s="192">
        <v>0</v>
      </c>
      <c r="T327" s="193">
        <f t="shared" si="23"/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4" t="s">
        <v>231</v>
      </c>
      <c r="AT327" s="194" t="s">
        <v>139</v>
      </c>
      <c r="AU327" s="194" t="s">
        <v>84</v>
      </c>
      <c r="AY327" s="17" t="s">
        <v>136</v>
      </c>
      <c r="BE327" s="195">
        <f t="shared" si="24"/>
        <v>0</v>
      </c>
      <c r="BF327" s="195">
        <f t="shared" si="25"/>
        <v>0</v>
      </c>
      <c r="BG327" s="195">
        <f t="shared" si="26"/>
        <v>0</v>
      </c>
      <c r="BH327" s="195">
        <f t="shared" si="27"/>
        <v>0</v>
      </c>
      <c r="BI327" s="195">
        <f t="shared" si="28"/>
        <v>0</v>
      </c>
      <c r="BJ327" s="17" t="s">
        <v>82</v>
      </c>
      <c r="BK327" s="195">
        <f t="shared" si="29"/>
        <v>0</v>
      </c>
      <c r="BL327" s="17" t="s">
        <v>231</v>
      </c>
      <c r="BM327" s="194" t="s">
        <v>613</v>
      </c>
    </row>
    <row r="328" spans="1:65" s="2" customFormat="1" ht="16.5" customHeight="1">
      <c r="A328" s="34"/>
      <c r="B328" s="35"/>
      <c r="C328" s="229" t="s">
        <v>614</v>
      </c>
      <c r="D328" s="229" t="s">
        <v>237</v>
      </c>
      <c r="E328" s="230" t="s">
        <v>615</v>
      </c>
      <c r="F328" s="231" t="s">
        <v>616</v>
      </c>
      <c r="G328" s="232" t="s">
        <v>160</v>
      </c>
      <c r="H328" s="233">
        <v>320</v>
      </c>
      <c r="I328" s="234"/>
      <c r="J328" s="235">
        <f t="shared" si="20"/>
        <v>0</v>
      </c>
      <c r="K328" s="236"/>
      <c r="L328" s="237"/>
      <c r="M328" s="238" t="s">
        <v>1</v>
      </c>
      <c r="N328" s="239" t="s">
        <v>42</v>
      </c>
      <c r="O328" s="71"/>
      <c r="P328" s="192">
        <f t="shared" si="21"/>
        <v>0</v>
      </c>
      <c r="Q328" s="192">
        <v>0</v>
      </c>
      <c r="R328" s="192">
        <f t="shared" si="22"/>
        <v>0</v>
      </c>
      <c r="S328" s="192">
        <v>0</v>
      </c>
      <c r="T328" s="193">
        <f t="shared" si="23"/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4" t="s">
        <v>309</v>
      </c>
      <c r="AT328" s="194" t="s">
        <v>237</v>
      </c>
      <c r="AU328" s="194" t="s">
        <v>84</v>
      </c>
      <c r="AY328" s="17" t="s">
        <v>136</v>
      </c>
      <c r="BE328" s="195">
        <f t="shared" si="24"/>
        <v>0</v>
      </c>
      <c r="BF328" s="195">
        <f t="shared" si="25"/>
        <v>0</v>
      </c>
      <c r="BG328" s="195">
        <f t="shared" si="26"/>
        <v>0</v>
      </c>
      <c r="BH328" s="195">
        <f t="shared" si="27"/>
        <v>0</v>
      </c>
      <c r="BI328" s="195">
        <f t="shared" si="28"/>
        <v>0</v>
      </c>
      <c r="BJ328" s="17" t="s">
        <v>82</v>
      </c>
      <c r="BK328" s="195">
        <f t="shared" si="29"/>
        <v>0</v>
      </c>
      <c r="BL328" s="17" t="s">
        <v>231</v>
      </c>
      <c r="BM328" s="194" t="s">
        <v>617</v>
      </c>
    </row>
    <row r="329" spans="1:65" s="2" customFormat="1" ht="24.2" customHeight="1">
      <c r="A329" s="34"/>
      <c r="B329" s="35"/>
      <c r="C329" s="182" t="s">
        <v>618</v>
      </c>
      <c r="D329" s="182" t="s">
        <v>139</v>
      </c>
      <c r="E329" s="183" t="s">
        <v>619</v>
      </c>
      <c r="F329" s="184" t="s">
        <v>620</v>
      </c>
      <c r="G329" s="185" t="s">
        <v>160</v>
      </c>
      <c r="H329" s="186">
        <v>20</v>
      </c>
      <c r="I329" s="187"/>
      <c r="J329" s="188">
        <f t="shared" si="20"/>
        <v>0</v>
      </c>
      <c r="K329" s="189"/>
      <c r="L329" s="39"/>
      <c r="M329" s="190" t="s">
        <v>1</v>
      </c>
      <c r="N329" s="191" t="s">
        <v>42</v>
      </c>
      <c r="O329" s="71"/>
      <c r="P329" s="192">
        <f t="shared" si="21"/>
        <v>0</v>
      </c>
      <c r="Q329" s="192">
        <v>0</v>
      </c>
      <c r="R329" s="192">
        <f t="shared" si="22"/>
        <v>0</v>
      </c>
      <c r="S329" s="192">
        <v>0</v>
      </c>
      <c r="T329" s="193">
        <f t="shared" si="23"/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94" t="s">
        <v>231</v>
      </c>
      <c r="AT329" s="194" t="s">
        <v>139</v>
      </c>
      <c r="AU329" s="194" t="s">
        <v>84</v>
      </c>
      <c r="AY329" s="17" t="s">
        <v>136</v>
      </c>
      <c r="BE329" s="195">
        <f t="shared" si="24"/>
        <v>0</v>
      </c>
      <c r="BF329" s="195">
        <f t="shared" si="25"/>
        <v>0</v>
      </c>
      <c r="BG329" s="195">
        <f t="shared" si="26"/>
        <v>0</v>
      </c>
      <c r="BH329" s="195">
        <f t="shared" si="27"/>
        <v>0</v>
      </c>
      <c r="BI329" s="195">
        <f t="shared" si="28"/>
        <v>0</v>
      </c>
      <c r="BJ329" s="17" t="s">
        <v>82</v>
      </c>
      <c r="BK329" s="195">
        <f t="shared" si="29"/>
        <v>0</v>
      </c>
      <c r="BL329" s="17" t="s">
        <v>231</v>
      </c>
      <c r="BM329" s="194" t="s">
        <v>621</v>
      </c>
    </row>
    <row r="330" spans="1:65" s="2" customFormat="1" ht="16.5" customHeight="1">
      <c r="A330" s="34"/>
      <c r="B330" s="35"/>
      <c r="C330" s="229" t="s">
        <v>622</v>
      </c>
      <c r="D330" s="229" t="s">
        <v>237</v>
      </c>
      <c r="E330" s="230" t="s">
        <v>623</v>
      </c>
      <c r="F330" s="231" t="s">
        <v>624</v>
      </c>
      <c r="G330" s="232" t="s">
        <v>160</v>
      </c>
      <c r="H330" s="233">
        <v>20</v>
      </c>
      <c r="I330" s="234"/>
      <c r="J330" s="235">
        <f t="shared" si="20"/>
        <v>0</v>
      </c>
      <c r="K330" s="236"/>
      <c r="L330" s="237"/>
      <c r="M330" s="238" t="s">
        <v>1</v>
      </c>
      <c r="N330" s="239" t="s">
        <v>42</v>
      </c>
      <c r="O330" s="71"/>
      <c r="P330" s="192">
        <f t="shared" si="21"/>
        <v>0</v>
      </c>
      <c r="Q330" s="192">
        <v>0</v>
      </c>
      <c r="R330" s="192">
        <f t="shared" si="22"/>
        <v>0</v>
      </c>
      <c r="S330" s="192">
        <v>0</v>
      </c>
      <c r="T330" s="193">
        <f t="shared" si="23"/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4" t="s">
        <v>309</v>
      </c>
      <c r="AT330" s="194" t="s">
        <v>237</v>
      </c>
      <c r="AU330" s="194" t="s">
        <v>84</v>
      </c>
      <c r="AY330" s="17" t="s">
        <v>136</v>
      </c>
      <c r="BE330" s="195">
        <f t="shared" si="24"/>
        <v>0</v>
      </c>
      <c r="BF330" s="195">
        <f t="shared" si="25"/>
        <v>0</v>
      </c>
      <c r="BG330" s="195">
        <f t="shared" si="26"/>
        <v>0</v>
      </c>
      <c r="BH330" s="195">
        <f t="shared" si="27"/>
        <v>0</v>
      </c>
      <c r="BI330" s="195">
        <f t="shared" si="28"/>
        <v>0</v>
      </c>
      <c r="BJ330" s="17" t="s">
        <v>82</v>
      </c>
      <c r="BK330" s="195">
        <f t="shared" si="29"/>
        <v>0</v>
      </c>
      <c r="BL330" s="17" t="s">
        <v>231</v>
      </c>
      <c r="BM330" s="194" t="s">
        <v>625</v>
      </c>
    </row>
    <row r="331" spans="1:65" s="2" customFormat="1" ht="16.5" customHeight="1">
      <c r="A331" s="34"/>
      <c r="B331" s="35"/>
      <c r="C331" s="182" t="s">
        <v>626</v>
      </c>
      <c r="D331" s="182" t="s">
        <v>139</v>
      </c>
      <c r="E331" s="183" t="s">
        <v>627</v>
      </c>
      <c r="F331" s="184" t="s">
        <v>628</v>
      </c>
      <c r="G331" s="185" t="s">
        <v>234</v>
      </c>
      <c r="H331" s="186">
        <v>9</v>
      </c>
      <c r="I331" s="187"/>
      <c r="J331" s="188">
        <f t="shared" si="20"/>
        <v>0</v>
      </c>
      <c r="K331" s="189"/>
      <c r="L331" s="39"/>
      <c r="M331" s="190" t="s">
        <v>1</v>
      </c>
      <c r="N331" s="191" t="s">
        <v>42</v>
      </c>
      <c r="O331" s="71"/>
      <c r="P331" s="192">
        <f t="shared" si="21"/>
        <v>0</v>
      </c>
      <c r="Q331" s="192">
        <v>0</v>
      </c>
      <c r="R331" s="192">
        <f t="shared" si="22"/>
        <v>0</v>
      </c>
      <c r="S331" s="192">
        <v>0</v>
      </c>
      <c r="T331" s="193">
        <f t="shared" si="23"/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94" t="s">
        <v>231</v>
      </c>
      <c r="AT331" s="194" t="s">
        <v>139</v>
      </c>
      <c r="AU331" s="194" t="s">
        <v>84</v>
      </c>
      <c r="AY331" s="17" t="s">
        <v>136</v>
      </c>
      <c r="BE331" s="195">
        <f t="shared" si="24"/>
        <v>0</v>
      </c>
      <c r="BF331" s="195">
        <f t="shared" si="25"/>
        <v>0</v>
      </c>
      <c r="BG331" s="195">
        <f t="shared" si="26"/>
        <v>0</v>
      </c>
      <c r="BH331" s="195">
        <f t="shared" si="27"/>
        <v>0</v>
      </c>
      <c r="BI331" s="195">
        <f t="shared" si="28"/>
        <v>0</v>
      </c>
      <c r="BJ331" s="17" t="s">
        <v>82</v>
      </c>
      <c r="BK331" s="195">
        <f t="shared" si="29"/>
        <v>0</v>
      </c>
      <c r="BL331" s="17" t="s">
        <v>231</v>
      </c>
      <c r="BM331" s="194" t="s">
        <v>629</v>
      </c>
    </row>
    <row r="332" spans="1:65" s="2" customFormat="1" ht="24.2" customHeight="1">
      <c r="A332" s="34"/>
      <c r="B332" s="35"/>
      <c r="C332" s="182" t="s">
        <v>630</v>
      </c>
      <c r="D332" s="182" t="s">
        <v>139</v>
      </c>
      <c r="E332" s="183" t="s">
        <v>631</v>
      </c>
      <c r="F332" s="184" t="s">
        <v>632</v>
      </c>
      <c r="G332" s="185" t="s">
        <v>234</v>
      </c>
      <c r="H332" s="186">
        <v>8</v>
      </c>
      <c r="I332" s="187"/>
      <c r="J332" s="188">
        <f t="shared" si="20"/>
        <v>0</v>
      </c>
      <c r="K332" s="189"/>
      <c r="L332" s="39"/>
      <c r="M332" s="190" t="s">
        <v>1</v>
      </c>
      <c r="N332" s="191" t="s">
        <v>42</v>
      </c>
      <c r="O332" s="71"/>
      <c r="P332" s="192">
        <f t="shared" si="21"/>
        <v>0</v>
      </c>
      <c r="Q332" s="192">
        <v>0</v>
      </c>
      <c r="R332" s="192">
        <f t="shared" si="22"/>
        <v>0</v>
      </c>
      <c r="S332" s="192">
        <v>0</v>
      </c>
      <c r="T332" s="193">
        <f t="shared" si="2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94" t="s">
        <v>231</v>
      </c>
      <c r="AT332" s="194" t="s">
        <v>139</v>
      </c>
      <c r="AU332" s="194" t="s">
        <v>84</v>
      </c>
      <c r="AY332" s="17" t="s">
        <v>136</v>
      </c>
      <c r="BE332" s="195">
        <f t="shared" si="24"/>
        <v>0</v>
      </c>
      <c r="BF332" s="195">
        <f t="shared" si="25"/>
        <v>0</v>
      </c>
      <c r="BG332" s="195">
        <f t="shared" si="26"/>
        <v>0</v>
      </c>
      <c r="BH332" s="195">
        <f t="shared" si="27"/>
        <v>0</v>
      </c>
      <c r="BI332" s="195">
        <f t="shared" si="28"/>
        <v>0</v>
      </c>
      <c r="BJ332" s="17" t="s">
        <v>82</v>
      </c>
      <c r="BK332" s="195">
        <f t="shared" si="29"/>
        <v>0</v>
      </c>
      <c r="BL332" s="17" t="s">
        <v>231</v>
      </c>
      <c r="BM332" s="194" t="s">
        <v>633</v>
      </c>
    </row>
    <row r="333" spans="1:65" s="2" customFormat="1" ht="16.5" customHeight="1">
      <c r="A333" s="34"/>
      <c r="B333" s="35"/>
      <c r="C333" s="229" t="s">
        <v>634</v>
      </c>
      <c r="D333" s="229" t="s">
        <v>237</v>
      </c>
      <c r="E333" s="230" t="s">
        <v>635</v>
      </c>
      <c r="F333" s="231" t="s">
        <v>636</v>
      </c>
      <c r="G333" s="232" t="s">
        <v>234</v>
      </c>
      <c r="H333" s="233">
        <v>8</v>
      </c>
      <c r="I333" s="234"/>
      <c r="J333" s="235">
        <f t="shared" si="20"/>
        <v>0</v>
      </c>
      <c r="K333" s="236"/>
      <c r="L333" s="237"/>
      <c r="M333" s="238" t="s">
        <v>1</v>
      </c>
      <c r="N333" s="239" t="s">
        <v>42</v>
      </c>
      <c r="O333" s="71"/>
      <c r="P333" s="192">
        <f t="shared" si="21"/>
        <v>0</v>
      </c>
      <c r="Q333" s="192">
        <v>0</v>
      </c>
      <c r="R333" s="192">
        <f t="shared" si="22"/>
        <v>0</v>
      </c>
      <c r="S333" s="192">
        <v>0</v>
      </c>
      <c r="T333" s="193">
        <f t="shared" si="2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4" t="s">
        <v>309</v>
      </c>
      <c r="AT333" s="194" t="s">
        <v>237</v>
      </c>
      <c r="AU333" s="194" t="s">
        <v>84</v>
      </c>
      <c r="AY333" s="17" t="s">
        <v>136</v>
      </c>
      <c r="BE333" s="195">
        <f t="shared" si="24"/>
        <v>0</v>
      </c>
      <c r="BF333" s="195">
        <f t="shared" si="25"/>
        <v>0</v>
      </c>
      <c r="BG333" s="195">
        <f t="shared" si="26"/>
        <v>0</v>
      </c>
      <c r="BH333" s="195">
        <f t="shared" si="27"/>
        <v>0</v>
      </c>
      <c r="BI333" s="195">
        <f t="shared" si="28"/>
        <v>0</v>
      </c>
      <c r="BJ333" s="17" t="s">
        <v>82</v>
      </c>
      <c r="BK333" s="195">
        <f t="shared" si="29"/>
        <v>0</v>
      </c>
      <c r="BL333" s="17" t="s">
        <v>231</v>
      </c>
      <c r="BM333" s="194" t="s">
        <v>637</v>
      </c>
    </row>
    <row r="334" spans="1:65" s="2" customFormat="1" ht="16.5" customHeight="1">
      <c r="A334" s="34"/>
      <c r="B334" s="35"/>
      <c r="C334" s="229" t="s">
        <v>638</v>
      </c>
      <c r="D334" s="229" t="s">
        <v>237</v>
      </c>
      <c r="E334" s="230" t="s">
        <v>639</v>
      </c>
      <c r="F334" s="231" t="s">
        <v>640</v>
      </c>
      <c r="G334" s="232" t="s">
        <v>234</v>
      </c>
      <c r="H334" s="233">
        <v>8</v>
      </c>
      <c r="I334" s="234"/>
      <c r="J334" s="235">
        <f t="shared" si="20"/>
        <v>0</v>
      </c>
      <c r="K334" s="236"/>
      <c r="L334" s="237"/>
      <c r="M334" s="238" t="s">
        <v>1</v>
      </c>
      <c r="N334" s="239" t="s">
        <v>42</v>
      </c>
      <c r="O334" s="71"/>
      <c r="P334" s="192">
        <f t="shared" si="21"/>
        <v>0</v>
      </c>
      <c r="Q334" s="192">
        <v>0</v>
      </c>
      <c r="R334" s="192">
        <f t="shared" si="22"/>
        <v>0</v>
      </c>
      <c r="S334" s="192">
        <v>0</v>
      </c>
      <c r="T334" s="193">
        <f t="shared" si="2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94" t="s">
        <v>309</v>
      </c>
      <c r="AT334" s="194" t="s">
        <v>237</v>
      </c>
      <c r="AU334" s="194" t="s">
        <v>84</v>
      </c>
      <c r="AY334" s="17" t="s">
        <v>136</v>
      </c>
      <c r="BE334" s="195">
        <f t="shared" si="24"/>
        <v>0</v>
      </c>
      <c r="BF334" s="195">
        <f t="shared" si="25"/>
        <v>0</v>
      </c>
      <c r="BG334" s="195">
        <f t="shared" si="26"/>
        <v>0</v>
      </c>
      <c r="BH334" s="195">
        <f t="shared" si="27"/>
        <v>0</v>
      </c>
      <c r="BI334" s="195">
        <f t="shared" si="28"/>
        <v>0</v>
      </c>
      <c r="BJ334" s="17" t="s">
        <v>82</v>
      </c>
      <c r="BK334" s="195">
        <f t="shared" si="29"/>
        <v>0</v>
      </c>
      <c r="BL334" s="17" t="s">
        <v>231</v>
      </c>
      <c r="BM334" s="194" t="s">
        <v>641</v>
      </c>
    </row>
    <row r="335" spans="1:65" s="2" customFormat="1" ht="16.5" customHeight="1">
      <c r="A335" s="34"/>
      <c r="B335" s="35"/>
      <c r="C335" s="229" t="s">
        <v>642</v>
      </c>
      <c r="D335" s="229" t="s">
        <v>237</v>
      </c>
      <c r="E335" s="230" t="s">
        <v>643</v>
      </c>
      <c r="F335" s="231" t="s">
        <v>644</v>
      </c>
      <c r="G335" s="232" t="s">
        <v>234</v>
      </c>
      <c r="H335" s="233">
        <v>8</v>
      </c>
      <c r="I335" s="234"/>
      <c r="J335" s="235">
        <f t="shared" si="20"/>
        <v>0</v>
      </c>
      <c r="K335" s="236"/>
      <c r="L335" s="237"/>
      <c r="M335" s="238" t="s">
        <v>1</v>
      </c>
      <c r="N335" s="239" t="s">
        <v>42</v>
      </c>
      <c r="O335" s="71"/>
      <c r="P335" s="192">
        <f t="shared" si="21"/>
        <v>0</v>
      </c>
      <c r="Q335" s="192">
        <v>0</v>
      </c>
      <c r="R335" s="192">
        <f t="shared" si="22"/>
        <v>0</v>
      </c>
      <c r="S335" s="192">
        <v>0</v>
      </c>
      <c r="T335" s="193">
        <f t="shared" si="2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94" t="s">
        <v>309</v>
      </c>
      <c r="AT335" s="194" t="s">
        <v>237</v>
      </c>
      <c r="AU335" s="194" t="s">
        <v>84</v>
      </c>
      <c r="AY335" s="17" t="s">
        <v>136</v>
      </c>
      <c r="BE335" s="195">
        <f t="shared" si="24"/>
        <v>0</v>
      </c>
      <c r="BF335" s="195">
        <f t="shared" si="25"/>
        <v>0</v>
      </c>
      <c r="BG335" s="195">
        <f t="shared" si="26"/>
        <v>0</v>
      </c>
      <c r="BH335" s="195">
        <f t="shared" si="27"/>
        <v>0</v>
      </c>
      <c r="BI335" s="195">
        <f t="shared" si="28"/>
        <v>0</v>
      </c>
      <c r="BJ335" s="17" t="s">
        <v>82</v>
      </c>
      <c r="BK335" s="195">
        <f t="shared" si="29"/>
        <v>0</v>
      </c>
      <c r="BL335" s="17" t="s">
        <v>231</v>
      </c>
      <c r="BM335" s="194" t="s">
        <v>645</v>
      </c>
    </row>
    <row r="336" spans="1:65" s="2" customFormat="1" ht="24.2" customHeight="1">
      <c r="A336" s="34"/>
      <c r="B336" s="35"/>
      <c r="C336" s="182" t="s">
        <v>646</v>
      </c>
      <c r="D336" s="182" t="s">
        <v>139</v>
      </c>
      <c r="E336" s="183" t="s">
        <v>647</v>
      </c>
      <c r="F336" s="184" t="s">
        <v>648</v>
      </c>
      <c r="G336" s="185" t="s">
        <v>234</v>
      </c>
      <c r="H336" s="186">
        <v>2</v>
      </c>
      <c r="I336" s="187"/>
      <c r="J336" s="188">
        <f t="shared" si="20"/>
        <v>0</v>
      </c>
      <c r="K336" s="189"/>
      <c r="L336" s="39"/>
      <c r="M336" s="190" t="s">
        <v>1</v>
      </c>
      <c r="N336" s="191" t="s">
        <v>42</v>
      </c>
      <c r="O336" s="71"/>
      <c r="P336" s="192">
        <f t="shared" si="21"/>
        <v>0</v>
      </c>
      <c r="Q336" s="192">
        <v>0</v>
      </c>
      <c r="R336" s="192">
        <f t="shared" si="22"/>
        <v>0</v>
      </c>
      <c r="S336" s="192">
        <v>0</v>
      </c>
      <c r="T336" s="193">
        <f t="shared" si="2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4" t="s">
        <v>231</v>
      </c>
      <c r="AT336" s="194" t="s">
        <v>139</v>
      </c>
      <c r="AU336" s="194" t="s">
        <v>84</v>
      </c>
      <c r="AY336" s="17" t="s">
        <v>136</v>
      </c>
      <c r="BE336" s="195">
        <f t="shared" si="24"/>
        <v>0</v>
      </c>
      <c r="BF336" s="195">
        <f t="shared" si="25"/>
        <v>0</v>
      </c>
      <c r="BG336" s="195">
        <f t="shared" si="26"/>
        <v>0</v>
      </c>
      <c r="BH336" s="195">
        <f t="shared" si="27"/>
        <v>0</v>
      </c>
      <c r="BI336" s="195">
        <f t="shared" si="28"/>
        <v>0</v>
      </c>
      <c r="BJ336" s="17" t="s">
        <v>82</v>
      </c>
      <c r="BK336" s="195">
        <f t="shared" si="29"/>
        <v>0</v>
      </c>
      <c r="BL336" s="17" t="s">
        <v>231</v>
      </c>
      <c r="BM336" s="194" t="s">
        <v>649</v>
      </c>
    </row>
    <row r="337" spans="1:65" s="2" customFormat="1" ht="16.5" customHeight="1">
      <c r="A337" s="34"/>
      <c r="B337" s="35"/>
      <c r="C337" s="229" t="s">
        <v>650</v>
      </c>
      <c r="D337" s="229" t="s">
        <v>237</v>
      </c>
      <c r="E337" s="230" t="s">
        <v>651</v>
      </c>
      <c r="F337" s="231" t="s">
        <v>652</v>
      </c>
      <c r="G337" s="232" t="s">
        <v>234</v>
      </c>
      <c r="H337" s="233">
        <v>2</v>
      </c>
      <c r="I337" s="234"/>
      <c r="J337" s="235">
        <f t="shared" si="20"/>
        <v>0</v>
      </c>
      <c r="K337" s="236"/>
      <c r="L337" s="237"/>
      <c r="M337" s="238" t="s">
        <v>1</v>
      </c>
      <c r="N337" s="239" t="s">
        <v>42</v>
      </c>
      <c r="O337" s="71"/>
      <c r="P337" s="192">
        <f t="shared" si="21"/>
        <v>0</v>
      </c>
      <c r="Q337" s="192">
        <v>0</v>
      </c>
      <c r="R337" s="192">
        <f t="shared" si="22"/>
        <v>0</v>
      </c>
      <c r="S337" s="192">
        <v>0</v>
      </c>
      <c r="T337" s="193">
        <f t="shared" si="23"/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94" t="s">
        <v>309</v>
      </c>
      <c r="AT337" s="194" t="s">
        <v>237</v>
      </c>
      <c r="AU337" s="194" t="s">
        <v>84</v>
      </c>
      <c r="AY337" s="17" t="s">
        <v>136</v>
      </c>
      <c r="BE337" s="195">
        <f t="shared" si="24"/>
        <v>0</v>
      </c>
      <c r="BF337" s="195">
        <f t="shared" si="25"/>
        <v>0</v>
      </c>
      <c r="BG337" s="195">
        <f t="shared" si="26"/>
        <v>0</v>
      </c>
      <c r="BH337" s="195">
        <f t="shared" si="27"/>
        <v>0</v>
      </c>
      <c r="BI337" s="195">
        <f t="shared" si="28"/>
        <v>0</v>
      </c>
      <c r="BJ337" s="17" t="s">
        <v>82</v>
      </c>
      <c r="BK337" s="195">
        <f t="shared" si="29"/>
        <v>0</v>
      </c>
      <c r="BL337" s="17" t="s">
        <v>231</v>
      </c>
      <c r="BM337" s="194" t="s">
        <v>653</v>
      </c>
    </row>
    <row r="338" spans="1:65" s="2" customFormat="1" ht="16.5" customHeight="1">
      <c r="A338" s="34"/>
      <c r="B338" s="35"/>
      <c r="C338" s="229" t="s">
        <v>654</v>
      </c>
      <c r="D338" s="229" t="s">
        <v>237</v>
      </c>
      <c r="E338" s="230" t="s">
        <v>655</v>
      </c>
      <c r="F338" s="231" t="s">
        <v>656</v>
      </c>
      <c r="G338" s="232" t="s">
        <v>234</v>
      </c>
      <c r="H338" s="233">
        <v>2</v>
      </c>
      <c r="I338" s="234"/>
      <c r="J338" s="235">
        <f t="shared" si="20"/>
        <v>0</v>
      </c>
      <c r="K338" s="236"/>
      <c r="L338" s="237"/>
      <c r="M338" s="238" t="s">
        <v>1</v>
      </c>
      <c r="N338" s="239" t="s">
        <v>42</v>
      </c>
      <c r="O338" s="71"/>
      <c r="P338" s="192">
        <f t="shared" si="21"/>
        <v>0</v>
      </c>
      <c r="Q338" s="192">
        <v>0</v>
      </c>
      <c r="R338" s="192">
        <f t="shared" si="22"/>
        <v>0</v>
      </c>
      <c r="S338" s="192">
        <v>0</v>
      </c>
      <c r="T338" s="193">
        <f t="shared" si="23"/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94" t="s">
        <v>309</v>
      </c>
      <c r="AT338" s="194" t="s">
        <v>237</v>
      </c>
      <c r="AU338" s="194" t="s">
        <v>84</v>
      </c>
      <c r="AY338" s="17" t="s">
        <v>136</v>
      </c>
      <c r="BE338" s="195">
        <f t="shared" si="24"/>
        <v>0</v>
      </c>
      <c r="BF338" s="195">
        <f t="shared" si="25"/>
        <v>0</v>
      </c>
      <c r="BG338" s="195">
        <f t="shared" si="26"/>
        <v>0</v>
      </c>
      <c r="BH338" s="195">
        <f t="shared" si="27"/>
        <v>0</v>
      </c>
      <c r="BI338" s="195">
        <f t="shared" si="28"/>
        <v>0</v>
      </c>
      <c r="BJ338" s="17" t="s">
        <v>82</v>
      </c>
      <c r="BK338" s="195">
        <f t="shared" si="29"/>
        <v>0</v>
      </c>
      <c r="BL338" s="17" t="s">
        <v>231</v>
      </c>
      <c r="BM338" s="194" t="s">
        <v>657</v>
      </c>
    </row>
    <row r="339" spans="1:65" s="2" customFormat="1" ht="16.5" customHeight="1">
      <c r="A339" s="34"/>
      <c r="B339" s="35"/>
      <c r="C339" s="229" t="s">
        <v>658</v>
      </c>
      <c r="D339" s="229" t="s">
        <v>237</v>
      </c>
      <c r="E339" s="230" t="s">
        <v>643</v>
      </c>
      <c r="F339" s="231" t="s">
        <v>644</v>
      </c>
      <c r="G339" s="232" t="s">
        <v>234</v>
      </c>
      <c r="H339" s="233">
        <v>2</v>
      </c>
      <c r="I339" s="234"/>
      <c r="J339" s="235">
        <f t="shared" si="20"/>
        <v>0</v>
      </c>
      <c r="K339" s="236"/>
      <c r="L339" s="237"/>
      <c r="M339" s="238" t="s">
        <v>1</v>
      </c>
      <c r="N339" s="239" t="s">
        <v>42</v>
      </c>
      <c r="O339" s="71"/>
      <c r="P339" s="192">
        <f t="shared" si="21"/>
        <v>0</v>
      </c>
      <c r="Q339" s="192">
        <v>0</v>
      </c>
      <c r="R339" s="192">
        <f t="shared" si="22"/>
        <v>0</v>
      </c>
      <c r="S339" s="192">
        <v>0</v>
      </c>
      <c r="T339" s="193">
        <f t="shared" si="2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4" t="s">
        <v>309</v>
      </c>
      <c r="AT339" s="194" t="s">
        <v>237</v>
      </c>
      <c r="AU339" s="194" t="s">
        <v>84</v>
      </c>
      <c r="AY339" s="17" t="s">
        <v>136</v>
      </c>
      <c r="BE339" s="195">
        <f t="shared" si="24"/>
        <v>0</v>
      </c>
      <c r="BF339" s="195">
        <f t="shared" si="25"/>
        <v>0</v>
      </c>
      <c r="BG339" s="195">
        <f t="shared" si="26"/>
        <v>0</v>
      </c>
      <c r="BH339" s="195">
        <f t="shared" si="27"/>
        <v>0</v>
      </c>
      <c r="BI339" s="195">
        <f t="shared" si="28"/>
        <v>0</v>
      </c>
      <c r="BJ339" s="17" t="s">
        <v>82</v>
      </c>
      <c r="BK339" s="195">
        <f t="shared" si="29"/>
        <v>0</v>
      </c>
      <c r="BL339" s="17" t="s">
        <v>231</v>
      </c>
      <c r="BM339" s="194" t="s">
        <v>659</v>
      </c>
    </row>
    <row r="340" spans="1:65" s="2" customFormat="1" ht="24.2" customHeight="1">
      <c r="A340" s="34"/>
      <c r="B340" s="35"/>
      <c r="C340" s="182" t="s">
        <v>660</v>
      </c>
      <c r="D340" s="182" t="s">
        <v>139</v>
      </c>
      <c r="E340" s="183" t="s">
        <v>661</v>
      </c>
      <c r="F340" s="184" t="s">
        <v>662</v>
      </c>
      <c r="G340" s="185" t="s">
        <v>234</v>
      </c>
      <c r="H340" s="186">
        <v>17</v>
      </c>
      <c r="I340" s="187"/>
      <c r="J340" s="188">
        <f t="shared" si="20"/>
        <v>0</v>
      </c>
      <c r="K340" s="189"/>
      <c r="L340" s="39"/>
      <c r="M340" s="190" t="s">
        <v>1</v>
      </c>
      <c r="N340" s="191" t="s">
        <v>42</v>
      </c>
      <c r="O340" s="71"/>
      <c r="P340" s="192">
        <f t="shared" si="21"/>
        <v>0</v>
      </c>
      <c r="Q340" s="192">
        <v>0</v>
      </c>
      <c r="R340" s="192">
        <f t="shared" si="22"/>
        <v>0</v>
      </c>
      <c r="S340" s="192">
        <v>0</v>
      </c>
      <c r="T340" s="193">
        <f t="shared" si="23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4" t="s">
        <v>231</v>
      </c>
      <c r="AT340" s="194" t="s">
        <v>139</v>
      </c>
      <c r="AU340" s="194" t="s">
        <v>84</v>
      </c>
      <c r="AY340" s="17" t="s">
        <v>136</v>
      </c>
      <c r="BE340" s="195">
        <f t="shared" si="24"/>
        <v>0</v>
      </c>
      <c r="BF340" s="195">
        <f t="shared" si="25"/>
        <v>0</v>
      </c>
      <c r="BG340" s="195">
        <f t="shared" si="26"/>
        <v>0</v>
      </c>
      <c r="BH340" s="195">
        <f t="shared" si="27"/>
        <v>0</v>
      </c>
      <c r="BI340" s="195">
        <f t="shared" si="28"/>
        <v>0</v>
      </c>
      <c r="BJ340" s="17" t="s">
        <v>82</v>
      </c>
      <c r="BK340" s="195">
        <f t="shared" si="29"/>
        <v>0</v>
      </c>
      <c r="BL340" s="17" t="s">
        <v>231</v>
      </c>
      <c r="BM340" s="194" t="s">
        <v>663</v>
      </c>
    </row>
    <row r="341" spans="1:65" s="2" customFormat="1" ht="16.5" customHeight="1">
      <c r="A341" s="34"/>
      <c r="B341" s="35"/>
      <c r="C341" s="229" t="s">
        <v>664</v>
      </c>
      <c r="D341" s="229" t="s">
        <v>237</v>
      </c>
      <c r="E341" s="230" t="s">
        <v>665</v>
      </c>
      <c r="F341" s="231" t="s">
        <v>666</v>
      </c>
      <c r="G341" s="232" t="s">
        <v>234</v>
      </c>
      <c r="H341" s="233">
        <v>17</v>
      </c>
      <c r="I341" s="234"/>
      <c r="J341" s="235">
        <f t="shared" si="20"/>
        <v>0</v>
      </c>
      <c r="K341" s="236"/>
      <c r="L341" s="237"/>
      <c r="M341" s="238" t="s">
        <v>1</v>
      </c>
      <c r="N341" s="239" t="s">
        <v>42</v>
      </c>
      <c r="O341" s="71"/>
      <c r="P341" s="192">
        <f t="shared" si="21"/>
        <v>0</v>
      </c>
      <c r="Q341" s="192">
        <v>0</v>
      </c>
      <c r="R341" s="192">
        <f t="shared" si="22"/>
        <v>0</v>
      </c>
      <c r="S341" s="192">
        <v>0</v>
      </c>
      <c r="T341" s="193">
        <f t="shared" si="23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94" t="s">
        <v>309</v>
      </c>
      <c r="AT341" s="194" t="s">
        <v>237</v>
      </c>
      <c r="AU341" s="194" t="s">
        <v>84</v>
      </c>
      <c r="AY341" s="17" t="s">
        <v>136</v>
      </c>
      <c r="BE341" s="195">
        <f t="shared" si="24"/>
        <v>0</v>
      </c>
      <c r="BF341" s="195">
        <f t="shared" si="25"/>
        <v>0</v>
      </c>
      <c r="BG341" s="195">
        <f t="shared" si="26"/>
        <v>0</v>
      </c>
      <c r="BH341" s="195">
        <f t="shared" si="27"/>
        <v>0</v>
      </c>
      <c r="BI341" s="195">
        <f t="shared" si="28"/>
        <v>0</v>
      </c>
      <c r="BJ341" s="17" t="s">
        <v>82</v>
      </c>
      <c r="BK341" s="195">
        <f t="shared" si="29"/>
        <v>0</v>
      </c>
      <c r="BL341" s="17" t="s">
        <v>231</v>
      </c>
      <c r="BM341" s="194" t="s">
        <v>667</v>
      </c>
    </row>
    <row r="342" spans="1:65" s="2" customFormat="1" ht="16.5" customHeight="1">
      <c r="A342" s="34"/>
      <c r="B342" s="35"/>
      <c r="C342" s="229" t="s">
        <v>668</v>
      </c>
      <c r="D342" s="229" t="s">
        <v>237</v>
      </c>
      <c r="E342" s="230" t="s">
        <v>643</v>
      </c>
      <c r="F342" s="231" t="s">
        <v>644</v>
      </c>
      <c r="G342" s="232" t="s">
        <v>234</v>
      </c>
      <c r="H342" s="233">
        <v>17</v>
      </c>
      <c r="I342" s="234"/>
      <c r="J342" s="235">
        <f t="shared" si="20"/>
        <v>0</v>
      </c>
      <c r="K342" s="236"/>
      <c r="L342" s="237"/>
      <c r="M342" s="238" t="s">
        <v>1</v>
      </c>
      <c r="N342" s="239" t="s">
        <v>42</v>
      </c>
      <c r="O342" s="71"/>
      <c r="P342" s="192">
        <f t="shared" si="21"/>
        <v>0</v>
      </c>
      <c r="Q342" s="192">
        <v>0</v>
      </c>
      <c r="R342" s="192">
        <f t="shared" si="22"/>
        <v>0</v>
      </c>
      <c r="S342" s="192">
        <v>0</v>
      </c>
      <c r="T342" s="193">
        <f t="shared" si="23"/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4" t="s">
        <v>309</v>
      </c>
      <c r="AT342" s="194" t="s">
        <v>237</v>
      </c>
      <c r="AU342" s="194" t="s">
        <v>84</v>
      </c>
      <c r="AY342" s="17" t="s">
        <v>136</v>
      </c>
      <c r="BE342" s="195">
        <f t="shared" si="24"/>
        <v>0</v>
      </c>
      <c r="BF342" s="195">
        <f t="shared" si="25"/>
        <v>0</v>
      </c>
      <c r="BG342" s="195">
        <f t="shared" si="26"/>
        <v>0</v>
      </c>
      <c r="BH342" s="195">
        <f t="shared" si="27"/>
        <v>0</v>
      </c>
      <c r="BI342" s="195">
        <f t="shared" si="28"/>
        <v>0</v>
      </c>
      <c r="BJ342" s="17" t="s">
        <v>82</v>
      </c>
      <c r="BK342" s="195">
        <f t="shared" si="29"/>
        <v>0</v>
      </c>
      <c r="BL342" s="17" t="s">
        <v>231</v>
      </c>
      <c r="BM342" s="194" t="s">
        <v>669</v>
      </c>
    </row>
    <row r="343" spans="1:65" s="2" customFormat="1" ht="21.75" customHeight="1">
      <c r="A343" s="34"/>
      <c r="B343" s="35"/>
      <c r="C343" s="182" t="s">
        <v>670</v>
      </c>
      <c r="D343" s="182" t="s">
        <v>139</v>
      </c>
      <c r="E343" s="183" t="s">
        <v>671</v>
      </c>
      <c r="F343" s="184" t="s">
        <v>672</v>
      </c>
      <c r="G343" s="185" t="s">
        <v>234</v>
      </c>
      <c r="H343" s="186">
        <v>1</v>
      </c>
      <c r="I343" s="187"/>
      <c r="J343" s="188">
        <f t="shared" si="20"/>
        <v>0</v>
      </c>
      <c r="K343" s="189"/>
      <c r="L343" s="39"/>
      <c r="M343" s="190" t="s">
        <v>1</v>
      </c>
      <c r="N343" s="191" t="s">
        <v>42</v>
      </c>
      <c r="O343" s="71"/>
      <c r="P343" s="192">
        <f t="shared" si="21"/>
        <v>0</v>
      </c>
      <c r="Q343" s="192">
        <v>0</v>
      </c>
      <c r="R343" s="192">
        <f t="shared" si="22"/>
        <v>0</v>
      </c>
      <c r="S343" s="192">
        <v>0</v>
      </c>
      <c r="T343" s="193">
        <f t="shared" si="23"/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4" t="s">
        <v>231</v>
      </c>
      <c r="AT343" s="194" t="s">
        <v>139</v>
      </c>
      <c r="AU343" s="194" t="s">
        <v>84</v>
      </c>
      <c r="AY343" s="17" t="s">
        <v>136</v>
      </c>
      <c r="BE343" s="195">
        <f t="shared" si="24"/>
        <v>0</v>
      </c>
      <c r="BF343" s="195">
        <f t="shared" si="25"/>
        <v>0</v>
      </c>
      <c r="BG343" s="195">
        <f t="shared" si="26"/>
        <v>0</v>
      </c>
      <c r="BH343" s="195">
        <f t="shared" si="27"/>
        <v>0</v>
      </c>
      <c r="BI343" s="195">
        <f t="shared" si="28"/>
        <v>0</v>
      </c>
      <c r="BJ343" s="17" t="s">
        <v>82</v>
      </c>
      <c r="BK343" s="195">
        <f t="shared" si="29"/>
        <v>0</v>
      </c>
      <c r="BL343" s="17" t="s">
        <v>231</v>
      </c>
      <c r="BM343" s="194" t="s">
        <v>673</v>
      </c>
    </row>
    <row r="344" spans="1:65" s="2" customFormat="1" ht="16.5" customHeight="1">
      <c r="A344" s="34"/>
      <c r="B344" s="35"/>
      <c r="C344" s="229" t="s">
        <v>674</v>
      </c>
      <c r="D344" s="229" t="s">
        <v>237</v>
      </c>
      <c r="E344" s="230" t="s">
        <v>675</v>
      </c>
      <c r="F344" s="231" t="s">
        <v>1214</v>
      </c>
      <c r="G344" s="232" t="s">
        <v>234</v>
      </c>
      <c r="H344" s="233">
        <v>1</v>
      </c>
      <c r="I344" s="234"/>
      <c r="J344" s="235">
        <f t="shared" si="20"/>
        <v>0</v>
      </c>
      <c r="K344" s="236"/>
      <c r="L344" s="237"/>
      <c r="M344" s="238" t="s">
        <v>1</v>
      </c>
      <c r="N344" s="239" t="s">
        <v>42</v>
      </c>
      <c r="O344" s="71"/>
      <c r="P344" s="192">
        <f t="shared" si="21"/>
        <v>0</v>
      </c>
      <c r="Q344" s="192">
        <v>0</v>
      </c>
      <c r="R344" s="192">
        <f t="shared" si="22"/>
        <v>0</v>
      </c>
      <c r="S344" s="192">
        <v>0</v>
      </c>
      <c r="T344" s="193">
        <f t="shared" si="23"/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94" t="s">
        <v>309</v>
      </c>
      <c r="AT344" s="194" t="s">
        <v>237</v>
      </c>
      <c r="AU344" s="194" t="s">
        <v>84</v>
      </c>
      <c r="AY344" s="17" t="s">
        <v>136</v>
      </c>
      <c r="BE344" s="195">
        <f t="shared" si="24"/>
        <v>0</v>
      </c>
      <c r="BF344" s="195">
        <f t="shared" si="25"/>
        <v>0</v>
      </c>
      <c r="BG344" s="195">
        <f t="shared" si="26"/>
        <v>0</v>
      </c>
      <c r="BH344" s="195">
        <f t="shared" si="27"/>
        <v>0</v>
      </c>
      <c r="BI344" s="195">
        <f t="shared" si="28"/>
        <v>0</v>
      </c>
      <c r="BJ344" s="17" t="s">
        <v>82</v>
      </c>
      <c r="BK344" s="195">
        <f t="shared" si="29"/>
        <v>0</v>
      </c>
      <c r="BL344" s="17" t="s">
        <v>231</v>
      </c>
      <c r="BM344" s="194" t="s">
        <v>676</v>
      </c>
    </row>
    <row r="345" spans="1:65" s="2" customFormat="1" ht="21.75" customHeight="1">
      <c r="A345" s="34"/>
      <c r="B345" s="35"/>
      <c r="C345" s="182" t="s">
        <v>677</v>
      </c>
      <c r="D345" s="182" t="s">
        <v>139</v>
      </c>
      <c r="E345" s="183" t="s">
        <v>678</v>
      </c>
      <c r="F345" s="184" t="s">
        <v>679</v>
      </c>
      <c r="G345" s="185" t="s">
        <v>680</v>
      </c>
      <c r="H345" s="186">
        <v>1</v>
      </c>
      <c r="I345" s="187"/>
      <c r="J345" s="188">
        <f t="shared" si="20"/>
        <v>0</v>
      </c>
      <c r="K345" s="189"/>
      <c r="L345" s="39"/>
      <c r="M345" s="190" t="s">
        <v>1</v>
      </c>
      <c r="N345" s="191" t="s">
        <v>42</v>
      </c>
      <c r="O345" s="71"/>
      <c r="P345" s="192">
        <f t="shared" si="21"/>
        <v>0</v>
      </c>
      <c r="Q345" s="192">
        <v>0</v>
      </c>
      <c r="R345" s="192">
        <f t="shared" si="22"/>
        <v>0</v>
      </c>
      <c r="S345" s="192">
        <v>0</v>
      </c>
      <c r="T345" s="193">
        <f t="shared" si="23"/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94" t="s">
        <v>231</v>
      </c>
      <c r="AT345" s="194" t="s">
        <v>139</v>
      </c>
      <c r="AU345" s="194" t="s">
        <v>84</v>
      </c>
      <c r="AY345" s="17" t="s">
        <v>136</v>
      </c>
      <c r="BE345" s="195">
        <f t="shared" si="24"/>
        <v>0</v>
      </c>
      <c r="BF345" s="195">
        <f t="shared" si="25"/>
        <v>0</v>
      </c>
      <c r="BG345" s="195">
        <f t="shared" si="26"/>
        <v>0</v>
      </c>
      <c r="BH345" s="195">
        <f t="shared" si="27"/>
        <v>0</v>
      </c>
      <c r="BI345" s="195">
        <f t="shared" si="28"/>
        <v>0</v>
      </c>
      <c r="BJ345" s="17" t="s">
        <v>82</v>
      </c>
      <c r="BK345" s="195">
        <f t="shared" si="29"/>
        <v>0</v>
      </c>
      <c r="BL345" s="17" t="s">
        <v>231</v>
      </c>
      <c r="BM345" s="194" t="s">
        <v>681</v>
      </c>
    </row>
    <row r="346" spans="1:65" s="2" customFormat="1" ht="16.5" customHeight="1">
      <c r="A346" s="34"/>
      <c r="B346" s="35"/>
      <c r="C346" s="182" t="s">
        <v>682</v>
      </c>
      <c r="D346" s="182" t="s">
        <v>139</v>
      </c>
      <c r="E346" s="183" t="s">
        <v>683</v>
      </c>
      <c r="F346" s="184" t="s">
        <v>684</v>
      </c>
      <c r="G346" s="185" t="s">
        <v>576</v>
      </c>
      <c r="H346" s="186">
        <v>36</v>
      </c>
      <c r="I346" s="187"/>
      <c r="J346" s="188">
        <f t="shared" si="20"/>
        <v>0</v>
      </c>
      <c r="K346" s="189"/>
      <c r="L346" s="39"/>
      <c r="M346" s="190" t="s">
        <v>1</v>
      </c>
      <c r="N346" s="191" t="s">
        <v>42</v>
      </c>
      <c r="O346" s="71"/>
      <c r="P346" s="192">
        <f t="shared" si="21"/>
        <v>0</v>
      </c>
      <c r="Q346" s="192">
        <v>0</v>
      </c>
      <c r="R346" s="192">
        <f t="shared" si="22"/>
        <v>0</v>
      </c>
      <c r="S346" s="192">
        <v>0</v>
      </c>
      <c r="T346" s="193">
        <f t="shared" si="23"/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94" t="s">
        <v>231</v>
      </c>
      <c r="AT346" s="194" t="s">
        <v>139</v>
      </c>
      <c r="AU346" s="194" t="s">
        <v>84</v>
      </c>
      <c r="AY346" s="17" t="s">
        <v>136</v>
      </c>
      <c r="BE346" s="195">
        <f t="shared" si="24"/>
        <v>0</v>
      </c>
      <c r="BF346" s="195">
        <f t="shared" si="25"/>
        <v>0</v>
      </c>
      <c r="BG346" s="195">
        <f t="shared" si="26"/>
        <v>0</v>
      </c>
      <c r="BH346" s="195">
        <f t="shared" si="27"/>
        <v>0</v>
      </c>
      <c r="BI346" s="195">
        <f t="shared" si="28"/>
        <v>0</v>
      </c>
      <c r="BJ346" s="17" t="s">
        <v>82</v>
      </c>
      <c r="BK346" s="195">
        <f t="shared" si="29"/>
        <v>0</v>
      </c>
      <c r="BL346" s="17" t="s">
        <v>231</v>
      </c>
      <c r="BM346" s="194" t="s">
        <v>685</v>
      </c>
    </row>
    <row r="347" spans="1:65" s="2" customFormat="1" ht="24.2" customHeight="1">
      <c r="A347" s="34"/>
      <c r="B347" s="35"/>
      <c r="C347" s="229" t="s">
        <v>686</v>
      </c>
      <c r="D347" s="229" t="s">
        <v>237</v>
      </c>
      <c r="E347" s="230" t="s">
        <v>687</v>
      </c>
      <c r="F347" s="231" t="s">
        <v>688</v>
      </c>
      <c r="G347" s="232" t="s">
        <v>234</v>
      </c>
      <c r="H347" s="233">
        <v>4</v>
      </c>
      <c r="I347" s="234"/>
      <c r="J347" s="235">
        <f t="shared" si="20"/>
        <v>0</v>
      </c>
      <c r="K347" s="236"/>
      <c r="L347" s="237"/>
      <c r="M347" s="238" t="s">
        <v>1</v>
      </c>
      <c r="N347" s="239" t="s">
        <v>42</v>
      </c>
      <c r="O347" s="71"/>
      <c r="P347" s="192">
        <f t="shared" si="21"/>
        <v>0</v>
      </c>
      <c r="Q347" s="192">
        <v>0</v>
      </c>
      <c r="R347" s="192">
        <f t="shared" si="22"/>
        <v>0</v>
      </c>
      <c r="S347" s="192">
        <v>0</v>
      </c>
      <c r="T347" s="193">
        <f t="shared" si="2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4" t="s">
        <v>309</v>
      </c>
      <c r="AT347" s="194" t="s">
        <v>237</v>
      </c>
      <c r="AU347" s="194" t="s">
        <v>84</v>
      </c>
      <c r="AY347" s="17" t="s">
        <v>136</v>
      </c>
      <c r="BE347" s="195">
        <f t="shared" si="24"/>
        <v>0</v>
      </c>
      <c r="BF347" s="195">
        <f t="shared" si="25"/>
        <v>0</v>
      </c>
      <c r="BG347" s="195">
        <f t="shared" si="26"/>
        <v>0</v>
      </c>
      <c r="BH347" s="195">
        <f t="shared" si="27"/>
        <v>0</v>
      </c>
      <c r="BI347" s="195">
        <f t="shared" si="28"/>
        <v>0</v>
      </c>
      <c r="BJ347" s="17" t="s">
        <v>82</v>
      </c>
      <c r="BK347" s="195">
        <f t="shared" si="29"/>
        <v>0</v>
      </c>
      <c r="BL347" s="17" t="s">
        <v>231</v>
      </c>
      <c r="BM347" s="194" t="s">
        <v>689</v>
      </c>
    </row>
    <row r="348" spans="1:65" s="2" customFormat="1" ht="21.75" customHeight="1">
      <c r="A348" s="34"/>
      <c r="B348" s="35"/>
      <c r="C348" s="229" t="s">
        <v>690</v>
      </c>
      <c r="D348" s="229" t="s">
        <v>237</v>
      </c>
      <c r="E348" s="230" t="s">
        <v>691</v>
      </c>
      <c r="F348" s="231" t="s">
        <v>692</v>
      </c>
      <c r="G348" s="232" t="s">
        <v>576</v>
      </c>
      <c r="H348" s="233">
        <v>1</v>
      </c>
      <c r="I348" s="234"/>
      <c r="J348" s="235">
        <f t="shared" si="20"/>
        <v>0</v>
      </c>
      <c r="K348" s="236"/>
      <c r="L348" s="237"/>
      <c r="M348" s="238" t="s">
        <v>1</v>
      </c>
      <c r="N348" s="239" t="s">
        <v>42</v>
      </c>
      <c r="O348" s="71"/>
      <c r="P348" s="192">
        <f t="shared" si="21"/>
        <v>0</v>
      </c>
      <c r="Q348" s="192">
        <v>0</v>
      </c>
      <c r="R348" s="192">
        <f t="shared" si="22"/>
        <v>0</v>
      </c>
      <c r="S348" s="192">
        <v>0</v>
      </c>
      <c r="T348" s="193">
        <f t="shared" si="23"/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94" t="s">
        <v>309</v>
      </c>
      <c r="AT348" s="194" t="s">
        <v>237</v>
      </c>
      <c r="AU348" s="194" t="s">
        <v>84</v>
      </c>
      <c r="AY348" s="17" t="s">
        <v>136</v>
      </c>
      <c r="BE348" s="195">
        <f t="shared" si="24"/>
        <v>0</v>
      </c>
      <c r="BF348" s="195">
        <f t="shared" si="25"/>
        <v>0</v>
      </c>
      <c r="BG348" s="195">
        <f t="shared" si="26"/>
        <v>0</v>
      </c>
      <c r="BH348" s="195">
        <f t="shared" si="27"/>
        <v>0</v>
      </c>
      <c r="BI348" s="195">
        <f t="shared" si="28"/>
        <v>0</v>
      </c>
      <c r="BJ348" s="17" t="s">
        <v>82</v>
      </c>
      <c r="BK348" s="195">
        <f t="shared" si="29"/>
        <v>0</v>
      </c>
      <c r="BL348" s="17" t="s">
        <v>231</v>
      </c>
      <c r="BM348" s="194" t="s">
        <v>693</v>
      </c>
    </row>
    <row r="349" spans="1:65" s="2" customFormat="1" ht="24.2" customHeight="1">
      <c r="A349" s="34"/>
      <c r="B349" s="35"/>
      <c r="C349" s="229" t="s">
        <v>694</v>
      </c>
      <c r="D349" s="229" t="s">
        <v>237</v>
      </c>
      <c r="E349" s="230" t="s">
        <v>695</v>
      </c>
      <c r="F349" s="231" t="s">
        <v>696</v>
      </c>
      <c r="G349" s="232" t="s">
        <v>576</v>
      </c>
      <c r="H349" s="233">
        <v>5</v>
      </c>
      <c r="I349" s="234"/>
      <c r="J349" s="235">
        <f t="shared" si="20"/>
        <v>0</v>
      </c>
      <c r="K349" s="236"/>
      <c r="L349" s="237"/>
      <c r="M349" s="238" t="s">
        <v>1</v>
      </c>
      <c r="N349" s="239" t="s">
        <v>42</v>
      </c>
      <c r="O349" s="71"/>
      <c r="P349" s="192">
        <f t="shared" si="21"/>
        <v>0</v>
      </c>
      <c r="Q349" s="192">
        <v>0</v>
      </c>
      <c r="R349" s="192">
        <f t="shared" si="22"/>
        <v>0</v>
      </c>
      <c r="S349" s="192">
        <v>0</v>
      </c>
      <c r="T349" s="193">
        <f t="shared" si="23"/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4" t="s">
        <v>309</v>
      </c>
      <c r="AT349" s="194" t="s">
        <v>237</v>
      </c>
      <c r="AU349" s="194" t="s">
        <v>84</v>
      </c>
      <c r="AY349" s="17" t="s">
        <v>136</v>
      </c>
      <c r="BE349" s="195">
        <f t="shared" si="24"/>
        <v>0</v>
      </c>
      <c r="BF349" s="195">
        <f t="shared" si="25"/>
        <v>0</v>
      </c>
      <c r="BG349" s="195">
        <f t="shared" si="26"/>
        <v>0</v>
      </c>
      <c r="BH349" s="195">
        <f t="shared" si="27"/>
        <v>0</v>
      </c>
      <c r="BI349" s="195">
        <f t="shared" si="28"/>
        <v>0</v>
      </c>
      <c r="BJ349" s="17" t="s">
        <v>82</v>
      </c>
      <c r="BK349" s="195">
        <f t="shared" si="29"/>
        <v>0</v>
      </c>
      <c r="BL349" s="17" t="s">
        <v>231</v>
      </c>
      <c r="BM349" s="194" t="s">
        <v>697</v>
      </c>
    </row>
    <row r="350" spans="1:65" s="2" customFormat="1" ht="33" customHeight="1">
      <c r="A350" s="34"/>
      <c r="B350" s="35"/>
      <c r="C350" s="229" t="s">
        <v>698</v>
      </c>
      <c r="D350" s="229" t="s">
        <v>237</v>
      </c>
      <c r="E350" s="230" t="s">
        <v>699</v>
      </c>
      <c r="F350" s="231" t="s">
        <v>1215</v>
      </c>
      <c r="G350" s="232" t="s">
        <v>576</v>
      </c>
      <c r="H350" s="233">
        <v>2</v>
      </c>
      <c r="I350" s="234"/>
      <c r="J350" s="235">
        <f t="shared" si="20"/>
        <v>0</v>
      </c>
      <c r="K350" s="236"/>
      <c r="L350" s="237"/>
      <c r="M350" s="238" t="s">
        <v>1</v>
      </c>
      <c r="N350" s="239" t="s">
        <v>42</v>
      </c>
      <c r="O350" s="71"/>
      <c r="P350" s="192">
        <f t="shared" si="21"/>
        <v>0</v>
      </c>
      <c r="Q350" s="192">
        <v>0</v>
      </c>
      <c r="R350" s="192">
        <f t="shared" si="22"/>
        <v>0</v>
      </c>
      <c r="S350" s="192">
        <v>0</v>
      </c>
      <c r="T350" s="193">
        <f t="shared" si="23"/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94" t="s">
        <v>309</v>
      </c>
      <c r="AT350" s="194" t="s">
        <v>237</v>
      </c>
      <c r="AU350" s="194" t="s">
        <v>84</v>
      </c>
      <c r="AY350" s="17" t="s">
        <v>136</v>
      </c>
      <c r="BE350" s="195">
        <f t="shared" si="24"/>
        <v>0</v>
      </c>
      <c r="BF350" s="195">
        <f t="shared" si="25"/>
        <v>0</v>
      </c>
      <c r="BG350" s="195">
        <f t="shared" si="26"/>
        <v>0</v>
      </c>
      <c r="BH350" s="195">
        <f t="shared" si="27"/>
        <v>0</v>
      </c>
      <c r="BI350" s="195">
        <f t="shared" si="28"/>
        <v>0</v>
      </c>
      <c r="BJ350" s="17" t="s">
        <v>82</v>
      </c>
      <c r="BK350" s="195">
        <f t="shared" si="29"/>
        <v>0</v>
      </c>
      <c r="BL350" s="17" t="s">
        <v>231</v>
      </c>
      <c r="BM350" s="194" t="s">
        <v>700</v>
      </c>
    </row>
    <row r="351" spans="1:65" s="2" customFormat="1" ht="24.2" customHeight="1">
      <c r="A351" s="34"/>
      <c r="B351" s="35"/>
      <c r="C351" s="229" t="s">
        <v>701</v>
      </c>
      <c r="D351" s="229" t="s">
        <v>237</v>
      </c>
      <c r="E351" s="230" t="s">
        <v>702</v>
      </c>
      <c r="F351" s="231" t="s">
        <v>703</v>
      </c>
      <c r="G351" s="232" t="s">
        <v>234</v>
      </c>
      <c r="H351" s="233">
        <v>24</v>
      </c>
      <c r="I351" s="234"/>
      <c r="J351" s="235">
        <f t="shared" si="20"/>
        <v>0</v>
      </c>
      <c r="K351" s="236"/>
      <c r="L351" s="237"/>
      <c r="M351" s="238" t="s">
        <v>1</v>
      </c>
      <c r="N351" s="239" t="s">
        <v>42</v>
      </c>
      <c r="O351" s="71"/>
      <c r="P351" s="192">
        <f t="shared" si="21"/>
        <v>0</v>
      </c>
      <c r="Q351" s="192">
        <v>0</v>
      </c>
      <c r="R351" s="192">
        <f t="shared" si="22"/>
        <v>0</v>
      </c>
      <c r="S351" s="192">
        <v>0</v>
      </c>
      <c r="T351" s="193">
        <f t="shared" si="23"/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94" t="s">
        <v>309</v>
      </c>
      <c r="AT351" s="194" t="s">
        <v>237</v>
      </c>
      <c r="AU351" s="194" t="s">
        <v>84</v>
      </c>
      <c r="AY351" s="17" t="s">
        <v>136</v>
      </c>
      <c r="BE351" s="195">
        <f t="shared" si="24"/>
        <v>0</v>
      </c>
      <c r="BF351" s="195">
        <f t="shared" si="25"/>
        <v>0</v>
      </c>
      <c r="BG351" s="195">
        <f t="shared" si="26"/>
        <v>0</v>
      </c>
      <c r="BH351" s="195">
        <f t="shared" si="27"/>
        <v>0</v>
      </c>
      <c r="BI351" s="195">
        <f t="shared" si="28"/>
        <v>0</v>
      </c>
      <c r="BJ351" s="17" t="s">
        <v>82</v>
      </c>
      <c r="BK351" s="195">
        <f t="shared" si="29"/>
        <v>0</v>
      </c>
      <c r="BL351" s="17" t="s">
        <v>231</v>
      </c>
      <c r="BM351" s="194" t="s">
        <v>704</v>
      </c>
    </row>
    <row r="352" spans="1:65" s="2" customFormat="1" ht="16.5" customHeight="1">
      <c r="A352" s="34"/>
      <c r="B352" s="35"/>
      <c r="C352" s="182" t="s">
        <v>705</v>
      </c>
      <c r="D352" s="182" t="s">
        <v>139</v>
      </c>
      <c r="E352" s="183" t="s">
        <v>706</v>
      </c>
      <c r="F352" s="184" t="s">
        <v>707</v>
      </c>
      <c r="G352" s="185" t="s">
        <v>234</v>
      </c>
      <c r="H352" s="186">
        <v>1</v>
      </c>
      <c r="I352" s="187"/>
      <c r="J352" s="188">
        <f t="shared" si="20"/>
        <v>0</v>
      </c>
      <c r="K352" s="189"/>
      <c r="L352" s="39"/>
      <c r="M352" s="190" t="s">
        <v>1</v>
      </c>
      <c r="N352" s="191" t="s">
        <v>42</v>
      </c>
      <c r="O352" s="71"/>
      <c r="P352" s="192">
        <f t="shared" si="21"/>
        <v>0</v>
      </c>
      <c r="Q352" s="192">
        <v>0</v>
      </c>
      <c r="R352" s="192">
        <f t="shared" si="22"/>
        <v>0</v>
      </c>
      <c r="S352" s="192">
        <v>0</v>
      </c>
      <c r="T352" s="193">
        <f t="shared" si="23"/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4" t="s">
        <v>231</v>
      </c>
      <c r="AT352" s="194" t="s">
        <v>139</v>
      </c>
      <c r="AU352" s="194" t="s">
        <v>84</v>
      </c>
      <c r="AY352" s="17" t="s">
        <v>136</v>
      </c>
      <c r="BE352" s="195">
        <f t="shared" si="24"/>
        <v>0</v>
      </c>
      <c r="BF352" s="195">
        <f t="shared" si="25"/>
        <v>0</v>
      </c>
      <c r="BG352" s="195">
        <f t="shared" si="26"/>
        <v>0</v>
      </c>
      <c r="BH352" s="195">
        <f t="shared" si="27"/>
        <v>0</v>
      </c>
      <c r="BI352" s="195">
        <f t="shared" si="28"/>
        <v>0</v>
      </c>
      <c r="BJ352" s="17" t="s">
        <v>82</v>
      </c>
      <c r="BK352" s="195">
        <f t="shared" si="29"/>
        <v>0</v>
      </c>
      <c r="BL352" s="17" t="s">
        <v>231</v>
      </c>
      <c r="BM352" s="194" t="s">
        <v>708</v>
      </c>
    </row>
    <row r="353" spans="1:65" s="2" customFormat="1" ht="16.5" customHeight="1">
      <c r="A353" s="34"/>
      <c r="B353" s="35"/>
      <c r="C353" s="229" t="s">
        <v>709</v>
      </c>
      <c r="D353" s="229" t="s">
        <v>237</v>
      </c>
      <c r="E353" s="230" t="s">
        <v>710</v>
      </c>
      <c r="F353" s="231" t="s">
        <v>711</v>
      </c>
      <c r="G353" s="232" t="s">
        <v>234</v>
      </c>
      <c r="H353" s="233">
        <v>1</v>
      </c>
      <c r="I353" s="234"/>
      <c r="J353" s="235">
        <f t="shared" si="20"/>
        <v>0</v>
      </c>
      <c r="K353" s="236"/>
      <c r="L353" s="237"/>
      <c r="M353" s="238" t="s">
        <v>1</v>
      </c>
      <c r="N353" s="239" t="s">
        <v>42</v>
      </c>
      <c r="O353" s="71"/>
      <c r="P353" s="192">
        <f t="shared" si="21"/>
        <v>0</v>
      </c>
      <c r="Q353" s="192">
        <v>0</v>
      </c>
      <c r="R353" s="192">
        <f t="shared" si="22"/>
        <v>0</v>
      </c>
      <c r="S353" s="192">
        <v>0</v>
      </c>
      <c r="T353" s="193">
        <f t="shared" si="23"/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4" t="s">
        <v>309</v>
      </c>
      <c r="AT353" s="194" t="s">
        <v>237</v>
      </c>
      <c r="AU353" s="194" t="s">
        <v>84</v>
      </c>
      <c r="AY353" s="17" t="s">
        <v>136</v>
      </c>
      <c r="BE353" s="195">
        <f t="shared" si="24"/>
        <v>0</v>
      </c>
      <c r="BF353" s="195">
        <f t="shared" si="25"/>
        <v>0</v>
      </c>
      <c r="BG353" s="195">
        <f t="shared" si="26"/>
        <v>0</v>
      </c>
      <c r="BH353" s="195">
        <f t="shared" si="27"/>
        <v>0</v>
      </c>
      <c r="BI353" s="195">
        <f t="shared" si="28"/>
        <v>0</v>
      </c>
      <c r="BJ353" s="17" t="s">
        <v>82</v>
      </c>
      <c r="BK353" s="195">
        <f t="shared" si="29"/>
        <v>0</v>
      </c>
      <c r="BL353" s="17" t="s">
        <v>231</v>
      </c>
      <c r="BM353" s="194" t="s">
        <v>712</v>
      </c>
    </row>
    <row r="354" spans="1:65" s="2" customFormat="1" ht="16.5" customHeight="1">
      <c r="A354" s="34"/>
      <c r="B354" s="35"/>
      <c r="C354" s="182" t="s">
        <v>713</v>
      </c>
      <c r="D354" s="182" t="s">
        <v>139</v>
      </c>
      <c r="E354" s="183" t="s">
        <v>714</v>
      </c>
      <c r="F354" s="184" t="s">
        <v>715</v>
      </c>
      <c r="G354" s="185" t="s">
        <v>576</v>
      </c>
      <c r="H354" s="186">
        <v>1</v>
      </c>
      <c r="I354" s="187"/>
      <c r="J354" s="188">
        <f t="shared" si="20"/>
        <v>0</v>
      </c>
      <c r="K354" s="189"/>
      <c r="L354" s="39"/>
      <c r="M354" s="190" t="s">
        <v>1</v>
      </c>
      <c r="N354" s="191" t="s">
        <v>42</v>
      </c>
      <c r="O354" s="71"/>
      <c r="P354" s="192">
        <f t="shared" si="21"/>
        <v>0</v>
      </c>
      <c r="Q354" s="192">
        <v>0</v>
      </c>
      <c r="R354" s="192">
        <f t="shared" si="22"/>
        <v>0</v>
      </c>
      <c r="S354" s="192">
        <v>0</v>
      </c>
      <c r="T354" s="193">
        <f t="shared" si="23"/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94" t="s">
        <v>231</v>
      </c>
      <c r="AT354" s="194" t="s">
        <v>139</v>
      </c>
      <c r="AU354" s="194" t="s">
        <v>84</v>
      </c>
      <c r="AY354" s="17" t="s">
        <v>136</v>
      </c>
      <c r="BE354" s="195">
        <f t="shared" si="24"/>
        <v>0</v>
      </c>
      <c r="BF354" s="195">
        <f t="shared" si="25"/>
        <v>0</v>
      </c>
      <c r="BG354" s="195">
        <f t="shared" si="26"/>
        <v>0</v>
      </c>
      <c r="BH354" s="195">
        <f t="shared" si="27"/>
        <v>0</v>
      </c>
      <c r="BI354" s="195">
        <f t="shared" si="28"/>
        <v>0</v>
      </c>
      <c r="BJ354" s="17" t="s">
        <v>82</v>
      </c>
      <c r="BK354" s="195">
        <f t="shared" si="29"/>
        <v>0</v>
      </c>
      <c r="BL354" s="17" t="s">
        <v>231</v>
      </c>
      <c r="BM354" s="194" t="s">
        <v>716</v>
      </c>
    </row>
    <row r="355" spans="1:65" s="2" customFormat="1" ht="16.5" customHeight="1">
      <c r="A355" s="34"/>
      <c r="B355" s="35"/>
      <c r="C355" s="229" t="s">
        <v>717</v>
      </c>
      <c r="D355" s="229" t="s">
        <v>237</v>
      </c>
      <c r="E355" s="230" t="s">
        <v>718</v>
      </c>
      <c r="F355" s="231" t="s">
        <v>719</v>
      </c>
      <c r="G355" s="232" t="s">
        <v>576</v>
      </c>
      <c r="H355" s="233">
        <v>1</v>
      </c>
      <c r="I355" s="234"/>
      <c r="J355" s="235">
        <f t="shared" si="20"/>
        <v>0</v>
      </c>
      <c r="K355" s="236"/>
      <c r="L355" s="237"/>
      <c r="M355" s="238" t="s">
        <v>1</v>
      </c>
      <c r="N355" s="239" t="s">
        <v>42</v>
      </c>
      <c r="O355" s="71"/>
      <c r="P355" s="192">
        <f t="shared" si="21"/>
        <v>0</v>
      </c>
      <c r="Q355" s="192">
        <v>0</v>
      </c>
      <c r="R355" s="192">
        <f t="shared" si="22"/>
        <v>0</v>
      </c>
      <c r="S355" s="192">
        <v>0</v>
      </c>
      <c r="T355" s="193">
        <f t="shared" si="23"/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4" t="s">
        <v>309</v>
      </c>
      <c r="AT355" s="194" t="s">
        <v>237</v>
      </c>
      <c r="AU355" s="194" t="s">
        <v>84</v>
      </c>
      <c r="AY355" s="17" t="s">
        <v>136</v>
      </c>
      <c r="BE355" s="195">
        <f t="shared" si="24"/>
        <v>0</v>
      </c>
      <c r="BF355" s="195">
        <f t="shared" si="25"/>
        <v>0</v>
      </c>
      <c r="BG355" s="195">
        <f t="shared" si="26"/>
        <v>0</v>
      </c>
      <c r="BH355" s="195">
        <f t="shared" si="27"/>
        <v>0</v>
      </c>
      <c r="BI355" s="195">
        <f t="shared" si="28"/>
        <v>0</v>
      </c>
      <c r="BJ355" s="17" t="s">
        <v>82</v>
      </c>
      <c r="BK355" s="195">
        <f t="shared" si="29"/>
        <v>0</v>
      </c>
      <c r="BL355" s="17" t="s">
        <v>231</v>
      </c>
      <c r="BM355" s="194" t="s">
        <v>720</v>
      </c>
    </row>
    <row r="356" spans="1:65" s="12" customFormat="1" ht="22.9" customHeight="1">
      <c r="B356" s="166"/>
      <c r="C356" s="167"/>
      <c r="D356" s="168" t="s">
        <v>76</v>
      </c>
      <c r="E356" s="180" t="s">
        <v>721</v>
      </c>
      <c r="F356" s="180" t="s">
        <v>722</v>
      </c>
      <c r="G356" s="167"/>
      <c r="H356" s="167"/>
      <c r="I356" s="170"/>
      <c r="J356" s="181">
        <f>BK356</f>
        <v>0</v>
      </c>
      <c r="K356" s="167"/>
      <c r="L356" s="172"/>
      <c r="M356" s="173"/>
      <c r="N356" s="174"/>
      <c r="O356" s="174"/>
      <c r="P356" s="175">
        <f>P357+SUM(P358:P367)</f>
        <v>0</v>
      </c>
      <c r="Q356" s="174"/>
      <c r="R356" s="175">
        <f>R357+SUM(R358:R367)</f>
        <v>0</v>
      </c>
      <c r="S356" s="174"/>
      <c r="T356" s="176">
        <f>T357+SUM(T358:T367)</f>
        <v>0</v>
      </c>
      <c r="AR356" s="177" t="s">
        <v>84</v>
      </c>
      <c r="AT356" s="178" t="s">
        <v>76</v>
      </c>
      <c r="AU356" s="178" t="s">
        <v>82</v>
      </c>
      <c r="AY356" s="177" t="s">
        <v>136</v>
      </c>
      <c r="BK356" s="179">
        <f>BK357+SUM(BK358:BK367)</f>
        <v>0</v>
      </c>
    </row>
    <row r="357" spans="1:65" s="2" customFormat="1" ht="24.2" customHeight="1">
      <c r="A357" s="34"/>
      <c r="B357" s="35"/>
      <c r="C357" s="182" t="s">
        <v>723</v>
      </c>
      <c r="D357" s="182" t="s">
        <v>139</v>
      </c>
      <c r="E357" s="183" t="s">
        <v>724</v>
      </c>
      <c r="F357" s="184" t="s">
        <v>725</v>
      </c>
      <c r="G357" s="185" t="s">
        <v>160</v>
      </c>
      <c r="H357" s="186">
        <v>80</v>
      </c>
      <c r="I357" s="187"/>
      <c r="J357" s="188">
        <f t="shared" ref="J357:J366" si="30">ROUND(I357*H357,2)</f>
        <v>0</v>
      </c>
      <c r="K357" s="189"/>
      <c r="L357" s="39"/>
      <c r="M357" s="190" t="s">
        <v>1</v>
      </c>
      <c r="N357" s="191" t="s">
        <v>42</v>
      </c>
      <c r="O357" s="71"/>
      <c r="P357" s="192">
        <f t="shared" ref="P357:P366" si="31">O357*H357</f>
        <v>0</v>
      </c>
      <c r="Q357" s="192">
        <v>0</v>
      </c>
      <c r="R357" s="192">
        <f t="shared" ref="R357:R366" si="32">Q357*H357</f>
        <v>0</v>
      </c>
      <c r="S357" s="192">
        <v>0</v>
      </c>
      <c r="T357" s="193">
        <f t="shared" ref="T357:T366" si="33"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94" t="s">
        <v>231</v>
      </c>
      <c r="AT357" s="194" t="s">
        <v>139</v>
      </c>
      <c r="AU357" s="194" t="s">
        <v>84</v>
      </c>
      <c r="AY357" s="17" t="s">
        <v>136</v>
      </c>
      <c r="BE357" s="195">
        <f t="shared" ref="BE357:BE366" si="34">IF(N357="základní",J357,0)</f>
        <v>0</v>
      </c>
      <c r="BF357" s="195">
        <f t="shared" ref="BF357:BF366" si="35">IF(N357="snížená",J357,0)</f>
        <v>0</v>
      </c>
      <c r="BG357" s="195">
        <f t="shared" ref="BG357:BG366" si="36">IF(N357="zákl. přenesená",J357,0)</f>
        <v>0</v>
      </c>
      <c r="BH357" s="195">
        <f t="shared" ref="BH357:BH366" si="37">IF(N357="sníž. přenesená",J357,0)</f>
        <v>0</v>
      </c>
      <c r="BI357" s="195">
        <f t="shared" ref="BI357:BI366" si="38">IF(N357="nulová",J357,0)</f>
        <v>0</v>
      </c>
      <c r="BJ357" s="17" t="s">
        <v>82</v>
      </c>
      <c r="BK357" s="195">
        <f t="shared" ref="BK357:BK366" si="39">ROUND(I357*H357,2)</f>
        <v>0</v>
      </c>
      <c r="BL357" s="17" t="s">
        <v>231</v>
      </c>
      <c r="BM357" s="194" t="s">
        <v>726</v>
      </c>
    </row>
    <row r="358" spans="1:65" s="2" customFormat="1" ht="16.5" customHeight="1">
      <c r="A358" s="34"/>
      <c r="B358" s="35"/>
      <c r="C358" s="229" t="s">
        <v>727</v>
      </c>
      <c r="D358" s="229" t="s">
        <v>237</v>
      </c>
      <c r="E358" s="230" t="s">
        <v>728</v>
      </c>
      <c r="F358" s="231" t="s">
        <v>729</v>
      </c>
      <c r="G358" s="232" t="s">
        <v>160</v>
      </c>
      <c r="H358" s="233">
        <v>80</v>
      </c>
      <c r="I358" s="234"/>
      <c r="J358" s="235">
        <f t="shared" si="30"/>
        <v>0</v>
      </c>
      <c r="K358" s="236"/>
      <c r="L358" s="237"/>
      <c r="M358" s="238" t="s">
        <v>1</v>
      </c>
      <c r="N358" s="239" t="s">
        <v>42</v>
      </c>
      <c r="O358" s="71"/>
      <c r="P358" s="192">
        <f t="shared" si="31"/>
        <v>0</v>
      </c>
      <c r="Q358" s="192">
        <v>0</v>
      </c>
      <c r="R358" s="192">
        <f t="shared" si="32"/>
        <v>0</v>
      </c>
      <c r="S358" s="192">
        <v>0</v>
      </c>
      <c r="T358" s="193">
        <f t="shared" si="3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94" t="s">
        <v>309</v>
      </c>
      <c r="AT358" s="194" t="s">
        <v>237</v>
      </c>
      <c r="AU358" s="194" t="s">
        <v>84</v>
      </c>
      <c r="AY358" s="17" t="s">
        <v>136</v>
      </c>
      <c r="BE358" s="195">
        <f t="shared" si="34"/>
        <v>0</v>
      </c>
      <c r="BF358" s="195">
        <f t="shared" si="35"/>
        <v>0</v>
      </c>
      <c r="BG358" s="195">
        <f t="shared" si="36"/>
        <v>0</v>
      </c>
      <c r="BH358" s="195">
        <f t="shared" si="37"/>
        <v>0</v>
      </c>
      <c r="BI358" s="195">
        <f t="shared" si="38"/>
        <v>0</v>
      </c>
      <c r="BJ358" s="17" t="s">
        <v>82</v>
      </c>
      <c r="BK358" s="195">
        <f t="shared" si="39"/>
        <v>0</v>
      </c>
      <c r="BL358" s="17" t="s">
        <v>231</v>
      </c>
      <c r="BM358" s="194" t="s">
        <v>730</v>
      </c>
    </row>
    <row r="359" spans="1:65" s="2" customFormat="1" ht="21.75" customHeight="1">
      <c r="A359" s="34"/>
      <c r="B359" s="35"/>
      <c r="C359" s="182" t="s">
        <v>731</v>
      </c>
      <c r="D359" s="182" t="s">
        <v>139</v>
      </c>
      <c r="E359" s="183" t="s">
        <v>732</v>
      </c>
      <c r="F359" s="184" t="s">
        <v>733</v>
      </c>
      <c r="G359" s="185" t="s">
        <v>160</v>
      </c>
      <c r="H359" s="186">
        <v>100</v>
      </c>
      <c r="I359" s="187"/>
      <c r="J359" s="188">
        <f t="shared" si="30"/>
        <v>0</v>
      </c>
      <c r="K359" s="189"/>
      <c r="L359" s="39"/>
      <c r="M359" s="190" t="s">
        <v>1</v>
      </c>
      <c r="N359" s="191" t="s">
        <v>42</v>
      </c>
      <c r="O359" s="71"/>
      <c r="P359" s="192">
        <f t="shared" si="31"/>
        <v>0</v>
      </c>
      <c r="Q359" s="192">
        <v>0</v>
      </c>
      <c r="R359" s="192">
        <f t="shared" si="32"/>
        <v>0</v>
      </c>
      <c r="S359" s="192">
        <v>0</v>
      </c>
      <c r="T359" s="193">
        <f t="shared" si="3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94" t="s">
        <v>231</v>
      </c>
      <c r="AT359" s="194" t="s">
        <v>139</v>
      </c>
      <c r="AU359" s="194" t="s">
        <v>84</v>
      </c>
      <c r="AY359" s="17" t="s">
        <v>136</v>
      </c>
      <c r="BE359" s="195">
        <f t="shared" si="34"/>
        <v>0</v>
      </c>
      <c r="BF359" s="195">
        <f t="shared" si="35"/>
        <v>0</v>
      </c>
      <c r="BG359" s="195">
        <f t="shared" si="36"/>
        <v>0</v>
      </c>
      <c r="BH359" s="195">
        <f t="shared" si="37"/>
        <v>0</v>
      </c>
      <c r="BI359" s="195">
        <f t="shared" si="38"/>
        <v>0</v>
      </c>
      <c r="BJ359" s="17" t="s">
        <v>82</v>
      </c>
      <c r="BK359" s="195">
        <f t="shared" si="39"/>
        <v>0</v>
      </c>
      <c r="BL359" s="17" t="s">
        <v>231</v>
      </c>
      <c r="BM359" s="194" t="s">
        <v>734</v>
      </c>
    </row>
    <row r="360" spans="1:65" s="2" customFormat="1" ht="16.5" customHeight="1">
      <c r="A360" s="34"/>
      <c r="B360" s="35"/>
      <c r="C360" s="229" t="s">
        <v>735</v>
      </c>
      <c r="D360" s="229" t="s">
        <v>237</v>
      </c>
      <c r="E360" s="230" t="s">
        <v>736</v>
      </c>
      <c r="F360" s="231" t="s">
        <v>737</v>
      </c>
      <c r="G360" s="232" t="s">
        <v>160</v>
      </c>
      <c r="H360" s="233">
        <v>100</v>
      </c>
      <c r="I360" s="234"/>
      <c r="J360" s="235">
        <f t="shared" si="30"/>
        <v>0</v>
      </c>
      <c r="K360" s="236"/>
      <c r="L360" s="237"/>
      <c r="M360" s="238" t="s">
        <v>1</v>
      </c>
      <c r="N360" s="239" t="s">
        <v>42</v>
      </c>
      <c r="O360" s="71"/>
      <c r="P360" s="192">
        <f t="shared" si="31"/>
        <v>0</v>
      </c>
      <c r="Q360" s="192">
        <v>0</v>
      </c>
      <c r="R360" s="192">
        <f t="shared" si="32"/>
        <v>0</v>
      </c>
      <c r="S360" s="192">
        <v>0</v>
      </c>
      <c r="T360" s="193">
        <f t="shared" si="3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4" t="s">
        <v>309</v>
      </c>
      <c r="AT360" s="194" t="s">
        <v>237</v>
      </c>
      <c r="AU360" s="194" t="s">
        <v>84</v>
      </c>
      <c r="AY360" s="17" t="s">
        <v>136</v>
      </c>
      <c r="BE360" s="195">
        <f t="shared" si="34"/>
        <v>0</v>
      </c>
      <c r="BF360" s="195">
        <f t="shared" si="35"/>
        <v>0</v>
      </c>
      <c r="BG360" s="195">
        <f t="shared" si="36"/>
        <v>0</v>
      </c>
      <c r="BH360" s="195">
        <f t="shared" si="37"/>
        <v>0</v>
      </c>
      <c r="BI360" s="195">
        <f t="shared" si="38"/>
        <v>0</v>
      </c>
      <c r="BJ360" s="17" t="s">
        <v>82</v>
      </c>
      <c r="BK360" s="195">
        <f t="shared" si="39"/>
        <v>0</v>
      </c>
      <c r="BL360" s="17" t="s">
        <v>231</v>
      </c>
      <c r="BM360" s="194" t="s">
        <v>738</v>
      </c>
    </row>
    <row r="361" spans="1:65" s="2" customFormat="1" ht="16.5" customHeight="1">
      <c r="A361" s="34"/>
      <c r="B361" s="35"/>
      <c r="C361" s="182" t="s">
        <v>739</v>
      </c>
      <c r="D361" s="182" t="s">
        <v>139</v>
      </c>
      <c r="E361" s="183" t="s">
        <v>740</v>
      </c>
      <c r="F361" s="184" t="s">
        <v>741</v>
      </c>
      <c r="G361" s="185" t="s">
        <v>234</v>
      </c>
      <c r="H361" s="186">
        <v>3</v>
      </c>
      <c r="I361" s="187"/>
      <c r="J361" s="188">
        <f t="shared" si="30"/>
        <v>0</v>
      </c>
      <c r="K361" s="189"/>
      <c r="L361" s="39"/>
      <c r="M361" s="190" t="s">
        <v>1</v>
      </c>
      <c r="N361" s="191" t="s">
        <v>42</v>
      </c>
      <c r="O361" s="71"/>
      <c r="P361" s="192">
        <f t="shared" si="31"/>
        <v>0</v>
      </c>
      <c r="Q361" s="192">
        <v>0</v>
      </c>
      <c r="R361" s="192">
        <f t="shared" si="32"/>
        <v>0</v>
      </c>
      <c r="S361" s="192">
        <v>0</v>
      </c>
      <c r="T361" s="193">
        <f t="shared" si="33"/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94" t="s">
        <v>231</v>
      </c>
      <c r="AT361" s="194" t="s">
        <v>139</v>
      </c>
      <c r="AU361" s="194" t="s">
        <v>84</v>
      </c>
      <c r="AY361" s="17" t="s">
        <v>136</v>
      </c>
      <c r="BE361" s="195">
        <f t="shared" si="34"/>
        <v>0</v>
      </c>
      <c r="BF361" s="195">
        <f t="shared" si="35"/>
        <v>0</v>
      </c>
      <c r="BG361" s="195">
        <f t="shared" si="36"/>
        <v>0</v>
      </c>
      <c r="BH361" s="195">
        <f t="shared" si="37"/>
        <v>0</v>
      </c>
      <c r="BI361" s="195">
        <f t="shared" si="38"/>
        <v>0</v>
      </c>
      <c r="BJ361" s="17" t="s">
        <v>82</v>
      </c>
      <c r="BK361" s="195">
        <f t="shared" si="39"/>
        <v>0</v>
      </c>
      <c r="BL361" s="17" t="s">
        <v>231</v>
      </c>
      <c r="BM361" s="194" t="s">
        <v>742</v>
      </c>
    </row>
    <row r="362" spans="1:65" s="2" customFormat="1" ht="16.5" customHeight="1">
      <c r="A362" s="34"/>
      <c r="B362" s="35"/>
      <c r="C362" s="229" t="s">
        <v>743</v>
      </c>
      <c r="D362" s="229" t="s">
        <v>237</v>
      </c>
      <c r="E362" s="230" t="s">
        <v>744</v>
      </c>
      <c r="F362" s="231" t="s">
        <v>745</v>
      </c>
      <c r="G362" s="232" t="s">
        <v>234</v>
      </c>
      <c r="H362" s="233">
        <v>3</v>
      </c>
      <c r="I362" s="234"/>
      <c r="J362" s="235">
        <f t="shared" si="30"/>
        <v>0</v>
      </c>
      <c r="K362" s="236"/>
      <c r="L362" s="237"/>
      <c r="M362" s="238" t="s">
        <v>1</v>
      </c>
      <c r="N362" s="239" t="s">
        <v>42</v>
      </c>
      <c r="O362" s="71"/>
      <c r="P362" s="192">
        <f t="shared" si="31"/>
        <v>0</v>
      </c>
      <c r="Q362" s="192">
        <v>0</v>
      </c>
      <c r="R362" s="192">
        <f t="shared" si="32"/>
        <v>0</v>
      </c>
      <c r="S362" s="192">
        <v>0</v>
      </c>
      <c r="T362" s="193">
        <f t="shared" si="33"/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94" t="s">
        <v>309</v>
      </c>
      <c r="AT362" s="194" t="s">
        <v>237</v>
      </c>
      <c r="AU362" s="194" t="s">
        <v>84</v>
      </c>
      <c r="AY362" s="17" t="s">
        <v>136</v>
      </c>
      <c r="BE362" s="195">
        <f t="shared" si="34"/>
        <v>0</v>
      </c>
      <c r="BF362" s="195">
        <f t="shared" si="35"/>
        <v>0</v>
      </c>
      <c r="BG362" s="195">
        <f t="shared" si="36"/>
        <v>0</v>
      </c>
      <c r="BH362" s="195">
        <f t="shared" si="37"/>
        <v>0</v>
      </c>
      <c r="BI362" s="195">
        <f t="shared" si="38"/>
        <v>0</v>
      </c>
      <c r="BJ362" s="17" t="s">
        <v>82</v>
      </c>
      <c r="BK362" s="195">
        <f t="shared" si="39"/>
        <v>0</v>
      </c>
      <c r="BL362" s="17" t="s">
        <v>231</v>
      </c>
      <c r="BM362" s="194" t="s">
        <v>746</v>
      </c>
    </row>
    <row r="363" spans="1:65" s="2" customFormat="1" ht="16.5" customHeight="1">
      <c r="A363" s="34"/>
      <c r="B363" s="35"/>
      <c r="C363" s="229" t="s">
        <v>747</v>
      </c>
      <c r="D363" s="229" t="s">
        <v>237</v>
      </c>
      <c r="E363" s="230" t="s">
        <v>748</v>
      </c>
      <c r="F363" s="231" t="s">
        <v>749</v>
      </c>
      <c r="G363" s="232" t="s">
        <v>234</v>
      </c>
      <c r="H363" s="233">
        <v>3</v>
      </c>
      <c r="I363" s="234"/>
      <c r="J363" s="235">
        <f t="shared" si="30"/>
        <v>0</v>
      </c>
      <c r="K363" s="236"/>
      <c r="L363" s="237"/>
      <c r="M363" s="238" t="s">
        <v>1</v>
      </c>
      <c r="N363" s="239" t="s">
        <v>42</v>
      </c>
      <c r="O363" s="71"/>
      <c r="P363" s="192">
        <f t="shared" si="31"/>
        <v>0</v>
      </c>
      <c r="Q363" s="192">
        <v>0</v>
      </c>
      <c r="R363" s="192">
        <f t="shared" si="32"/>
        <v>0</v>
      </c>
      <c r="S363" s="192">
        <v>0</v>
      </c>
      <c r="T363" s="193">
        <f t="shared" si="33"/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4" t="s">
        <v>309</v>
      </c>
      <c r="AT363" s="194" t="s">
        <v>237</v>
      </c>
      <c r="AU363" s="194" t="s">
        <v>84</v>
      </c>
      <c r="AY363" s="17" t="s">
        <v>136</v>
      </c>
      <c r="BE363" s="195">
        <f t="shared" si="34"/>
        <v>0</v>
      </c>
      <c r="BF363" s="195">
        <f t="shared" si="35"/>
        <v>0</v>
      </c>
      <c r="BG363" s="195">
        <f t="shared" si="36"/>
        <v>0</v>
      </c>
      <c r="BH363" s="195">
        <f t="shared" si="37"/>
        <v>0</v>
      </c>
      <c r="BI363" s="195">
        <f t="shared" si="38"/>
        <v>0</v>
      </c>
      <c r="BJ363" s="17" t="s">
        <v>82</v>
      </c>
      <c r="BK363" s="195">
        <f t="shared" si="39"/>
        <v>0</v>
      </c>
      <c r="BL363" s="17" t="s">
        <v>231</v>
      </c>
      <c r="BM363" s="194" t="s">
        <v>750</v>
      </c>
    </row>
    <row r="364" spans="1:65" s="2" customFormat="1" ht="16.5" customHeight="1">
      <c r="A364" s="34"/>
      <c r="B364" s="35"/>
      <c r="C364" s="229" t="s">
        <v>751</v>
      </c>
      <c r="D364" s="229" t="s">
        <v>237</v>
      </c>
      <c r="E364" s="230" t="s">
        <v>752</v>
      </c>
      <c r="F364" s="231" t="s">
        <v>1216</v>
      </c>
      <c r="G364" s="232" t="s">
        <v>234</v>
      </c>
      <c r="H364" s="233">
        <v>3</v>
      </c>
      <c r="I364" s="234"/>
      <c r="J364" s="235">
        <f t="shared" si="30"/>
        <v>0</v>
      </c>
      <c r="K364" s="236"/>
      <c r="L364" s="237"/>
      <c r="M364" s="238" t="s">
        <v>1</v>
      </c>
      <c r="N364" s="239" t="s">
        <v>42</v>
      </c>
      <c r="O364" s="71"/>
      <c r="P364" s="192">
        <f t="shared" si="31"/>
        <v>0</v>
      </c>
      <c r="Q364" s="192">
        <v>0</v>
      </c>
      <c r="R364" s="192">
        <f t="shared" si="32"/>
        <v>0</v>
      </c>
      <c r="S364" s="192">
        <v>0</v>
      </c>
      <c r="T364" s="193">
        <f t="shared" si="33"/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94" t="s">
        <v>309</v>
      </c>
      <c r="AT364" s="194" t="s">
        <v>237</v>
      </c>
      <c r="AU364" s="194" t="s">
        <v>84</v>
      </c>
      <c r="AY364" s="17" t="s">
        <v>136</v>
      </c>
      <c r="BE364" s="195">
        <f t="shared" si="34"/>
        <v>0</v>
      </c>
      <c r="BF364" s="195">
        <f t="shared" si="35"/>
        <v>0</v>
      </c>
      <c r="BG364" s="195">
        <f t="shared" si="36"/>
        <v>0</v>
      </c>
      <c r="BH364" s="195">
        <f t="shared" si="37"/>
        <v>0</v>
      </c>
      <c r="BI364" s="195">
        <f t="shared" si="38"/>
        <v>0</v>
      </c>
      <c r="BJ364" s="17" t="s">
        <v>82</v>
      </c>
      <c r="BK364" s="195">
        <f t="shared" si="39"/>
        <v>0</v>
      </c>
      <c r="BL364" s="17" t="s">
        <v>231</v>
      </c>
      <c r="BM364" s="194" t="s">
        <v>753</v>
      </c>
    </row>
    <row r="365" spans="1:65" s="2" customFormat="1" ht="16.5" customHeight="1">
      <c r="A365" s="34"/>
      <c r="B365" s="35"/>
      <c r="C365" s="182" t="s">
        <v>754</v>
      </c>
      <c r="D365" s="182" t="s">
        <v>139</v>
      </c>
      <c r="E365" s="183" t="s">
        <v>755</v>
      </c>
      <c r="F365" s="184" t="s">
        <v>756</v>
      </c>
      <c r="G365" s="185" t="s">
        <v>234</v>
      </c>
      <c r="H365" s="186">
        <v>1</v>
      </c>
      <c r="I365" s="187"/>
      <c r="J365" s="188">
        <f t="shared" si="30"/>
        <v>0</v>
      </c>
      <c r="K365" s="189"/>
      <c r="L365" s="39"/>
      <c r="M365" s="190" t="s">
        <v>1</v>
      </c>
      <c r="N365" s="191" t="s">
        <v>42</v>
      </c>
      <c r="O365" s="71"/>
      <c r="P365" s="192">
        <f t="shared" si="31"/>
        <v>0</v>
      </c>
      <c r="Q365" s="192">
        <v>0</v>
      </c>
      <c r="R365" s="192">
        <f t="shared" si="32"/>
        <v>0</v>
      </c>
      <c r="S365" s="192">
        <v>0</v>
      </c>
      <c r="T365" s="193">
        <f t="shared" si="33"/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194" t="s">
        <v>231</v>
      </c>
      <c r="AT365" s="194" t="s">
        <v>139</v>
      </c>
      <c r="AU365" s="194" t="s">
        <v>84</v>
      </c>
      <c r="AY365" s="17" t="s">
        <v>136</v>
      </c>
      <c r="BE365" s="195">
        <f t="shared" si="34"/>
        <v>0</v>
      </c>
      <c r="BF365" s="195">
        <f t="shared" si="35"/>
        <v>0</v>
      </c>
      <c r="BG365" s="195">
        <f t="shared" si="36"/>
        <v>0</v>
      </c>
      <c r="BH365" s="195">
        <f t="shared" si="37"/>
        <v>0</v>
      </c>
      <c r="BI365" s="195">
        <f t="shared" si="38"/>
        <v>0</v>
      </c>
      <c r="BJ365" s="17" t="s">
        <v>82</v>
      </c>
      <c r="BK365" s="195">
        <f t="shared" si="39"/>
        <v>0</v>
      </c>
      <c r="BL365" s="17" t="s">
        <v>231</v>
      </c>
      <c r="BM365" s="194" t="s">
        <v>757</v>
      </c>
    </row>
    <row r="366" spans="1:65" s="2" customFormat="1" ht="16.5" customHeight="1">
      <c r="A366" s="34"/>
      <c r="B366" s="35"/>
      <c r="C366" s="229" t="s">
        <v>758</v>
      </c>
      <c r="D366" s="229" t="s">
        <v>237</v>
      </c>
      <c r="E366" s="230" t="s">
        <v>759</v>
      </c>
      <c r="F366" s="231" t="s">
        <v>760</v>
      </c>
      <c r="G366" s="232" t="s">
        <v>234</v>
      </c>
      <c r="H366" s="233">
        <v>1</v>
      </c>
      <c r="I366" s="234"/>
      <c r="J366" s="235">
        <f t="shared" si="30"/>
        <v>0</v>
      </c>
      <c r="K366" s="236"/>
      <c r="L366" s="237"/>
      <c r="M366" s="238" t="s">
        <v>1</v>
      </c>
      <c r="N366" s="239" t="s">
        <v>42</v>
      </c>
      <c r="O366" s="71"/>
      <c r="P366" s="192">
        <f t="shared" si="31"/>
        <v>0</v>
      </c>
      <c r="Q366" s="192">
        <v>0</v>
      </c>
      <c r="R366" s="192">
        <f t="shared" si="32"/>
        <v>0</v>
      </c>
      <c r="S366" s="192">
        <v>0</v>
      </c>
      <c r="T366" s="193">
        <f t="shared" si="33"/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94" t="s">
        <v>309</v>
      </c>
      <c r="AT366" s="194" t="s">
        <v>237</v>
      </c>
      <c r="AU366" s="194" t="s">
        <v>84</v>
      </c>
      <c r="AY366" s="17" t="s">
        <v>136</v>
      </c>
      <c r="BE366" s="195">
        <f t="shared" si="34"/>
        <v>0</v>
      </c>
      <c r="BF366" s="195">
        <f t="shared" si="35"/>
        <v>0</v>
      </c>
      <c r="BG366" s="195">
        <f t="shared" si="36"/>
        <v>0</v>
      </c>
      <c r="BH366" s="195">
        <f t="shared" si="37"/>
        <v>0</v>
      </c>
      <c r="BI366" s="195">
        <f t="shared" si="38"/>
        <v>0</v>
      </c>
      <c r="BJ366" s="17" t="s">
        <v>82</v>
      </c>
      <c r="BK366" s="195">
        <f t="shared" si="39"/>
        <v>0</v>
      </c>
      <c r="BL366" s="17" t="s">
        <v>231</v>
      </c>
      <c r="BM366" s="194" t="s">
        <v>761</v>
      </c>
    </row>
    <row r="367" spans="1:65" s="12" customFormat="1" ht="20.85" customHeight="1">
      <c r="B367" s="166"/>
      <c r="C367" s="167"/>
      <c r="D367" s="168" t="s">
        <v>76</v>
      </c>
      <c r="E367" s="180" t="s">
        <v>762</v>
      </c>
      <c r="F367" s="180" t="s">
        <v>763</v>
      </c>
      <c r="G367" s="167"/>
      <c r="H367" s="167"/>
      <c r="I367" s="170"/>
      <c r="J367" s="181">
        <f>BK367</f>
        <v>0</v>
      </c>
      <c r="K367" s="167"/>
      <c r="L367" s="172"/>
      <c r="M367" s="173"/>
      <c r="N367" s="174"/>
      <c r="O367" s="174"/>
      <c r="P367" s="175">
        <f>SUM(P368:P375)</f>
        <v>0</v>
      </c>
      <c r="Q367" s="174"/>
      <c r="R367" s="175">
        <f>SUM(R368:R375)</f>
        <v>0</v>
      </c>
      <c r="S367" s="174"/>
      <c r="T367" s="176">
        <f>SUM(T368:T375)</f>
        <v>0</v>
      </c>
      <c r="AR367" s="177" t="s">
        <v>82</v>
      </c>
      <c r="AT367" s="178" t="s">
        <v>76</v>
      </c>
      <c r="AU367" s="178" t="s">
        <v>84</v>
      </c>
      <c r="AY367" s="177" t="s">
        <v>136</v>
      </c>
      <c r="BK367" s="179">
        <f>SUM(BK368:BK375)</f>
        <v>0</v>
      </c>
    </row>
    <row r="368" spans="1:65" s="2" customFormat="1" ht="16.5" customHeight="1">
      <c r="A368" s="34"/>
      <c r="B368" s="35"/>
      <c r="C368" s="182" t="s">
        <v>764</v>
      </c>
      <c r="D368" s="182" t="s">
        <v>139</v>
      </c>
      <c r="E368" s="183" t="s">
        <v>765</v>
      </c>
      <c r="F368" s="184" t="s">
        <v>766</v>
      </c>
      <c r="G368" s="185" t="s">
        <v>576</v>
      </c>
      <c r="H368" s="186">
        <v>2</v>
      </c>
      <c r="I368" s="187"/>
      <c r="J368" s="188">
        <f t="shared" ref="J368:J375" si="40">ROUND(I368*H368,2)</f>
        <v>0</v>
      </c>
      <c r="K368" s="189"/>
      <c r="L368" s="39"/>
      <c r="M368" s="190" t="s">
        <v>1</v>
      </c>
      <c r="N368" s="191" t="s">
        <v>42</v>
      </c>
      <c r="O368" s="71"/>
      <c r="P368" s="192">
        <f t="shared" ref="P368:P375" si="41">O368*H368</f>
        <v>0</v>
      </c>
      <c r="Q368" s="192">
        <v>0</v>
      </c>
      <c r="R368" s="192">
        <f t="shared" ref="R368:R375" si="42">Q368*H368</f>
        <v>0</v>
      </c>
      <c r="S368" s="192">
        <v>0</v>
      </c>
      <c r="T368" s="193">
        <f t="shared" ref="T368:T375" si="43"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94" t="s">
        <v>143</v>
      </c>
      <c r="AT368" s="194" t="s">
        <v>139</v>
      </c>
      <c r="AU368" s="194" t="s">
        <v>137</v>
      </c>
      <c r="AY368" s="17" t="s">
        <v>136</v>
      </c>
      <c r="BE368" s="195">
        <f t="shared" ref="BE368:BE375" si="44">IF(N368="základní",J368,0)</f>
        <v>0</v>
      </c>
      <c r="BF368" s="195">
        <f t="shared" ref="BF368:BF375" si="45">IF(N368="snížená",J368,0)</f>
        <v>0</v>
      </c>
      <c r="BG368" s="195">
        <f t="shared" ref="BG368:BG375" si="46">IF(N368="zákl. přenesená",J368,0)</f>
        <v>0</v>
      </c>
      <c r="BH368" s="195">
        <f t="shared" ref="BH368:BH375" si="47">IF(N368="sníž. přenesená",J368,0)</f>
        <v>0</v>
      </c>
      <c r="BI368" s="195">
        <f t="shared" ref="BI368:BI375" si="48">IF(N368="nulová",J368,0)</f>
        <v>0</v>
      </c>
      <c r="BJ368" s="17" t="s">
        <v>82</v>
      </c>
      <c r="BK368" s="195">
        <f t="shared" ref="BK368:BK375" si="49">ROUND(I368*H368,2)</f>
        <v>0</v>
      </c>
      <c r="BL368" s="17" t="s">
        <v>143</v>
      </c>
      <c r="BM368" s="194" t="s">
        <v>767</v>
      </c>
    </row>
    <row r="369" spans="1:65" s="2" customFormat="1" ht="16.5" customHeight="1">
      <c r="A369" s="34"/>
      <c r="B369" s="35"/>
      <c r="C369" s="229" t="s">
        <v>768</v>
      </c>
      <c r="D369" s="229" t="s">
        <v>237</v>
      </c>
      <c r="E369" s="230" t="s">
        <v>769</v>
      </c>
      <c r="F369" s="231" t="s">
        <v>770</v>
      </c>
      <c r="G369" s="232" t="s">
        <v>576</v>
      </c>
      <c r="H369" s="233">
        <v>2</v>
      </c>
      <c r="I369" s="234"/>
      <c r="J369" s="235">
        <f t="shared" si="40"/>
        <v>0</v>
      </c>
      <c r="K369" s="236"/>
      <c r="L369" s="237"/>
      <c r="M369" s="238" t="s">
        <v>1</v>
      </c>
      <c r="N369" s="239" t="s">
        <v>42</v>
      </c>
      <c r="O369" s="71"/>
      <c r="P369" s="192">
        <f t="shared" si="41"/>
        <v>0</v>
      </c>
      <c r="Q369" s="192">
        <v>0</v>
      </c>
      <c r="R369" s="192">
        <f t="shared" si="42"/>
        <v>0</v>
      </c>
      <c r="S369" s="192">
        <v>0</v>
      </c>
      <c r="T369" s="193">
        <f t="shared" si="43"/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4" t="s">
        <v>182</v>
      </c>
      <c r="AT369" s="194" t="s">
        <v>237</v>
      </c>
      <c r="AU369" s="194" t="s">
        <v>137</v>
      </c>
      <c r="AY369" s="17" t="s">
        <v>136</v>
      </c>
      <c r="BE369" s="195">
        <f t="shared" si="44"/>
        <v>0</v>
      </c>
      <c r="BF369" s="195">
        <f t="shared" si="45"/>
        <v>0</v>
      </c>
      <c r="BG369" s="195">
        <f t="shared" si="46"/>
        <v>0</v>
      </c>
      <c r="BH369" s="195">
        <f t="shared" si="47"/>
        <v>0</v>
      </c>
      <c r="BI369" s="195">
        <f t="shared" si="48"/>
        <v>0</v>
      </c>
      <c r="BJ369" s="17" t="s">
        <v>82</v>
      </c>
      <c r="BK369" s="195">
        <f t="shared" si="49"/>
        <v>0</v>
      </c>
      <c r="BL369" s="17" t="s">
        <v>143</v>
      </c>
      <c r="BM369" s="194" t="s">
        <v>771</v>
      </c>
    </row>
    <row r="370" spans="1:65" s="2" customFormat="1" ht="24.2" customHeight="1">
      <c r="A370" s="34"/>
      <c r="B370" s="35"/>
      <c r="C370" s="182" t="s">
        <v>772</v>
      </c>
      <c r="D370" s="182" t="s">
        <v>139</v>
      </c>
      <c r="E370" s="183" t="s">
        <v>773</v>
      </c>
      <c r="F370" s="184" t="s">
        <v>774</v>
      </c>
      <c r="G370" s="185" t="s">
        <v>160</v>
      </c>
      <c r="H370" s="186">
        <v>25</v>
      </c>
      <c r="I370" s="187"/>
      <c r="J370" s="188">
        <f t="shared" si="40"/>
        <v>0</v>
      </c>
      <c r="K370" s="189"/>
      <c r="L370" s="39"/>
      <c r="M370" s="190" t="s">
        <v>1</v>
      </c>
      <c r="N370" s="191" t="s">
        <v>42</v>
      </c>
      <c r="O370" s="71"/>
      <c r="P370" s="192">
        <f t="shared" si="41"/>
        <v>0</v>
      </c>
      <c r="Q370" s="192">
        <v>0</v>
      </c>
      <c r="R370" s="192">
        <f t="shared" si="42"/>
        <v>0</v>
      </c>
      <c r="S370" s="192">
        <v>0</v>
      </c>
      <c r="T370" s="193">
        <f t="shared" si="43"/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94" t="s">
        <v>143</v>
      </c>
      <c r="AT370" s="194" t="s">
        <v>139</v>
      </c>
      <c r="AU370" s="194" t="s">
        <v>137</v>
      </c>
      <c r="AY370" s="17" t="s">
        <v>136</v>
      </c>
      <c r="BE370" s="195">
        <f t="shared" si="44"/>
        <v>0</v>
      </c>
      <c r="BF370" s="195">
        <f t="shared" si="45"/>
        <v>0</v>
      </c>
      <c r="BG370" s="195">
        <f t="shared" si="46"/>
        <v>0</v>
      </c>
      <c r="BH370" s="195">
        <f t="shared" si="47"/>
        <v>0</v>
      </c>
      <c r="BI370" s="195">
        <f t="shared" si="48"/>
        <v>0</v>
      </c>
      <c r="BJ370" s="17" t="s">
        <v>82</v>
      </c>
      <c r="BK370" s="195">
        <f t="shared" si="49"/>
        <v>0</v>
      </c>
      <c r="BL370" s="17" t="s">
        <v>143</v>
      </c>
      <c r="BM370" s="194" t="s">
        <v>775</v>
      </c>
    </row>
    <row r="371" spans="1:65" s="2" customFormat="1" ht="26.25" customHeight="1">
      <c r="A371" s="34"/>
      <c r="B371" s="35"/>
      <c r="C371" s="229" t="s">
        <v>776</v>
      </c>
      <c r="D371" s="229" t="s">
        <v>237</v>
      </c>
      <c r="E371" s="230" t="s">
        <v>777</v>
      </c>
      <c r="F371" s="231" t="s">
        <v>1217</v>
      </c>
      <c r="G371" s="232" t="s">
        <v>160</v>
      </c>
      <c r="H371" s="233">
        <v>25</v>
      </c>
      <c r="I371" s="234"/>
      <c r="J371" s="235">
        <f t="shared" si="40"/>
        <v>0</v>
      </c>
      <c r="K371" s="236"/>
      <c r="L371" s="237"/>
      <c r="M371" s="238" t="s">
        <v>1</v>
      </c>
      <c r="N371" s="239" t="s">
        <v>42</v>
      </c>
      <c r="O371" s="71"/>
      <c r="P371" s="192">
        <f t="shared" si="41"/>
        <v>0</v>
      </c>
      <c r="Q371" s="192">
        <v>0</v>
      </c>
      <c r="R371" s="192">
        <f t="shared" si="42"/>
        <v>0</v>
      </c>
      <c r="S371" s="192">
        <v>0</v>
      </c>
      <c r="T371" s="193">
        <f t="shared" si="43"/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4" t="s">
        <v>182</v>
      </c>
      <c r="AT371" s="194" t="s">
        <v>237</v>
      </c>
      <c r="AU371" s="194" t="s">
        <v>137</v>
      </c>
      <c r="AY371" s="17" t="s">
        <v>136</v>
      </c>
      <c r="BE371" s="195">
        <f t="shared" si="44"/>
        <v>0</v>
      </c>
      <c r="BF371" s="195">
        <f t="shared" si="45"/>
        <v>0</v>
      </c>
      <c r="BG371" s="195">
        <f t="shared" si="46"/>
        <v>0</v>
      </c>
      <c r="BH371" s="195">
        <f t="shared" si="47"/>
        <v>0</v>
      </c>
      <c r="BI371" s="195">
        <f t="shared" si="48"/>
        <v>0</v>
      </c>
      <c r="BJ371" s="17" t="s">
        <v>82</v>
      </c>
      <c r="BK371" s="195">
        <f t="shared" si="49"/>
        <v>0</v>
      </c>
      <c r="BL371" s="17" t="s">
        <v>143</v>
      </c>
      <c r="BM371" s="194" t="s">
        <v>778</v>
      </c>
    </row>
    <row r="372" spans="1:65" s="2" customFormat="1" ht="24.2" customHeight="1">
      <c r="A372" s="34"/>
      <c r="B372" s="35"/>
      <c r="C372" s="182" t="s">
        <v>779</v>
      </c>
      <c r="D372" s="182" t="s">
        <v>139</v>
      </c>
      <c r="E372" s="183" t="s">
        <v>780</v>
      </c>
      <c r="F372" s="184" t="s">
        <v>781</v>
      </c>
      <c r="G372" s="185" t="s">
        <v>160</v>
      </c>
      <c r="H372" s="186">
        <v>30</v>
      </c>
      <c r="I372" s="187"/>
      <c r="J372" s="188">
        <f t="shared" si="40"/>
        <v>0</v>
      </c>
      <c r="K372" s="189"/>
      <c r="L372" s="39"/>
      <c r="M372" s="190" t="s">
        <v>1</v>
      </c>
      <c r="N372" s="191" t="s">
        <v>42</v>
      </c>
      <c r="O372" s="71"/>
      <c r="P372" s="192">
        <f t="shared" si="41"/>
        <v>0</v>
      </c>
      <c r="Q372" s="192">
        <v>0</v>
      </c>
      <c r="R372" s="192">
        <f t="shared" si="42"/>
        <v>0</v>
      </c>
      <c r="S372" s="192">
        <v>0</v>
      </c>
      <c r="T372" s="193">
        <f t="shared" si="43"/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94" t="s">
        <v>143</v>
      </c>
      <c r="AT372" s="194" t="s">
        <v>139</v>
      </c>
      <c r="AU372" s="194" t="s">
        <v>137</v>
      </c>
      <c r="AY372" s="17" t="s">
        <v>136</v>
      </c>
      <c r="BE372" s="195">
        <f t="shared" si="44"/>
        <v>0</v>
      </c>
      <c r="BF372" s="195">
        <f t="shared" si="45"/>
        <v>0</v>
      </c>
      <c r="BG372" s="195">
        <f t="shared" si="46"/>
        <v>0</v>
      </c>
      <c r="BH372" s="195">
        <f t="shared" si="47"/>
        <v>0</v>
      </c>
      <c r="BI372" s="195">
        <f t="shared" si="48"/>
        <v>0</v>
      </c>
      <c r="BJ372" s="17" t="s">
        <v>82</v>
      </c>
      <c r="BK372" s="195">
        <f t="shared" si="49"/>
        <v>0</v>
      </c>
      <c r="BL372" s="17" t="s">
        <v>143</v>
      </c>
      <c r="BM372" s="194" t="s">
        <v>782</v>
      </c>
    </row>
    <row r="373" spans="1:65" s="2" customFormat="1" ht="16.5" customHeight="1">
      <c r="A373" s="34"/>
      <c r="B373" s="35"/>
      <c r="C373" s="229" t="s">
        <v>783</v>
      </c>
      <c r="D373" s="229" t="s">
        <v>237</v>
      </c>
      <c r="E373" s="230" t="s">
        <v>784</v>
      </c>
      <c r="F373" s="231" t="s">
        <v>785</v>
      </c>
      <c r="G373" s="232" t="s">
        <v>160</v>
      </c>
      <c r="H373" s="233">
        <v>30</v>
      </c>
      <c r="I373" s="234"/>
      <c r="J373" s="235">
        <f t="shared" si="40"/>
        <v>0</v>
      </c>
      <c r="K373" s="236"/>
      <c r="L373" s="237"/>
      <c r="M373" s="238" t="s">
        <v>1</v>
      </c>
      <c r="N373" s="239" t="s">
        <v>42</v>
      </c>
      <c r="O373" s="71"/>
      <c r="P373" s="192">
        <f t="shared" si="41"/>
        <v>0</v>
      </c>
      <c r="Q373" s="192">
        <v>0</v>
      </c>
      <c r="R373" s="192">
        <f t="shared" si="42"/>
        <v>0</v>
      </c>
      <c r="S373" s="192">
        <v>0</v>
      </c>
      <c r="T373" s="193">
        <f t="shared" si="43"/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94" t="s">
        <v>182</v>
      </c>
      <c r="AT373" s="194" t="s">
        <v>237</v>
      </c>
      <c r="AU373" s="194" t="s">
        <v>137</v>
      </c>
      <c r="AY373" s="17" t="s">
        <v>136</v>
      </c>
      <c r="BE373" s="195">
        <f t="shared" si="44"/>
        <v>0</v>
      </c>
      <c r="BF373" s="195">
        <f t="shared" si="45"/>
        <v>0</v>
      </c>
      <c r="BG373" s="195">
        <f t="shared" si="46"/>
        <v>0</v>
      </c>
      <c r="BH373" s="195">
        <f t="shared" si="47"/>
        <v>0</v>
      </c>
      <c r="BI373" s="195">
        <f t="shared" si="48"/>
        <v>0</v>
      </c>
      <c r="BJ373" s="17" t="s">
        <v>82</v>
      </c>
      <c r="BK373" s="195">
        <f t="shared" si="49"/>
        <v>0</v>
      </c>
      <c r="BL373" s="17" t="s">
        <v>143</v>
      </c>
      <c r="BM373" s="194" t="s">
        <v>786</v>
      </c>
    </row>
    <row r="374" spans="1:65" s="2" customFormat="1" ht="24.2" customHeight="1">
      <c r="A374" s="34"/>
      <c r="B374" s="35"/>
      <c r="C374" s="182" t="s">
        <v>787</v>
      </c>
      <c r="D374" s="182" t="s">
        <v>139</v>
      </c>
      <c r="E374" s="183" t="s">
        <v>788</v>
      </c>
      <c r="F374" s="184" t="s">
        <v>789</v>
      </c>
      <c r="G374" s="185" t="s">
        <v>234</v>
      </c>
      <c r="H374" s="186">
        <v>1</v>
      </c>
      <c r="I374" s="187"/>
      <c r="J374" s="188">
        <f t="shared" si="40"/>
        <v>0</v>
      </c>
      <c r="K374" s="189"/>
      <c r="L374" s="39"/>
      <c r="M374" s="190" t="s">
        <v>1</v>
      </c>
      <c r="N374" s="191" t="s">
        <v>42</v>
      </c>
      <c r="O374" s="71"/>
      <c r="P374" s="192">
        <f t="shared" si="41"/>
        <v>0</v>
      </c>
      <c r="Q374" s="192">
        <v>0</v>
      </c>
      <c r="R374" s="192">
        <f t="shared" si="42"/>
        <v>0</v>
      </c>
      <c r="S374" s="192">
        <v>0</v>
      </c>
      <c r="T374" s="193">
        <f t="shared" si="4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94" t="s">
        <v>143</v>
      </c>
      <c r="AT374" s="194" t="s">
        <v>139</v>
      </c>
      <c r="AU374" s="194" t="s">
        <v>137</v>
      </c>
      <c r="AY374" s="17" t="s">
        <v>136</v>
      </c>
      <c r="BE374" s="195">
        <f t="shared" si="44"/>
        <v>0</v>
      </c>
      <c r="BF374" s="195">
        <f t="shared" si="45"/>
        <v>0</v>
      </c>
      <c r="BG374" s="195">
        <f t="shared" si="46"/>
        <v>0</v>
      </c>
      <c r="BH374" s="195">
        <f t="shared" si="47"/>
        <v>0</v>
      </c>
      <c r="BI374" s="195">
        <f t="shared" si="48"/>
        <v>0</v>
      </c>
      <c r="BJ374" s="17" t="s">
        <v>82</v>
      </c>
      <c r="BK374" s="195">
        <f t="shared" si="49"/>
        <v>0</v>
      </c>
      <c r="BL374" s="17" t="s">
        <v>143</v>
      </c>
      <c r="BM374" s="194" t="s">
        <v>790</v>
      </c>
    </row>
    <row r="375" spans="1:65" s="2" customFormat="1" ht="16.5" customHeight="1">
      <c r="A375" s="34"/>
      <c r="B375" s="35"/>
      <c r="C375" s="229" t="s">
        <v>791</v>
      </c>
      <c r="D375" s="229" t="s">
        <v>237</v>
      </c>
      <c r="E375" s="230" t="s">
        <v>792</v>
      </c>
      <c r="F375" s="231" t="s">
        <v>1218</v>
      </c>
      <c r="G375" s="232" t="s">
        <v>234</v>
      </c>
      <c r="H375" s="233">
        <v>1</v>
      </c>
      <c r="I375" s="234"/>
      <c r="J375" s="235">
        <f t="shared" si="40"/>
        <v>0</v>
      </c>
      <c r="K375" s="236"/>
      <c r="L375" s="237"/>
      <c r="M375" s="238" t="s">
        <v>1</v>
      </c>
      <c r="N375" s="239" t="s">
        <v>42</v>
      </c>
      <c r="O375" s="71"/>
      <c r="P375" s="192">
        <f t="shared" si="41"/>
        <v>0</v>
      </c>
      <c r="Q375" s="192">
        <v>0</v>
      </c>
      <c r="R375" s="192">
        <f t="shared" si="42"/>
        <v>0</v>
      </c>
      <c r="S375" s="192">
        <v>0</v>
      </c>
      <c r="T375" s="193">
        <f t="shared" si="43"/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4" t="s">
        <v>182</v>
      </c>
      <c r="AT375" s="194" t="s">
        <v>237</v>
      </c>
      <c r="AU375" s="194" t="s">
        <v>137</v>
      </c>
      <c r="AY375" s="17" t="s">
        <v>136</v>
      </c>
      <c r="BE375" s="195">
        <f t="shared" si="44"/>
        <v>0</v>
      </c>
      <c r="BF375" s="195">
        <f t="shared" si="45"/>
        <v>0</v>
      </c>
      <c r="BG375" s="195">
        <f t="shared" si="46"/>
        <v>0</v>
      </c>
      <c r="BH375" s="195">
        <f t="shared" si="47"/>
        <v>0</v>
      </c>
      <c r="BI375" s="195">
        <f t="shared" si="48"/>
        <v>0</v>
      </c>
      <c r="BJ375" s="17" t="s">
        <v>82</v>
      </c>
      <c r="BK375" s="195">
        <f t="shared" si="49"/>
        <v>0</v>
      </c>
      <c r="BL375" s="17" t="s">
        <v>143</v>
      </c>
      <c r="BM375" s="194" t="s">
        <v>793</v>
      </c>
    </row>
    <row r="376" spans="1:65" s="12" customFormat="1" ht="22.9" customHeight="1">
      <c r="B376" s="166"/>
      <c r="C376" s="167"/>
      <c r="D376" s="168" t="s">
        <v>76</v>
      </c>
      <c r="E376" s="180" t="s">
        <v>794</v>
      </c>
      <c r="F376" s="180" t="s">
        <v>795</v>
      </c>
      <c r="G376" s="167"/>
      <c r="H376" s="167"/>
      <c r="I376" s="170"/>
      <c r="J376" s="181">
        <f>BK376</f>
        <v>0</v>
      </c>
      <c r="K376" s="167"/>
      <c r="L376" s="172"/>
      <c r="M376" s="173"/>
      <c r="N376" s="174"/>
      <c r="O376" s="174"/>
      <c r="P376" s="175">
        <f>SUM(P377:P381)</f>
        <v>0</v>
      </c>
      <c r="Q376" s="174"/>
      <c r="R376" s="175">
        <f>SUM(R377:R381)</f>
        <v>0</v>
      </c>
      <c r="S376" s="174"/>
      <c r="T376" s="176">
        <f>SUM(T377:T381)</f>
        <v>0</v>
      </c>
      <c r="AR376" s="177" t="s">
        <v>84</v>
      </c>
      <c r="AT376" s="178" t="s">
        <v>76</v>
      </c>
      <c r="AU376" s="178" t="s">
        <v>82</v>
      </c>
      <c r="AY376" s="177" t="s">
        <v>136</v>
      </c>
      <c r="BK376" s="179">
        <f>SUM(BK377:BK381)</f>
        <v>0</v>
      </c>
    </row>
    <row r="377" spans="1:65" s="2" customFormat="1" ht="16.5" customHeight="1">
      <c r="A377" s="34"/>
      <c r="B377" s="35"/>
      <c r="C377" s="182" t="s">
        <v>796</v>
      </c>
      <c r="D377" s="182" t="s">
        <v>139</v>
      </c>
      <c r="E377" s="183" t="s">
        <v>797</v>
      </c>
      <c r="F377" s="184" t="s">
        <v>798</v>
      </c>
      <c r="G377" s="185" t="s">
        <v>680</v>
      </c>
      <c r="H377" s="186">
        <v>1</v>
      </c>
      <c r="I377" s="187"/>
      <c r="J377" s="188">
        <f>ROUND(I377*H377,2)</f>
        <v>0</v>
      </c>
      <c r="K377" s="189"/>
      <c r="L377" s="39"/>
      <c r="M377" s="190" t="s">
        <v>1</v>
      </c>
      <c r="N377" s="191" t="s">
        <v>42</v>
      </c>
      <c r="O377" s="71"/>
      <c r="P377" s="192">
        <f>O377*H377</f>
        <v>0</v>
      </c>
      <c r="Q377" s="192">
        <v>0</v>
      </c>
      <c r="R377" s="192">
        <f>Q377*H377</f>
        <v>0</v>
      </c>
      <c r="S377" s="192">
        <v>0</v>
      </c>
      <c r="T377" s="193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94" t="s">
        <v>143</v>
      </c>
      <c r="AT377" s="194" t="s">
        <v>139</v>
      </c>
      <c r="AU377" s="194" t="s">
        <v>84</v>
      </c>
      <c r="AY377" s="17" t="s">
        <v>136</v>
      </c>
      <c r="BE377" s="195">
        <f>IF(N377="základní",J377,0)</f>
        <v>0</v>
      </c>
      <c r="BF377" s="195">
        <f>IF(N377="snížená",J377,0)</f>
        <v>0</v>
      </c>
      <c r="BG377" s="195">
        <f>IF(N377="zákl. přenesená",J377,0)</f>
        <v>0</v>
      </c>
      <c r="BH377" s="195">
        <f>IF(N377="sníž. přenesená",J377,0)</f>
        <v>0</v>
      </c>
      <c r="BI377" s="195">
        <f>IF(N377="nulová",J377,0)</f>
        <v>0</v>
      </c>
      <c r="BJ377" s="17" t="s">
        <v>82</v>
      </c>
      <c r="BK377" s="195">
        <f>ROUND(I377*H377,2)</f>
        <v>0</v>
      </c>
      <c r="BL377" s="17" t="s">
        <v>143</v>
      </c>
      <c r="BM377" s="194" t="s">
        <v>799</v>
      </c>
    </row>
    <row r="378" spans="1:65" s="2" customFormat="1" ht="16.5" customHeight="1">
      <c r="A378" s="34"/>
      <c r="B378" s="35"/>
      <c r="C378" s="182" t="s">
        <v>800</v>
      </c>
      <c r="D378" s="182" t="s">
        <v>139</v>
      </c>
      <c r="E378" s="183" t="s">
        <v>801</v>
      </c>
      <c r="F378" s="184" t="s">
        <v>802</v>
      </c>
      <c r="G378" s="185" t="s">
        <v>680</v>
      </c>
      <c r="H378" s="186">
        <v>1</v>
      </c>
      <c r="I378" s="187"/>
      <c r="J378" s="188">
        <f>ROUND(I378*H378,2)</f>
        <v>0</v>
      </c>
      <c r="K378" s="189"/>
      <c r="L378" s="39"/>
      <c r="M378" s="190" t="s">
        <v>1</v>
      </c>
      <c r="N378" s="191" t="s">
        <v>42</v>
      </c>
      <c r="O378" s="71"/>
      <c r="P378" s="192">
        <f>O378*H378</f>
        <v>0</v>
      </c>
      <c r="Q378" s="192">
        <v>0</v>
      </c>
      <c r="R378" s="192">
        <f>Q378*H378</f>
        <v>0</v>
      </c>
      <c r="S378" s="192">
        <v>0</v>
      </c>
      <c r="T378" s="193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4" t="s">
        <v>143</v>
      </c>
      <c r="AT378" s="194" t="s">
        <v>139</v>
      </c>
      <c r="AU378" s="194" t="s">
        <v>84</v>
      </c>
      <c r="AY378" s="17" t="s">
        <v>136</v>
      </c>
      <c r="BE378" s="195">
        <f>IF(N378="základní",J378,0)</f>
        <v>0</v>
      </c>
      <c r="BF378" s="195">
        <f>IF(N378="snížená",J378,0)</f>
        <v>0</v>
      </c>
      <c r="BG378" s="195">
        <f>IF(N378="zákl. přenesená",J378,0)</f>
        <v>0</v>
      </c>
      <c r="BH378" s="195">
        <f>IF(N378="sníž. přenesená",J378,0)</f>
        <v>0</v>
      </c>
      <c r="BI378" s="195">
        <f>IF(N378="nulová",J378,0)</f>
        <v>0</v>
      </c>
      <c r="BJ378" s="17" t="s">
        <v>82</v>
      </c>
      <c r="BK378" s="195">
        <f>ROUND(I378*H378,2)</f>
        <v>0</v>
      </c>
      <c r="BL378" s="17" t="s">
        <v>143</v>
      </c>
      <c r="BM378" s="194" t="s">
        <v>803</v>
      </c>
    </row>
    <row r="379" spans="1:65" s="2" customFormat="1" ht="16.5" customHeight="1">
      <c r="A379" s="34"/>
      <c r="B379" s="35"/>
      <c r="C379" s="182" t="s">
        <v>804</v>
      </c>
      <c r="D379" s="182" t="s">
        <v>139</v>
      </c>
      <c r="E379" s="183" t="s">
        <v>805</v>
      </c>
      <c r="F379" s="184" t="s">
        <v>806</v>
      </c>
      <c r="G379" s="185" t="s">
        <v>680</v>
      </c>
      <c r="H379" s="186">
        <v>1</v>
      </c>
      <c r="I379" s="187"/>
      <c r="J379" s="188">
        <f>ROUND(I379*H379,2)</f>
        <v>0</v>
      </c>
      <c r="K379" s="189"/>
      <c r="L379" s="39"/>
      <c r="M379" s="190" t="s">
        <v>1</v>
      </c>
      <c r="N379" s="191" t="s">
        <v>42</v>
      </c>
      <c r="O379" s="71"/>
      <c r="P379" s="192">
        <f>O379*H379</f>
        <v>0</v>
      </c>
      <c r="Q379" s="192">
        <v>0</v>
      </c>
      <c r="R379" s="192">
        <f>Q379*H379</f>
        <v>0</v>
      </c>
      <c r="S379" s="192">
        <v>0</v>
      </c>
      <c r="T379" s="193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94" t="s">
        <v>143</v>
      </c>
      <c r="AT379" s="194" t="s">
        <v>139</v>
      </c>
      <c r="AU379" s="194" t="s">
        <v>84</v>
      </c>
      <c r="AY379" s="17" t="s">
        <v>136</v>
      </c>
      <c r="BE379" s="195">
        <f>IF(N379="základní",J379,0)</f>
        <v>0</v>
      </c>
      <c r="BF379" s="195">
        <f>IF(N379="snížená",J379,0)</f>
        <v>0</v>
      </c>
      <c r="BG379" s="195">
        <f>IF(N379="zákl. přenesená",J379,0)</f>
        <v>0</v>
      </c>
      <c r="BH379" s="195">
        <f>IF(N379="sníž. přenesená",J379,0)</f>
        <v>0</v>
      </c>
      <c r="BI379" s="195">
        <f>IF(N379="nulová",J379,0)</f>
        <v>0</v>
      </c>
      <c r="BJ379" s="17" t="s">
        <v>82</v>
      </c>
      <c r="BK379" s="195">
        <f>ROUND(I379*H379,2)</f>
        <v>0</v>
      </c>
      <c r="BL379" s="17" t="s">
        <v>143</v>
      </c>
      <c r="BM379" s="194" t="s">
        <v>807</v>
      </c>
    </row>
    <row r="380" spans="1:65" s="2" customFormat="1" ht="33" customHeight="1">
      <c r="A380" s="34"/>
      <c r="B380" s="35"/>
      <c r="C380" s="182" t="s">
        <v>808</v>
      </c>
      <c r="D380" s="182" t="s">
        <v>139</v>
      </c>
      <c r="E380" s="183" t="s">
        <v>809</v>
      </c>
      <c r="F380" s="184" t="s">
        <v>810</v>
      </c>
      <c r="G380" s="185" t="s">
        <v>234</v>
      </c>
      <c r="H380" s="186">
        <v>1</v>
      </c>
      <c r="I380" s="187"/>
      <c r="J380" s="188">
        <f>ROUND(I380*H380,2)</f>
        <v>0</v>
      </c>
      <c r="K380" s="189"/>
      <c r="L380" s="39"/>
      <c r="M380" s="190" t="s">
        <v>1</v>
      </c>
      <c r="N380" s="191" t="s">
        <v>42</v>
      </c>
      <c r="O380" s="71"/>
      <c r="P380" s="192">
        <f>O380*H380</f>
        <v>0</v>
      </c>
      <c r="Q380" s="192">
        <v>0</v>
      </c>
      <c r="R380" s="192">
        <f>Q380*H380</f>
        <v>0</v>
      </c>
      <c r="S380" s="192">
        <v>0</v>
      </c>
      <c r="T380" s="193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94" t="s">
        <v>143</v>
      </c>
      <c r="AT380" s="194" t="s">
        <v>139</v>
      </c>
      <c r="AU380" s="194" t="s">
        <v>84</v>
      </c>
      <c r="AY380" s="17" t="s">
        <v>136</v>
      </c>
      <c r="BE380" s="195">
        <f>IF(N380="základní",J380,0)</f>
        <v>0</v>
      </c>
      <c r="BF380" s="195">
        <f>IF(N380="snížená",J380,0)</f>
        <v>0</v>
      </c>
      <c r="BG380" s="195">
        <f>IF(N380="zákl. přenesená",J380,0)</f>
        <v>0</v>
      </c>
      <c r="BH380" s="195">
        <f>IF(N380="sníž. přenesená",J380,0)</f>
        <v>0</v>
      </c>
      <c r="BI380" s="195">
        <f>IF(N380="nulová",J380,0)</f>
        <v>0</v>
      </c>
      <c r="BJ380" s="17" t="s">
        <v>82</v>
      </c>
      <c r="BK380" s="195">
        <f>ROUND(I380*H380,2)</f>
        <v>0</v>
      </c>
      <c r="BL380" s="17" t="s">
        <v>143</v>
      </c>
      <c r="BM380" s="194" t="s">
        <v>811</v>
      </c>
    </row>
    <row r="381" spans="1:65" s="2" customFormat="1" ht="37.9" customHeight="1">
      <c r="A381" s="34"/>
      <c r="B381" s="35"/>
      <c r="C381" s="182" t="s">
        <v>812</v>
      </c>
      <c r="D381" s="182" t="s">
        <v>139</v>
      </c>
      <c r="E381" s="183" t="s">
        <v>813</v>
      </c>
      <c r="F381" s="184" t="s">
        <v>814</v>
      </c>
      <c r="G381" s="185" t="s">
        <v>680</v>
      </c>
      <c r="H381" s="186">
        <v>1</v>
      </c>
      <c r="I381" s="187"/>
      <c r="J381" s="188">
        <f>ROUND(I381*H381,2)</f>
        <v>0</v>
      </c>
      <c r="K381" s="189"/>
      <c r="L381" s="39"/>
      <c r="M381" s="190" t="s">
        <v>1</v>
      </c>
      <c r="N381" s="191" t="s">
        <v>42</v>
      </c>
      <c r="O381" s="71"/>
      <c r="P381" s="192">
        <f>O381*H381</f>
        <v>0</v>
      </c>
      <c r="Q381" s="192">
        <v>0</v>
      </c>
      <c r="R381" s="192">
        <f>Q381*H381</f>
        <v>0</v>
      </c>
      <c r="S381" s="192">
        <v>0</v>
      </c>
      <c r="T381" s="193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94" t="s">
        <v>143</v>
      </c>
      <c r="AT381" s="194" t="s">
        <v>139</v>
      </c>
      <c r="AU381" s="194" t="s">
        <v>84</v>
      </c>
      <c r="AY381" s="17" t="s">
        <v>136</v>
      </c>
      <c r="BE381" s="195">
        <f>IF(N381="základní",J381,0)</f>
        <v>0</v>
      </c>
      <c r="BF381" s="195">
        <f>IF(N381="snížená",J381,0)</f>
        <v>0</v>
      </c>
      <c r="BG381" s="195">
        <f>IF(N381="zákl. přenesená",J381,0)</f>
        <v>0</v>
      </c>
      <c r="BH381" s="195">
        <f>IF(N381="sníž. přenesená",J381,0)</f>
        <v>0</v>
      </c>
      <c r="BI381" s="195">
        <f>IF(N381="nulová",J381,0)</f>
        <v>0</v>
      </c>
      <c r="BJ381" s="17" t="s">
        <v>82</v>
      </c>
      <c r="BK381" s="195">
        <f>ROUND(I381*H381,2)</f>
        <v>0</v>
      </c>
      <c r="BL381" s="17" t="s">
        <v>143</v>
      </c>
      <c r="BM381" s="194" t="s">
        <v>815</v>
      </c>
    </row>
    <row r="382" spans="1:65" s="12" customFormat="1" ht="22.9" customHeight="1">
      <c r="B382" s="166"/>
      <c r="C382" s="167"/>
      <c r="D382" s="168" t="s">
        <v>76</v>
      </c>
      <c r="E382" s="180" t="s">
        <v>816</v>
      </c>
      <c r="F382" s="180" t="s">
        <v>817</v>
      </c>
      <c r="G382" s="167"/>
      <c r="H382" s="167"/>
      <c r="I382" s="170"/>
      <c r="J382" s="181">
        <f>BK382</f>
        <v>0</v>
      </c>
      <c r="K382" s="167"/>
      <c r="L382" s="172"/>
      <c r="M382" s="173"/>
      <c r="N382" s="174"/>
      <c r="O382" s="174"/>
      <c r="P382" s="175">
        <f>SUM(P383:P393)</f>
        <v>0</v>
      </c>
      <c r="Q382" s="174"/>
      <c r="R382" s="175">
        <f>SUM(R383:R393)</f>
        <v>0.25639665</v>
      </c>
      <c r="S382" s="174"/>
      <c r="T382" s="176">
        <f>SUM(T383:T393)</f>
        <v>0</v>
      </c>
      <c r="AR382" s="177" t="s">
        <v>84</v>
      </c>
      <c r="AT382" s="178" t="s">
        <v>76</v>
      </c>
      <c r="AU382" s="178" t="s">
        <v>82</v>
      </c>
      <c r="AY382" s="177" t="s">
        <v>136</v>
      </c>
      <c r="BK382" s="179">
        <f>SUM(BK383:BK393)</f>
        <v>0</v>
      </c>
    </row>
    <row r="383" spans="1:65" s="2" customFormat="1" ht="24.2" customHeight="1">
      <c r="A383" s="34"/>
      <c r="B383" s="35"/>
      <c r="C383" s="182" t="s">
        <v>818</v>
      </c>
      <c r="D383" s="182" t="s">
        <v>139</v>
      </c>
      <c r="E383" s="183" t="s">
        <v>819</v>
      </c>
      <c r="F383" s="184" t="s">
        <v>820</v>
      </c>
      <c r="G383" s="185" t="s">
        <v>149</v>
      </c>
      <c r="H383" s="186">
        <v>4.5</v>
      </c>
      <c r="I383" s="187"/>
      <c r="J383" s="188">
        <f>ROUND(I383*H383,2)</f>
        <v>0</v>
      </c>
      <c r="K383" s="189"/>
      <c r="L383" s="39"/>
      <c r="M383" s="190" t="s">
        <v>1</v>
      </c>
      <c r="N383" s="191" t="s">
        <v>42</v>
      </c>
      <c r="O383" s="71"/>
      <c r="P383" s="192">
        <f>O383*H383</f>
        <v>0</v>
      </c>
      <c r="Q383" s="192">
        <v>1.259E-2</v>
      </c>
      <c r="R383" s="192">
        <f>Q383*H383</f>
        <v>5.6655000000000004E-2</v>
      </c>
      <c r="S383" s="192">
        <v>0</v>
      </c>
      <c r="T383" s="193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94" t="s">
        <v>231</v>
      </c>
      <c r="AT383" s="194" t="s">
        <v>139</v>
      </c>
      <c r="AU383" s="194" t="s">
        <v>84</v>
      </c>
      <c r="AY383" s="17" t="s">
        <v>136</v>
      </c>
      <c r="BE383" s="195">
        <f>IF(N383="základní",J383,0)</f>
        <v>0</v>
      </c>
      <c r="BF383" s="195">
        <f>IF(N383="snížená",J383,0)</f>
        <v>0</v>
      </c>
      <c r="BG383" s="195">
        <f>IF(N383="zákl. přenesená",J383,0)</f>
        <v>0</v>
      </c>
      <c r="BH383" s="195">
        <f>IF(N383="sníž. přenesená",J383,0)</f>
        <v>0</v>
      </c>
      <c r="BI383" s="195">
        <f>IF(N383="nulová",J383,0)</f>
        <v>0</v>
      </c>
      <c r="BJ383" s="17" t="s">
        <v>82</v>
      </c>
      <c r="BK383" s="195">
        <f>ROUND(I383*H383,2)</f>
        <v>0</v>
      </c>
      <c r="BL383" s="17" t="s">
        <v>231</v>
      </c>
      <c r="BM383" s="194" t="s">
        <v>821</v>
      </c>
    </row>
    <row r="384" spans="1:65" s="14" customFormat="1">
      <c r="B384" s="208"/>
      <c r="C384" s="209"/>
      <c r="D384" s="198" t="s">
        <v>145</v>
      </c>
      <c r="E384" s="210" t="s">
        <v>1</v>
      </c>
      <c r="F384" s="211" t="s">
        <v>822</v>
      </c>
      <c r="G384" s="209"/>
      <c r="H384" s="210" t="s">
        <v>1</v>
      </c>
      <c r="I384" s="212"/>
      <c r="J384" s="209"/>
      <c r="K384" s="209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145</v>
      </c>
      <c r="AU384" s="217" t="s">
        <v>84</v>
      </c>
      <c r="AV384" s="14" t="s">
        <v>82</v>
      </c>
      <c r="AW384" s="14" t="s">
        <v>32</v>
      </c>
      <c r="AX384" s="14" t="s">
        <v>77</v>
      </c>
      <c r="AY384" s="217" t="s">
        <v>136</v>
      </c>
    </row>
    <row r="385" spans="1:65" s="13" customFormat="1">
      <c r="B385" s="196"/>
      <c r="C385" s="197"/>
      <c r="D385" s="198" t="s">
        <v>145</v>
      </c>
      <c r="E385" s="199" t="s">
        <v>1</v>
      </c>
      <c r="F385" s="200" t="s">
        <v>823</v>
      </c>
      <c r="G385" s="197"/>
      <c r="H385" s="201">
        <v>4.5</v>
      </c>
      <c r="I385" s="202"/>
      <c r="J385" s="197"/>
      <c r="K385" s="197"/>
      <c r="L385" s="203"/>
      <c r="M385" s="204"/>
      <c r="N385" s="205"/>
      <c r="O385" s="205"/>
      <c r="P385" s="205"/>
      <c r="Q385" s="205"/>
      <c r="R385" s="205"/>
      <c r="S385" s="205"/>
      <c r="T385" s="206"/>
      <c r="AT385" s="207" t="s">
        <v>145</v>
      </c>
      <c r="AU385" s="207" t="s">
        <v>84</v>
      </c>
      <c r="AV385" s="13" t="s">
        <v>84</v>
      </c>
      <c r="AW385" s="13" t="s">
        <v>32</v>
      </c>
      <c r="AX385" s="13" t="s">
        <v>82</v>
      </c>
      <c r="AY385" s="207" t="s">
        <v>136</v>
      </c>
    </row>
    <row r="386" spans="1:65" s="2" customFormat="1" ht="21.75" customHeight="1">
      <c r="A386" s="34"/>
      <c r="B386" s="35"/>
      <c r="C386" s="182" t="s">
        <v>824</v>
      </c>
      <c r="D386" s="182" t="s">
        <v>139</v>
      </c>
      <c r="E386" s="183" t="s">
        <v>825</v>
      </c>
      <c r="F386" s="184" t="s">
        <v>826</v>
      </c>
      <c r="G386" s="185" t="s">
        <v>160</v>
      </c>
      <c r="H386" s="186">
        <v>6</v>
      </c>
      <c r="I386" s="187"/>
      <c r="J386" s="188">
        <f>ROUND(I386*H386,2)</f>
        <v>0</v>
      </c>
      <c r="K386" s="189"/>
      <c r="L386" s="39"/>
      <c r="M386" s="190" t="s">
        <v>1</v>
      </c>
      <c r="N386" s="191" t="s">
        <v>42</v>
      </c>
      <c r="O386" s="71"/>
      <c r="P386" s="192">
        <f>O386*H386</f>
        <v>0</v>
      </c>
      <c r="Q386" s="192">
        <v>5.0299999999999997E-3</v>
      </c>
      <c r="R386" s="192">
        <f>Q386*H386</f>
        <v>3.0179999999999998E-2</v>
      </c>
      <c r="S386" s="192">
        <v>0</v>
      </c>
      <c r="T386" s="193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94" t="s">
        <v>231</v>
      </c>
      <c r="AT386" s="194" t="s">
        <v>139</v>
      </c>
      <c r="AU386" s="194" t="s">
        <v>84</v>
      </c>
      <c r="AY386" s="17" t="s">
        <v>136</v>
      </c>
      <c r="BE386" s="195">
        <f>IF(N386="základní",J386,0)</f>
        <v>0</v>
      </c>
      <c r="BF386" s="195">
        <f>IF(N386="snížená",J386,0)</f>
        <v>0</v>
      </c>
      <c r="BG386" s="195">
        <f>IF(N386="zákl. přenesená",J386,0)</f>
        <v>0</v>
      </c>
      <c r="BH386" s="195">
        <f>IF(N386="sníž. přenesená",J386,0)</f>
        <v>0</v>
      </c>
      <c r="BI386" s="195">
        <f>IF(N386="nulová",J386,0)</f>
        <v>0</v>
      </c>
      <c r="BJ386" s="17" t="s">
        <v>82</v>
      </c>
      <c r="BK386" s="195">
        <f>ROUND(I386*H386,2)</f>
        <v>0</v>
      </c>
      <c r="BL386" s="17" t="s">
        <v>231</v>
      </c>
      <c r="BM386" s="194" t="s">
        <v>827</v>
      </c>
    </row>
    <row r="387" spans="1:65" s="14" customFormat="1">
      <c r="B387" s="208"/>
      <c r="C387" s="209"/>
      <c r="D387" s="198" t="s">
        <v>145</v>
      </c>
      <c r="E387" s="210" t="s">
        <v>1</v>
      </c>
      <c r="F387" s="211" t="s">
        <v>828</v>
      </c>
      <c r="G387" s="209"/>
      <c r="H387" s="210" t="s">
        <v>1</v>
      </c>
      <c r="I387" s="212"/>
      <c r="J387" s="209"/>
      <c r="K387" s="209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145</v>
      </c>
      <c r="AU387" s="217" t="s">
        <v>84</v>
      </c>
      <c r="AV387" s="14" t="s">
        <v>82</v>
      </c>
      <c r="AW387" s="14" t="s">
        <v>32</v>
      </c>
      <c r="AX387" s="14" t="s">
        <v>77</v>
      </c>
      <c r="AY387" s="217" t="s">
        <v>136</v>
      </c>
    </row>
    <row r="388" spans="1:65" s="13" customFormat="1">
      <c r="B388" s="196"/>
      <c r="C388" s="197"/>
      <c r="D388" s="198" t="s">
        <v>145</v>
      </c>
      <c r="E388" s="199" t="s">
        <v>1</v>
      </c>
      <c r="F388" s="200" t="s">
        <v>168</v>
      </c>
      <c r="G388" s="197"/>
      <c r="H388" s="201">
        <v>6</v>
      </c>
      <c r="I388" s="202"/>
      <c r="J388" s="197"/>
      <c r="K388" s="197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145</v>
      </c>
      <c r="AU388" s="207" t="s">
        <v>84</v>
      </c>
      <c r="AV388" s="13" t="s">
        <v>84</v>
      </c>
      <c r="AW388" s="13" t="s">
        <v>32</v>
      </c>
      <c r="AX388" s="13" t="s">
        <v>82</v>
      </c>
      <c r="AY388" s="207" t="s">
        <v>136</v>
      </c>
    </row>
    <row r="389" spans="1:65" s="2" customFormat="1" ht="37.9" customHeight="1">
      <c r="A389" s="34"/>
      <c r="B389" s="35"/>
      <c r="C389" s="182" t="s">
        <v>829</v>
      </c>
      <c r="D389" s="182" t="s">
        <v>139</v>
      </c>
      <c r="E389" s="183" t="s">
        <v>830</v>
      </c>
      <c r="F389" s="184" t="s">
        <v>831</v>
      </c>
      <c r="G389" s="185" t="s">
        <v>149</v>
      </c>
      <c r="H389" s="186">
        <v>63.21</v>
      </c>
      <c r="I389" s="187"/>
      <c r="J389" s="188">
        <f>ROUND(I389*H389,2)</f>
        <v>0</v>
      </c>
      <c r="K389" s="189"/>
      <c r="L389" s="39"/>
      <c r="M389" s="190" t="s">
        <v>1</v>
      </c>
      <c r="N389" s="191" t="s">
        <v>42</v>
      </c>
      <c r="O389" s="71"/>
      <c r="P389" s="192">
        <f>O389*H389</f>
        <v>0</v>
      </c>
      <c r="Q389" s="192">
        <v>9.5E-4</v>
      </c>
      <c r="R389" s="192">
        <f>Q389*H389</f>
        <v>6.0049499999999999E-2</v>
      </c>
      <c r="S389" s="192">
        <v>0</v>
      </c>
      <c r="T389" s="193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4" t="s">
        <v>231</v>
      </c>
      <c r="AT389" s="194" t="s">
        <v>139</v>
      </c>
      <c r="AU389" s="194" t="s">
        <v>84</v>
      </c>
      <c r="AY389" s="17" t="s">
        <v>136</v>
      </c>
      <c r="BE389" s="195">
        <f>IF(N389="základní",J389,0)</f>
        <v>0</v>
      </c>
      <c r="BF389" s="195">
        <f>IF(N389="snížená",J389,0)</f>
        <v>0</v>
      </c>
      <c r="BG389" s="195">
        <f>IF(N389="zákl. přenesená",J389,0)</f>
        <v>0</v>
      </c>
      <c r="BH389" s="195">
        <f>IF(N389="sníž. přenesená",J389,0)</f>
        <v>0</v>
      </c>
      <c r="BI389" s="195">
        <f>IF(N389="nulová",J389,0)</f>
        <v>0</v>
      </c>
      <c r="BJ389" s="17" t="s">
        <v>82</v>
      </c>
      <c r="BK389" s="195">
        <f>ROUND(I389*H389,2)</f>
        <v>0</v>
      </c>
      <c r="BL389" s="17" t="s">
        <v>231</v>
      </c>
      <c r="BM389" s="194" t="s">
        <v>832</v>
      </c>
    </row>
    <row r="390" spans="1:65" s="13" customFormat="1">
      <c r="B390" s="196"/>
      <c r="C390" s="197"/>
      <c r="D390" s="198" t="s">
        <v>145</v>
      </c>
      <c r="E390" s="199" t="s">
        <v>1</v>
      </c>
      <c r="F390" s="200" t="s">
        <v>230</v>
      </c>
      <c r="G390" s="197"/>
      <c r="H390" s="201">
        <v>63.21</v>
      </c>
      <c r="I390" s="202"/>
      <c r="J390" s="197"/>
      <c r="K390" s="197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145</v>
      </c>
      <c r="AU390" s="207" t="s">
        <v>84</v>
      </c>
      <c r="AV390" s="13" t="s">
        <v>84</v>
      </c>
      <c r="AW390" s="13" t="s">
        <v>32</v>
      </c>
      <c r="AX390" s="13" t="s">
        <v>82</v>
      </c>
      <c r="AY390" s="207" t="s">
        <v>136</v>
      </c>
    </row>
    <row r="391" spans="1:65" s="2" customFormat="1" ht="24.2" customHeight="1">
      <c r="A391" s="34"/>
      <c r="B391" s="35"/>
      <c r="C391" s="229" t="s">
        <v>833</v>
      </c>
      <c r="D391" s="229" t="s">
        <v>237</v>
      </c>
      <c r="E391" s="230" t="s">
        <v>834</v>
      </c>
      <c r="F391" s="231" t="s">
        <v>835</v>
      </c>
      <c r="G391" s="232" t="s">
        <v>149</v>
      </c>
      <c r="H391" s="233">
        <v>66.370999999999995</v>
      </c>
      <c r="I391" s="234"/>
      <c r="J391" s="235">
        <f>ROUND(I391*H391,2)</f>
        <v>0</v>
      </c>
      <c r="K391" s="236"/>
      <c r="L391" s="237"/>
      <c r="M391" s="238" t="s">
        <v>1</v>
      </c>
      <c r="N391" s="239" t="s">
        <v>42</v>
      </c>
      <c r="O391" s="71"/>
      <c r="P391" s="192">
        <f>O391*H391</f>
        <v>0</v>
      </c>
      <c r="Q391" s="192">
        <v>1.65E-3</v>
      </c>
      <c r="R391" s="192">
        <f>Q391*H391</f>
        <v>0.10951214999999999</v>
      </c>
      <c r="S391" s="192">
        <v>0</v>
      </c>
      <c r="T391" s="193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94" t="s">
        <v>309</v>
      </c>
      <c r="AT391" s="194" t="s">
        <v>237</v>
      </c>
      <c r="AU391" s="194" t="s">
        <v>84</v>
      </c>
      <c r="AY391" s="17" t="s">
        <v>136</v>
      </c>
      <c r="BE391" s="195">
        <f>IF(N391="základní",J391,0)</f>
        <v>0</v>
      </c>
      <c r="BF391" s="195">
        <f>IF(N391="snížená",J391,0)</f>
        <v>0</v>
      </c>
      <c r="BG391" s="195">
        <f>IF(N391="zákl. přenesená",J391,0)</f>
        <v>0</v>
      </c>
      <c r="BH391" s="195">
        <f>IF(N391="sníž. přenesená",J391,0)</f>
        <v>0</v>
      </c>
      <c r="BI391" s="195">
        <f>IF(N391="nulová",J391,0)</f>
        <v>0</v>
      </c>
      <c r="BJ391" s="17" t="s">
        <v>82</v>
      </c>
      <c r="BK391" s="195">
        <f>ROUND(I391*H391,2)</f>
        <v>0</v>
      </c>
      <c r="BL391" s="17" t="s">
        <v>231</v>
      </c>
      <c r="BM391" s="194" t="s">
        <v>836</v>
      </c>
    </row>
    <row r="392" spans="1:65" s="13" customFormat="1">
      <c r="B392" s="196"/>
      <c r="C392" s="197"/>
      <c r="D392" s="198" t="s">
        <v>145</v>
      </c>
      <c r="E392" s="197"/>
      <c r="F392" s="200" t="s">
        <v>837</v>
      </c>
      <c r="G392" s="197"/>
      <c r="H392" s="201">
        <v>66.370999999999995</v>
      </c>
      <c r="I392" s="202"/>
      <c r="J392" s="197"/>
      <c r="K392" s="197"/>
      <c r="L392" s="203"/>
      <c r="M392" s="204"/>
      <c r="N392" s="205"/>
      <c r="O392" s="205"/>
      <c r="P392" s="205"/>
      <c r="Q392" s="205"/>
      <c r="R392" s="205"/>
      <c r="S392" s="205"/>
      <c r="T392" s="206"/>
      <c r="AT392" s="207" t="s">
        <v>145</v>
      </c>
      <c r="AU392" s="207" t="s">
        <v>84</v>
      </c>
      <c r="AV392" s="13" t="s">
        <v>84</v>
      </c>
      <c r="AW392" s="13" t="s">
        <v>4</v>
      </c>
      <c r="AX392" s="13" t="s">
        <v>82</v>
      </c>
      <c r="AY392" s="207" t="s">
        <v>136</v>
      </c>
    </row>
    <row r="393" spans="1:65" s="2" customFormat="1" ht="24.2" customHeight="1">
      <c r="A393" s="34"/>
      <c r="B393" s="35"/>
      <c r="C393" s="182" t="s">
        <v>838</v>
      </c>
      <c r="D393" s="182" t="s">
        <v>139</v>
      </c>
      <c r="E393" s="183" t="s">
        <v>839</v>
      </c>
      <c r="F393" s="184" t="s">
        <v>840</v>
      </c>
      <c r="G393" s="185" t="s">
        <v>142</v>
      </c>
      <c r="H393" s="186">
        <v>0.25600000000000001</v>
      </c>
      <c r="I393" s="187"/>
      <c r="J393" s="188">
        <f>ROUND(I393*H393,2)</f>
        <v>0</v>
      </c>
      <c r="K393" s="189"/>
      <c r="L393" s="39"/>
      <c r="M393" s="190" t="s">
        <v>1</v>
      </c>
      <c r="N393" s="191" t="s">
        <v>42</v>
      </c>
      <c r="O393" s="71"/>
      <c r="P393" s="192">
        <f>O393*H393</f>
        <v>0</v>
      </c>
      <c r="Q393" s="192">
        <v>0</v>
      </c>
      <c r="R393" s="192">
        <f>Q393*H393</f>
        <v>0</v>
      </c>
      <c r="S393" s="192">
        <v>0</v>
      </c>
      <c r="T393" s="193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4" t="s">
        <v>231</v>
      </c>
      <c r="AT393" s="194" t="s">
        <v>139</v>
      </c>
      <c r="AU393" s="194" t="s">
        <v>84</v>
      </c>
      <c r="AY393" s="17" t="s">
        <v>136</v>
      </c>
      <c r="BE393" s="195">
        <f>IF(N393="základní",J393,0)</f>
        <v>0</v>
      </c>
      <c r="BF393" s="195">
        <f>IF(N393="snížená",J393,0)</f>
        <v>0</v>
      </c>
      <c r="BG393" s="195">
        <f>IF(N393="zákl. přenesená",J393,0)</f>
        <v>0</v>
      </c>
      <c r="BH393" s="195">
        <f>IF(N393="sníž. přenesená",J393,0)</f>
        <v>0</v>
      </c>
      <c r="BI393" s="195">
        <f>IF(N393="nulová",J393,0)</f>
        <v>0</v>
      </c>
      <c r="BJ393" s="17" t="s">
        <v>82</v>
      </c>
      <c r="BK393" s="195">
        <f>ROUND(I393*H393,2)</f>
        <v>0</v>
      </c>
      <c r="BL393" s="17" t="s">
        <v>231</v>
      </c>
      <c r="BM393" s="194" t="s">
        <v>841</v>
      </c>
    </row>
    <row r="394" spans="1:65" s="12" customFormat="1" ht="22.9" customHeight="1">
      <c r="B394" s="166"/>
      <c r="C394" s="167"/>
      <c r="D394" s="168" t="s">
        <v>76</v>
      </c>
      <c r="E394" s="180" t="s">
        <v>842</v>
      </c>
      <c r="F394" s="180" t="s">
        <v>843</v>
      </c>
      <c r="G394" s="167"/>
      <c r="H394" s="167"/>
      <c r="I394" s="170"/>
      <c r="J394" s="181">
        <f>BK394</f>
        <v>0</v>
      </c>
      <c r="K394" s="167"/>
      <c r="L394" s="172"/>
      <c r="M394" s="173"/>
      <c r="N394" s="174"/>
      <c r="O394" s="174"/>
      <c r="P394" s="175">
        <f>SUM(P395:P419)</f>
        <v>0</v>
      </c>
      <c r="Q394" s="174"/>
      <c r="R394" s="175">
        <f>SUM(R395:R419)</f>
        <v>0.17165520000000004</v>
      </c>
      <c r="S394" s="174"/>
      <c r="T394" s="176">
        <f>SUM(T395:T419)</f>
        <v>0.63391324999999998</v>
      </c>
      <c r="AR394" s="177" t="s">
        <v>84</v>
      </c>
      <c r="AT394" s="178" t="s">
        <v>76</v>
      </c>
      <c r="AU394" s="178" t="s">
        <v>82</v>
      </c>
      <c r="AY394" s="177" t="s">
        <v>136</v>
      </c>
      <c r="BK394" s="179">
        <f>SUM(BK395:BK419)</f>
        <v>0</v>
      </c>
    </row>
    <row r="395" spans="1:65" s="2" customFormat="1" ht="24.2" customHeight="1">
      <c r="A395" s="34"/>
      <c r="B395" s="35"/>
      <c r="C395" s="182" t="s">
        <v>844</v>
      </c>
      <c r="D395" s="182" t="s">
        <v>139</v>
      </c>
      <c r="E395" s="183" t="s">
        <v>845</v>
      </c>
      <c r="F395" s="184" t="s">
        <v>846</v>
      </c>
      <c r="G395" s="185" t="s">
        <v>160</v>
      </c>
      <c r="H395" s="186">
        <v>4.43</v>
      </c>
      <c r="I395" s="187"/>
      <c r="J395" s="188">
        <f>ROUND(I395*H395,2)</f>
        <v>0</v>
      </c>
      <c r="K395" s="189"/>
      <c r="L395" s="39"/>
      <c r="M395" s="190" t="s">
        <v>1</v>
      </c>
      <c r="N395" s="191" t="s">
        <v>42</v>
      </c>
      <c r="O395" s="71"/>
      <c r="P395" s="192">
        <f>O395*H395</f>
        <v>0</v>
      </c>
      <c r="Q395" s="192">
        <v>0</v>
      </c>
      <c r="R395" s="192">
        <f>Q395*H395</f>
        <v>0</v>
      </c>
      <c r="S395" s="192">
        <v>0</v>
      </c>
      <c r="T395" s="193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4" t="s">
        <v>231</v>
      </c>
      <c r="AT395" s="194" t="s">
        <v>139</v>
      </c>
      <c r="AU395" s="194" t="s">
        <v>84</v>
      </c>
      <c r="AY395" s="17" t="s">
        <v>136</v>
      </c>
      <c r="BE395" s="195">
        <f>IF(N395="základní",J395,0)</f>
        <v>0</v>
      </c>
      <c r="BF395" s="195">
        <f>IF(N395="snížená",J395,0)</f>
        <v>0</v>
      </c>
      <c r="BG395" s="195">
        <f>IF(N395="zákl. přenesená",J395,0)</f>
        <v>0</v>
      </c>
      <c r="BH395" s="195">
        <f>IF(N395="sníž. přenesená",J395,0)</f>
        <v>0</v>
      </c>
      <c r="BI395" s="195">
        <f>IF(N395="nulová",J395,0)</f>
        <v>0</v>
      </c>
      <c r="BJ395" s="17" t="s">
        <v>82</v>
      </c>
      <c r="BK395" s="195">
        <f>ROUND(I395*H395,2)</f>
        <v>0</v>
      </c>
      <c r="BL395" s="17" t="s">
        <v>231</v>
      </c>
      <c r="BM395" s="194" t="s">
        <v>847</v>
      </c>
    </row>
    <row r="396" spans="1:65" s="13" customFormat="1">
      <c r="B396" s="196"/>
      <c r="C396" s="197"/>
      <c r="D396" s="198" t="s">
        <v>145</v>
      </c>
      <c r="E396" s="199" t="s">
        <v>1</v>
      </c>
      <c r="F396" s="200" t="s">
        <v>848</v>
      </c>
      <c r="G396" s="197"/>
      <c r="H396" s="201">
        <v>4.43</v>
      </c>
      <c r="I396" s="202"/>
      <c r="J396" s="197"/>
      <c r="K396" s="197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145</v>
      </c>
      <c r="AU396" s="207" t="s">
        <v>84</v>
      </c>
      <c r="AV396" s="13" t="s">
        <v>84</v>
      </c>
      <c r="AW396" s="13" t="s">
        <v>32</v>
      </c>
      <c r="AX396" s="13" t="s">
        <v>82</v>
      </c>
      <c r="AY396" s="207" t="s">
        <v>136</v>
      </c>
    </row>
    <row r="397" spans="1:65" s="2" customFormat="1" ht="24.2" customHeight="1">
      <c r="A397" s="34"/>
      <c r="B397" s="35"/>
      <c r="C397" s="182" t="s">
        <v>849</v>
      </c>
      <c r="D397" s="182" t="s">
        <v>139</v>
      </c>
      <c r="E397" s="183" t="s">
        <v>850</v>
      </c>
      <c r="F397" s="184" t="s">
        <v>851</v>
      </c>
      <c r="G397" s="185" t="s">
        <v>149</v>
      </c>
      <c r="H397" s="186">
        <v>15.005000000000001</v>
      </c>
      <c r="I397" s="187"/>
      <c r="J397" s="188">
        <f>ROUND(I397*H397,2)</f>
        <v>0</v>
      </c>
      <c r="K397" s="189"/>
      <c r="L397" s="39"/>
      <c r="M397" s="190" t="s">
        <v>1</v>
      </c>
      <c r="N397" s="191" t="s">
        <v>42</v>
      </c>
      <c r="O397" s="71"/>
      <c r="P397" s="192">
        <f>O397*H397</f>
        <v>0</v>
      </c>
      <c r="Q397" s="192">
        <v>0</v>
      </c>
      <c r="R397" s="192">
        <f>Q397*H397</f>
        <v>0</v>
      </c>
      <c r="S397" s="192">
        <v>2.4649999999999998E-2</v>
      </c>
      <c r="T397" s="193">
        <f>S397*H397</f>
        <v>0.36987324999999999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94" t="s">
        <v>231</v>
      </c>
      <c r="AT397" s="194" t="s">
        <v>139</v>
      </c>
      <c r="AU397" s="194" t="s">
        <v>84</v>
      </c>
      <c r="AY397" s="17" t="s">
        <v>136</v>
      </c>
      <c r="BE397" s="195">
        <f>IF(N397="základní",J397,0)</f>
        <v>0</v>
      </c>
      <c r="BF397" s="195">
        <f>IF(N397="snížená",J397,0)</f>
        <v>0</v>
      </c>
      <c r="BG397" s="195">
        <f>IF(N397="zákl. přenesená",J397,0)</f>
        <v>0</v>
      </c>
      <c r="BH397" s="195">
        <f>IF(N397="sníž. přenesená",J397,0)</f>
        <v>0</v>
      </c>
      <c r="BI397" s="195">
        <f>IF(N397="nulová",J397,0)</f>
        <v>0</v>
      </c>
      <c r="BJ397" s="17" t="s">
        <v>82</v>
      </c>
      <c r="BK397" s="195">
        <f>ROUND(I397*H397,2)</f>
        <v>0</v>
      </c>
      <c r="BL397" s="17" t="s">
        <v>231</v>
      </c>
      <c r="BM397" s="194" t="s">
        <v>852</v>
      </c>
    </row>
    <row r="398" spans="1:65" s="13" customFormat="1">
      <c r="B398" s="196"/>
      <c r="C398" s="197"/>
      <c r="D398" s="198" t="s">
        <v>145</v>
      </c>
      <c r="E398" s="199" t="s">
        <v>1</v>
      </c>
      <c r="F398" s="200" t="s">
        <v>853</v>
      </c>
      <c r="G398" s="197"/>
      <c r="H398" s="201">
        <v>15.005000000000001</v>
      </c>
      <c r="I398" s="202"/>
      <c r="J398" s="197"/>
      <c r="K398" s="197"/>
      <c r="L398" s="203"/>
      <c r="M398" s="204"/>
      <c r="N398" s="205"/>
      <c r="O398" s="205"/>
      <c r="P398" s="205"/>
      <c r="Q398" s="205"/>
      <c r="R398" s="205"/>
      <c r="S398" s="205"/>
      <c r="T398" s="206"/>
      <c r="AT398" s="207" t="s">
        <v>145</v>
      </c>
      <c r="AU398" s="207" t="s">
        <v>84</v>
      </c>
      <c r="AV398" s="13" t="s">
        <v>84</v>
      </c>
      <c r="AW398" s="13" t="s">
        <v>32</v>
      </c>
      <c r="AX398" s="13" t="s">
        <v>82</v>
      </c>
      <c r="AY398" s="207" t="s">
        <v>136</v>
      </c>
    </row>
    <row r="399" spans="1:65" s="2" customFormat="1" ht="24.2" customHeight="1">
      <c r="A399" s="34"/>
      <c r="B399" s="35"/>
      <c r="C399" s="182" t="s">
        <v>854</v>
      </c>
      <c r="D399" s="182" t="s">
        <v>139</v>
      </c>
      <c r="E399" s="183" t="s">
        <v>855</v>
      </c>
      <c r="F399" s="184" t="s">
        <v>856</v>
      </c>
      <c r="G399" s="185" t="s">
        <v>149</v>
      </c>
      <c r="H399" s="186">
        <v>15.005000000000001</v>
      </c>
      <c r="I399" s="187"/>
      <c r="J399" s="188">
        <f t="shared" ref="J399:J411" si="50">ROUND(I399*H399,2)</f>
        <v>0</v>
      </c>
      <c r="K399" s="189"/>
      <c r="L399" s="39"/>
      <c r="M399" s="190" t="s">
        <v>1</v>
      </c>
      <c r="N399" s="191" t="s">
        <v>42</v>
      </c>
      <c r="O399" s="71"/>
      <c r="P399" s="192">
        <f t="shared" ref="P399:P411" si="51">O399*H399</f>
        <v>0</v>
      </c>
      <c r="Q399" s="192">
        <v>0</v>
      </c>
      <c r="R399" s="192">
        <f t="shared" ref="R399:R411" si="52">Q399*H399</f>
        <v>0</v>
      </c>
      <c r="S399" s="192">
        <v>8.0000000000000002E-3</v>
      </c>
      <c r="T399" s="193">
        <f t="shared" ref="T399:T411" si="53">S399*H399</f>
        <v>0.12004000000000001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4" t="s">
        <v>231</v>
      </c>
      <c r="AT399" s="194" t="s">
        <v>139</v>
      </c>
      <c r="AU399" s="194" t="s">
        <v>84</v>
      </c>
      <c r="AY399" s="17" t="s">
        <v>136</v>
      </c>
      <c r="BE399" s="195">
        <f t="shared" ref="BE399:BE411" si="54">IF(N399="základní",J399,0)</f>
        <v>0</v>
      </c>
      <c r="BF399" s="195">
        <f t="shared" ref="BF399:BF411" si="55">IF(N399="snížená",J399,0)</f>
        <v>0</v>
      </c>
      <c r="BG399" s="195">
        <f t="shared" ref="BG399:BG411" si="56">IF(N399="zákl. přenesená",J399,0)</f>
        <v>0</v>
      </c>
      <c r="BH399" s="195">
        <f t="shared" ref="BH399:BH411" si="57">IF(N399="sníž. přenesená",J399,0)</f>
        <v>0</v>
      </c>
      <c r="BI399" s="195">
        <f t="shared" ref="BI399:BI411" si="58">IF(N399="nulová",J399,0)</f>
        <v>0</v>
      </c>
      <c r="BJ399" s="17" t="s">
        <v>82</v>
      </c>
      <c r="BK399" s="195">
        <f t="shared" ref="BK399:BK411" si="59">ROUND(I399*H399,2)</f>
        <v>0</v>
      </c>
      <c r="BL399" s="17" t="s">
        <v>231</v>
      </c>
      <c r="BM399" s="194" t="s">
        <v>857</v>
      </c>
    </row>
    <row r="400" spans="1:65" s="2" customFormat="1" ht="24.2" customHeight="1">
      <c r="A400" s="34"/>
      <c r="B400" s="35"/>
      <c r="C400" s="182" t="s">
        <v>858</v>
      </c>
      <c r="D400" s="182" t="s">
        <v>139</v>
      </c>
      <c r="E400" s="183" t="s">
        <v>859</v>
      </c>
      <c r="F400" s="184" t="s">
        <v>860</v>
      </c>
      <c r="G400" s="185" t="s">
        <v>234</v>
      </c>
      <c r="H400" s="186">
        <v>2</v>
      </c>
      <c r="I400" s="187"/>
      <c r="J400" s="188">
        <f t="shared" si="50"/>
        <v>0</v>
      </c>
      <c r="K400" s="189"/>
      <c r="L400" s="39"/>
      <c r="M400" s="190" t="s">
        <v>1</v>
      </c>
      <c r="N400" s="191" t="s">
        <v>42</v>
      </c>
      <c r="O400" s="71"/>
      <c r="P400" s="192">
        <f t="shared" si="51"/>
        <v>0</v>
      </c>
      <c r="Q400" s="192">
        <v>0</v>
      </c>
      <c r="R400" s="192">
        <f t="shared" si="52"/>
        <v>0</v>
      </c>
      <c r="S400" s="192">
        <v>0</v>
      </c>
      <c r="T400" s="193">
        <f t="shared" si="53"/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94" t="s">
        <v>231</v>
      </c>
      <c r="AT400" s="194" t="s">
        <v>139</v>
      </c>
      <c r="AU400" s="194" t="s">
        <v>84</v>
      </c>
      <c r="AY400" s="17" t="s">
        <v>136</v>
      </c>
      <c r="BE400" s="195">
        <f t="shared" si="54"/>
        <v>0</v>
      </c>
      <c r="BF400" s="195">
        <f t="shared" si="55"/>
        <v>0</v>
      </c>
      <c r="BG400" s="195">
        <f t="shared" si="56"/>
        <v>0</v>
      </c>
      <c r="BH400" s="195">
        <f t="shared" si="57"/>
        <v>0</v>
      </c>
      <c r="BI400" s="195">
        <f t="shared" si="58"/>
        <v>0</v>
      </c>
      <c r="BJ400" s="17" t="s">
        <v>82</v>
      </c>
      <c r="BK400" s="195">
        <f t="shared" si="59"/>
        <v>0</v>
      </c>
      <c r="BL400" s="17" t="s">
        <v>231</v>
      </c>
      <c r="BM400" s="194" t="s">
        <v>861</v>
      </c>
    </row>
    <row r="401" spans="1:65" s="2" customFormat="1" ht="24.2" customHeight="1">
      <c r="A401" s="34"/>
      <c r="B401" s="35"/>
      <c r="C401" s="229" t="s">
        <v>862</v>
      </c>
      <c r="D401" s="229" t="s">
        <v>237</v>
      </c>
      <c r="E401" s="230" t="s">
        <v>863</v>
      </c>
      <c r="F401" s="231" t="s">
        <v>864</v>
      </c>
      <c r="G401" s="232" t="s">
        <v>234</v>
      </c>
      <c r="H401" s="233">
        <v>2</v>
      </c>
      <c r="I401" s="234"/>
      <c r="J401" s="235">
        <f t="shared" si="50"/>
        <v>0</v>
      </c>
      <c r="K401" s="236"/>
      <c r="L401" s="237"/>
      <c r="M401" s="238" t="s">
        <v>1</v>
      </c>
      <c r="N401" s="239" t="s">
        <v>42</v>
      </c>
      <c r="O401" s="71"/>
      <c r="P401" s="192">
        <f t="shared" si="51"/>
        <v>0</v>
      </c>
      <c r="Q401" s="192">
        <v>1.95E-2</v>
      </c>
      <c r="R401" s="192">
        <f t="shared" si="52"/>
        <v>3.9E-2</v>
      </c>
      <c r="S401" s="192">
        <v>0</v>
      </c>
      <c r="T401" s="193">
        <f t="shared" si="53"/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94" t="s">
        <v>309</v>
      </c>
      <c r="AT401" s="194" t="s">
        <v>237</v>
      </c>
      <c r="AU401" s="194" t="s">
        <v>84</v>
      </c>
      <c r="AY401" s="17" t="s">
        <v>136</v>
      </c>
      <c r="BE401" s="195">
        <f t="shared" si="54"/>
        <v>0</v>
      </c>
      <c r="BF401" s="195">
        <f t="shared" si="55"/>
        <v>0</v>
      </c>
      <c r="BG401" s="195">
        <f t="shared" si="56"/>
        <v>0</v>
      </c>
      <c r="BH401" s="195">
        <f t="shared" si="57"/>
        <v>0</v>
      </c>
      <c r="BI401" s="195">
        <f t="shared" si="58"/>
        <v>0</v>
      </c>
      <c r="BJ401" s="17" t="s">
        <v>82</v>
      </c>
      <c r="BK401" s="195">
        <f t="shared" si="59"/>
        <v>0</v>
      </c>
      <c r="BL401" s="17" t="s">
        <v>231</v>
      </c>
      <c r="BM401" s="194" t="s">
        <v>865</v>
      </c>
    </row>
    <row r="402" spans="1:65" s="2" customFormat="1" ht="24.2" customHeight="1">
      <c r="A402" s="34"/>
      <c r="B402" s="35"/>
      <c r="C402" s="182" t="s">
        <v>866</v>
      </c>
      <c r="D402" s="182" t="s">
        <v>139</v>
      </c>
      <c r="E402" s="183" t="s">
        <v>867</v>
      </c>
      <c r="F402" s="184" t="s">
        <v>868</v>
      </c>
      <c r="G402" s="185" t="s">
        <v>234</v>
      </c>
      <c r="H402" s="186">
        <v>2</v>
      </c>
      <c r="I402" s="187"/>
      <c r="J402" s="188">
        <f t="shared" si="50"/>
        <v>0</v>
      </c>
      <c r="K402" s="189"/>
      <c r="L402" s="39"/>
      <c r="M402" s="190" t="s">
        <v>1</v>
      </c>
      <c r="N402" s="191" t="s">
        <v>42</v>
      </c>
      <c r="O402" s="71"/>
      <c r="P402" s="192">
        <f t="shared" si="51"/>
        <v>0</v>
      </c>
      <c r="Q402" s="192">
        <v>0</v>
      </c>
      <c r="R402" s="192">
        <f t="shared" si="52"/>
        <v>0</v>
      </c>
      <c r="S402" s="192">
        <v>0</v>
      </c>
      <c r="T402" s="193">
        <f t="shared" si="53"/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94" t="s">
        <v>231</v>
      </c>
      <c r="AT402" s="194" t="s">
        <v>139</v>
      </c>
      <c r="AU402" s="194" t="s">
        <v>84</v>
      </c>
      <c r="AY402" s="17" t="s">
        <v>136</v>
      </c>
      <c r="BE402" s="195">
        <f t="shared" si="54"/>
        <v>0</v>
      </c>
      <c r="BF402" s="195">
        <f t="shared" si="55"/>
        <v>0</v>
      </c>
      <c r="BG402" s="195">
        <f t="shared" si="56"/>
        <v>0</v>
      </c>
      <c r="BH402" s="195">
        <f t="shared" si="57"/>
        <v>0</v>
      </c>
      <c r="BI402" s="195">
        <f t="shared" si="58"/>
        <v>0</v>
      </c>
      <c r="BJ402" s="17" t="s">
        <v>82</v>
      </c>
      <c r="BK402" s="195">
        <f t="shared" si="59"/>
        <v>0</v>
      </c>
      <c r="BL402" s="17" t="s">
        <v>231</v>
      </c>
      <c r="BM402" s="194" t="s">
        <v>869</v>
      </c>
    </row>
    <row r="403" spans="1:65" s="2" customFormat="1" ht="24.2" customHeight="1">
      <c r="A403" s="34"/>
      <c r="B403" s="35"/>
      <c r="C403" s="229" t="s">
        <v>870</v>
      </c>
      <c r="D403" s="229" t="s">
        <v>237</v>
      </c>
      <c r="E403" s="230" t="s">
        <v>871</v>
      </c>
      <c r="F403" s="231" t="s">
        <v>872</v>
      </c>
      <c r="G403" s="232" t="s">
        <v>234</v>
      </c>
      <c r="H403" s="233">
        <v>2</v>
      </c>
      <c r="I403" s="234"/>
      <c r="J403" s="235">
        <f t="shared" si="50"/>
        <v>0</v>
      </c>
      <c r="K403" s="236"/>
      <c r="L403" s="237"/>
      <c r="M403" s="238" t="s">
        <v>1</v>
      </c>
      <c r="N403" s="239" t="s">
        <v>42</v>
      </c>
      <c r="O403" s="71"/>
      <c r="P403" s="192">
        <f t="shared" si="51"/>
        <v>0</v>
      </c>
      <c r="Q403" s="192">
        <v>2.0500000000000001E-2</v>
      </c>
      <c r="R403" s="192">
        <f t="shared" si="52"/>
        <v>4.1000000000000002E-2</v>
      </c>
      <c r="S403" s="192">
        <v>0</v>
      </c>
      <c r="T403" s="193">
        <f t="shared" si="53"/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94" t="s">
        <v>309</v>
      </c>
      <c r="AT403" s="194" t="s">
        <v>237</v>
      </c>
      <c r="AU403" s="194" t="s">
        <v>84</v>
      </c>
      <c r="AY403" s="17" t="s">
        <v>136</v>
      </c>
      <c r="BE403" s="195">
        <f t="shared" si="54"/>
        <v>0</v>
      </c>
      <c r="BF403" s="195">
        <f t="shared" si="55"/>
        <v>0</v>
      </c>
      <c r="BG403" s="195">
        <f t="shared" si="56"/>
        <v>0</v>
      </c>
      <c r="BH403" s="195">
        <f t="shared" si="57"/>
        <v>0</v>
      </c>
      <c r="BI403" s="195">
        <f t="shared" si="58"/>
        <v>0</v>
      </c>
      <c r="BJ403" s="17" t="s">
        <v>82</v>
      </c>
      <c r="BK403" s="195">
        <f t="shared" si="59"/>
        <v>0</v>
      </c>
      <c r="BL403" s="17" t="s">
        <v>231</v>
      </c>
      <c r="BM403" s="194" t="s">
        <v>873</v>
      </c>
    </row>
    <row r="404" spans="1:65" s="2" customFormat="1" ht="24.2" customHeight="1">
      <c r="A404" s="34"/>
      <c r="B404" s="35"/>
      <c r="C404" s="182" t="s">
        <v>874</v>
      </c>
      <c r="D404" s="182" t="s">
        <v>139</v>
      </c>
      <c r="E404" s="183" t="s">
        <v>875</v>
      </c>
      <c r="F404" s="184" t="s">
        <v>876</v>
      </c>
      <c r="G404" s="185" t="s">
        <v>234</v>
      </c>
      <c r="H404" s="186">
        <v>1</v>
      </c>
      <c r="I404" s="187"/>
      <c r="J404" s="188">
        <f t="shared" si="50"/>
        <v>0</v>
      </c>
      <c r="K404" s="189"/>
      <c r="L404" s="39"/>
      <c r="M404" s="190" t="s">
        <v>1</v>
      </c>
      <c r="N404" s="191" t="s">
        <v>42</v>
      </c>
      <c r="O404" s="71"/>
      <c r="P404" s="192">
        <f t="shared" si="51"/>
        <v>0</v>
      </c>
      <c r="Q404" s="192">
        <v>8.8000000000000003E-4</v>
      </c>
      <c r="R404" s="192">
        <f t="shared" si="52"/>
        <v>8.8000000000000003E-4</v>
      </c>
      <c r="S404" s="192">
        <v>0</v>
      </c>
      <c r="T404" s="193">
        <f t="shared" si="53"/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94" t="s">
        <v>231</v>
      </c>
      <c r="AT404" s="194" t="s">
        <v>139</v>
      </c>
      <c r="AU404" s="194" t="s">
        <v>84</v>
      </c>
      <c r="AY404" s="17" t="s">
        <v>136</v>
      </c>
      <c r="BE404" s="195">
        <f t="shared" si="54"/>
        <v>0</v>
      </c>
      <c r="BF404" s="195">
        <f t="shared" si="55"/>
        <v>0</v>
      </c>
      <c r="BG404" s="195">
        <f t="shared" si="56"/>
        <v>0</v>
      </c>
      <c r="BH404" s="195">
        <f t="shared" si="57"/>
        <v>0</v>
      </c>
      <c r="BI404" s="195">
        <f t="shared" si="58"/>
        <v>0</v>
      </c>
      <c r="BJ404" s="17" t="s">
        <v>82</v>
      </c>
      <c r="BK404" s="195">
        <f t="shared" si="59"/>
        <v>0</v>
      </c>
      <c r="BL404" s="17" t="s">
        <v>231</v>
      </c>
      <c r="BM404" s="194" t="s">
        <v>877</v>
      </c>
    </row>
    <row r="405" spans="1:65" s="2" customFormat="1" ht="24.2" customHeight="1">
      <c r="A405" s="34"/>
      <c r="B405" s="35"/>
      <c r="C405" s="229" t="s">
        <v>878</v>
      </c>
      <c r="D405" s="229" t="s">
        <v>237</v>
      </c>
      <c r="E405" s="230" t="s">
        <v>879</v>
      </c>
      <c r="F405" s="231" t="s">
        <v>880</v>
      </c>
      <c r="G405" s="232" t="s">
        <v>149</v>
      </c>
      <c r="H405" s="233">
        <v>3.08</v>
      </c>
      <c r="I405" s="234"/>
      <c r="J405" s="235">
        <f t="shared" si="50"/>
        <v>0</v>
      </c>
      <c r="K405" s="236"/>
      <c r="L405" s="237"/>
      <c r="M405" s="238" t="s">
        <v>1</v>
      </c>
      <c r="N405" s="239" t="s">
        <v>42</v>
      </c>
      <c r="O405" s="71"/>
      <c r="P405" s="192">
        <f t="shared" si="51"/>
        <v>0</v>
      </c>
      <c r="Q405" s="192">
        <v>2.5440000000000001E-2</v>
      </c>
      <c r="R405" s="192">
        <f t="shared" si="52"/>
        <v>7.83552E-2</v>
      </c>
      <c r="S405" s="192">
        <v>0</v>
      </c>
      <c r="T405" s="193">
        <f t="shared" si="53"/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4" t="s">
        <v>309</v>
      </c>
      <c r="AT405" s="194" t="s">
        <v>237</v>
      </c>
      <c r="AU405" s="194" t="s">
        <v>84</v>
      </c>
      <c r="AY405" s="17" t="s">
        <v>136</v>
      </c>
      <c r="BE405" s="195">
        <f t="shared" si="54"/>
        <v>0</v>
      </c>
      <c r="BF405" s="195">
        <f t="shared" si="55"/>
        <v>0</v>
      </c>
      <c r="BG405" s="195">
        <f t="shared" si="56"/>
        <v>0</v>
      </c>
      <c r="BH405" s="195">
        <f t="shared" si="57"/>
        <v>0</v>
      </c>
      <c r="BI405" s="195">
        <f t="shared" si="58"/>
        <v>0</v>
      </c>
      <c r="BJ405" s="17" t="s">
        <v>82</v>
      </c>
      <c r="BK405" s="195">
        <f t="shared" si="59"/>
        <v>0</v>
      </c>
      <c r="BL405" s="17" t="s">
        <v>231</v>
      </c>
      <c r="BM405" s="194" t="s">
        <v>881</v>
      </c>
    </row>
    <row r="406" spans="1:65" s="2" customFormat="1" ht="24.2" customHeight="1">
      <c r="A406" s="34"/>
      <c r="B406" s="35"/>
      <c r="C406" s="182" t="s">
        <v>882</v>
      </c>
      <c r="D406" s="182" t="s">
        <v>139</v>
      </c>
      <c r="E406" s="183" t="s">
        <v>883</v>
      </c>
      <c r="F406" s="184" t="s">
        <v>884</v>
      </c>
      <c r="G406" s="185" t="s">
        <v>234</v>
      </c>
      <c r="H406" s="186">
        <v>1</v>
      </c>
      <c r="I406" s="187"/>
      <c r="J406" s="188">
        <f t="shared" si="50"/>
        <v>0</v>
      </c>
      <c r="K406" s="189"/>
      <c r="L406" s="39"/>
      <c r="M406" s="190" t="s">
        <v>1</v>
      </c>
      <c r="N406" s="191" t="s">
        <v>42</v>
      </c>
      <c r="O406" s="71"/>
      <c r="P406" s="192">
        <f t="shared" si="51"/>
        <v>0</v>
      </c>
      <c r="Q406" s="192">
        <v>8.5999999999999998E-4</v>
      </c>
      <c r="R406" s="192">
        <f t="shared" si="52"/>
        <v>8.5999999999999998E-4</v>
      </c>
      <c r="S406" s="192">
        <v>0</v>
      </c>
      <c r="T406" s="193">
        <f t="shared" si="53"/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94" t="s">
        <v>231</v>
      </c>
      <c r="AT406" s="194" t="s">
        <v>139</v>
      </c>
      <c r="AU406" s="194" t="s">
        <v>84</v>
      </c>
      <c r="AY406" s="17" t="s">
        <v>136</v>
      </c>
      <c r="BE406" s="195">
        <f t="shared" si="54"/>
        <v>0</v>
      </c>
      <c r="BF406" s="195">
        <f t="shared" si="55"/>
        <v>0</v>
      </c>
      <c r="BG406" s="195">
        <f t="shared" si="56"/>
        <v>0</v>
      </c>
      <c r="BH406" s="195">
        <f t="shared" si="57"/>
        <v>0</v>
      </c>
      <c r="BI406" s="195">
        <f t="shared" si="58"/>
        <v>0</v>
      </c>
      <c r="BJ406" s="17" t="s">
        <v>82</v>
      </c>
      <c r="BK406" s="195">
        <f t="shared" si="59"/>
        <v>0</v>
      </c>
      <c r="BL406" s="17" t="s">
        <v>231</v>
      </c>
      <c r="BM406" s="194" t="s">
        <v>885</v>
      </c>
    </row>
    <row r="407" spans="1:65" s="2" customFormat="1" ht="16.5" customHeight="1">
      <c r="A407" s="34"/>
      <c r="B407" s="35"/>
      <c r="C407" s="182" t="s">
        <v>886</v>
      </c>
      <c r="D407" s="182" t="s">
        <v>139</v>
      </c>
      <c r="E407" s="183" t="s">
        <v>887</v>
      </c>
      <c r="F407" s="184" t="s">
        <v>888</v>
      </c>
      <c r="G407" s="185" t="s">
        <v>234</v>
      </c>
      <c r="H407" s="186">
        <v>2</v>
      </c>
      <c r="I407" s="187"/>
      <c r="J407" s="188">
        <f t="shared" si="50"/>
        <v>0</v>
      </c>
      <c r="K407" s="189"/>
      <c r="L407" s="39"/>
      <c r="M407" s="190" t="s">
        <v>1</v>
      </c>
      <c r="N407" s="191" t="s">
        <v>42</v>
      </c>
      <c r="O407" s="71"/>
      <c r="P407" s="192">
        <f t="shared" si="51"/>
        <v>0</v>
      </c>
      <c r="Q407" s="192">
        <v>0</v>
      </c>
      <c r="R407" s="192">
        <f t="shared" si="52"/>
        <v>0</v>
      </c>
      <c r="S407" s="192">
        <v>0</v>
      </c>
      <c r="T407" s="193">
        <f t="shared" si="53"/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4" t="s">
        <v>231</v>
      </c>
      <c r="AT407" s="194" t="s">
        <v>139</v>
      </c>
      <c r="AU407" s="194" t="s">
        <v>84</v>
      </c>
      <c r="AY407" s="17" t="s">
        <v>136</v>
      </c>
      <c r="BE407" s="195">
        <f t="shared" si="54"/>
        <v>0</v>
      </c>
      <c r="BF407" s="195">
        <f t="shared" si="55"/>
        <v>0</v>
      </c>
      <c r="BG407" s="195">
        <f t="shared" si="56"/>
        <v>0</v>
      </c>
      <c r="BH407" s="195">
        <f t="shared" si="57"/>
        <v>0</v>
      </c>
      <c r="BI407" s="195">
        <f t="shared" si="58"/>
        <v>0</v>
      </c>
      <c r="BJ407" s="17" t="s">
        <v>82</v>
      </c>
      <c r="BK407" s="195">
        <f t="shared" si="59"/>
        <v>0</v>
      </c>
      <c r="BL407" s="17" t="s">
        <v>231</v>
      </c>
      <c r="BM407" s="194" t="s">
        <v>889</v>
      </c>
    </row>
    <row r="408" spans="1:65" s="2" customFormat="1" ht="16.5" customHeight="1">
      <c r="A408" s="34"/>
      <c r="B408" s="35"/>
      <c r="C408" s="229" t="s">
        <v>890</v>
      </c>
      <c r="D408" s="229" t="s">
        <v>237</v>
      </c>
      <c r="E408" s="230" t="s">
        <v>891</v>
      </c>
      <c r="F408" s="231" t="s">
        <v>892</v>
      </c>
      <c r="G408" s="232" t="s">
        <v>234</v>
      </c>
      <c r="H408" s="233">
        <v>2</v>
      </c>
      <c r="I408" s="234"/>
      <c r="J408" s="235">
        <f t="shared" si="50"/>
        <v>0</v>
      </c>
      <c r="K408" s="236"/>
      <c r="L408" s="237"/>
      <c r="M408" s="238" t="s">
        <v>1</v>
      </c>
      <c r="N408" s="239" t="s">
        <v>42</v>
      </c>
      <c r="O408" s="71"/>
      <c r="P408" s="192">
        <f t="shared" si="51"/>
        <v>0</v>
      </c>
      <c r="Q408" s="192">
        <v>3.8000000000000002E-4</v>
      </c>
      <c r="R408" s="192">
        <f t="shared" si="52"/>
        <v>7.6000000000000004E-4</v>
      </c>
      <c r="S408" s="192">
        <v>0</v>
      </c>
      <c r="T408" s="193">
        <f t="shared" si="53"/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4" t="s">
        <v>309</v>
      </c>
      <c r="AT408" s="194" t="s">
        <v>237</v>
      </c>
      <c r="AU408" s="194" t="s">
        <v>84</v>
      </c>
      <c r="AY408" s="17" t="s">
        <v>136</v>
      </c>
      <c r="BE408" s="195">
        <f t="shared" si="54"/>
        <v>0</v>
      </c>
      <c r="BF408" s="195">
        <f t="shared" si="55"/>
        <v>0</v>
      </c>
      <c r="BG408" s="195">
        <f t="shared" si="56"/>
        <v>0</v>
      </c>
      <c r="BH408" s="195">
        <f t="shared" si="57"/>
        <v>0</v>
      </c>
      <c r="BI408" s="195">
        <f t="shared" si="58"/>
        <v>0</v>
      </c>
      <c r="BJ408" s="17" t="s">
        <v>82</v>
      </c>
      <c r="BK408" s="195">
        <f t="shared" si="59"/>
        <v>0</v>
      </c>
      <c r="BL408" s="17" t="s">
        <v>231</v>
      </c>
      <c r="BM408" s="194" t="s">
        <v>893</v>
      </c>
    </row>
    <row r="409" spans="1:65" s="2" customFormat="1" ht="21.75" customHeight="1">
      <c r="A409" s="34"/>
      <c r="B409" s="35"/>
      <c r="C409" s="182" t="s">
        <v>894</v>
      </c>
      <c r="D409" s="182" t="s">
        <v>139</v>
      </c>
      <c r="E409" s="183" t="s">
        <v>895</v>
      </c>
      <c r="F409" s="184" t="s">
        <v>896</v>
      </c>
      <c r="G409" s="185" t="s">
        <v>234</v>
      </c>
      <c r="H409" s="186">
        <v>4</v>
      </c>
      <c r="I409" s="187"/>
      <c r="J409" s="188">
        <f t="shared" si="50"/>
        <v>0</v>
      </c>
      <c r="K409" s="189"/>
      <c r="L409" s="39"/>
      <c r="M409" s="190" t="s">
        <v>1</v>
      </c>
      <c r="N409" s="191" t="s">
        <v>42</v>
      </c>
      <c r="O409" s="71"/>
      <c r="P409" s="192">
        <f t="shared" si="51"/>
        <v>0</v>
      </c>
      <c r="Q409" s="192">
        <v>0</v>
      </c>
      <c r="R409" s="192">
        <f t="shared" si="52"/>
        <v>0</v>
      </c>
      <c r="S409" s="192">
        <v>0</v>
      </c>
      <c r="T409" s="193">
        <f t="shared" si="53"/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4" t="s">
        <v>231</v>
      </c>
      <c r="AT409" s="194" t="s">
        <v>139</v>
      </c>
      <c r="AU409" s="194" t="s">
        <v>84</v>
      </c>
      <c r="AY409" s="17" t="s">
        <v>136</v>
      </c>
      <c r="BE409" s="195">
        <f t="shared" si="54"/>
        <v>0</v>
      </c>
      <c r="BF409" s="195">
        <f t="shared" si="55"/>
        <v>0</v>
      </c>
      <c r="BG409" s="195">
        <f t="shared" si="56"/>
        <v>0</v>
      </c>
      <c r="BH409" s="195">
        <f t="shared" si="57"/>
        <v>0</v>
      </c>
      <c r="BI409" s="195">
        <f t="shared" si="58"/>
        <v>0</v>
      </c>
      <c r="BJ409" s="17" t="s">
        <v>82</v>
      </c>
      <c r="BK409" s="195">
        <f t="shared" si="59"/>
        <v>0</v>
      </c>
      <c r="BL409" s="17" t="s">
        <v>231</v>
      </c>
      <c r="BM409" s="194" t="s">
        <v>897</v>
      </c>
    </row>
    <row r="410" spans="1:65" s="2" customFormat="1" ht="24.2" customHeight="1">
      <c r="A410" s="34"/>
      <c r="B410" s="35"/>
      <c r="C410" s="229" t="s">
        <v>898</v>
      </c>
      <c r="D410" s="229" t="s">
        <v>237</v>
      </c>
      <c r="E410" s="230" t="s">
        <v>899</v>
      </c>
      <c r="F410" s="231" t="s">
        <v>900</v>
      </c>
      <c r="G410" s="232" t="s">
        <v>234</v>
      </c>
      <c r="H410" s="233">
        <v>4</v>
      </c>
      <c r="I410" s="234"/>
      <c r="J410" s="235">
        <f t="shared" si="50"/>
        <v>0</v>
      </c>
      <c r="K410" s="236"/>
      <c r="L410" s="237"/>
      <c r="M410" s="238" t="s">
        <v>1</v>
      </c>
      <c r="N410" s="239" t="s">
        <v>42</v>
      </c>
      <c r="O410" s="71"/>
      <c r="P410" s="192">
        <f t="shared" si="51"/>
        <v>0</v>
      </c>
      <c r="Q410" s="192">
        <v>1.1999999999999999E-3</v>
      </c>
      <c r="R410" s="192">
        <f t="shared" si="52"/>
        <v>4.7999999999999996E-3</v>
      </c>
      <c r="S410" s="192">
        <v>0</v>
      </c>
      <c r="T410" s="193">
        <f t="shared" si="53"/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4" t="s">
        <v>309</v>
      </c>
      <c r="AT410" s="194" t="s">
        <v>237</v>
      </c>
      <c r="AU410" s="194" t="s">
        <v>84</v>
      </c>
      <c r="AY410" s="17" t="s">
        <v>136</v>
      </c>
      <c r="BE410" s="195">
        <f t="shared" si="54"/>
        <v>0</v>
      </c>
      <c r="BF410" s="195">
        <f t="shared" si="55"/>
        <v>0</v>
      </c>
      <c r="BG410" s="195">
        <f t="shared" si="56"/>
        <v>0</v>
      </c>
      <c r="BH410" s="195">
        <f t="shared" si="57"/>
        <v>0</v>
      </c>
      <c r="BI410" s="195">
        <f t="shared" si="58"/>
        <v>0</v>
      </c>
      <c r="BJ410" s="17" t="s">
        <v>82</v>
      </c>
      <c r="BK410" s="195">
        <f t="shared" si="59"/>
        <v>0</v>
      </c>
      <c r="BL410" s="17" t="s">
        <v>231</v>
      </c>
      <c r="BM410" s="194" t="s">
        <v>901</v>
      </c>
    </row>
    <row r="411" spans="1:65" s="2" customFormat="1" ht="16.5" customHeight="1">
      <c r="A411" s="34"/>
      <c r="B411" s="35"/>
      <c r="C411" s="182" t="s">
        <v>902</v>
      </c>
      <c r="D411" s="182" t="s">
        <v>139</v>
      </c>
      <c r="E411" s="183" t="s">
        <v>903</v>
      </c>
      <c r="F411" s="184" t="s">
        <v>904</v>
      </c>
      <c r="G411" s="185" t="s">
        <v>234</v>
      </c>
      <c r="H411" s="186">
        <v>4</v>
      </c>
      <c r="I411" s="187"/>
      <c r="J411" s="188">
        <f t="shared" si="50"/>
        <v>0</v>
      </c>
      <c r="K411" s="189"/>
      <c r="L411" s="39"/>
      <c r="M411" s="190" t="s">
        <v>1</v>
      </c>
      <c r="N411" s="191" t="s">
        <v>42</v>
      </c>
      <c r="O411" s="71"/>
      <c r="P411" s="192">
        <f t="shared" si="51"/>
        <v>0</v>
      </c>
      <c r="Q411" s="192">
        <v>0</v>
      </c>
      <c r="R411" s="192">
        <f t="shared" si="52"/>
        <v>0</v>
      </c>
      <c r="S411" s="192">
        <v>0</v>
      </c>
      <c r="T411" s="193">
        <f t="shared" si="53"/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4" t="s">
        <v>462</v>
      </c>
      <c r="AT411" s="194" t="s">
        <v>139</v>
      </c>
      <c r="AU411" s="194" t="s">
        <v>84</v>
      </c>
      <c r="AY411" s="17" t="s">
        <v>136</v>
      </c>
      <c r="BE411" s="195">
        <f t="shared" si="54"/>
        <v>0</v>
      </c>
      <c r="BF411" s="195">
        <f t="shared" si="55"/>
        <v>0</v>
      </c>
      <c r="BG411" s="195">
        <f t="shared" si="56"/>
        <v>0</v>
      </c>
      <c r="BH411" s="195">
        <f t="shared" si="57"/>
        <v>0</v>
      </c>
      <c r="BI411" s="195">
        <f t="shared" si="58"/>
        <v>0</v>
      </c>
      <c r="BJ411" s="17" t="s">
        <v>82</v>
      </c>
      <c r="BK411" s="195">
        <f t="shared" si="59"/>
        <v>0</v>
      </c>
      <c r="BL411" s="17" t="s">
        <v>462</v>
      </c>
      <c r="BM411" s="194" t="s">
        <v>905</v>
      </c>
    </row>
    <row r="412" spans="1:65" s="14" customFormat="1">
      <c r="B412" s="208"/>
      <c r="C412" s="209"/>
      <c r="D412" s="198" t="s">
        <v>145</v>
      </c>
      <c r="E412" s="210" t="s">
        <v>1</v>
      </c>
      <c r="F412" s="211" t="s">
        <v>906</v>
      </c>
      <c r="G412" s="209"/>
      <c r="H412" s="210" t="s">
        <v>1</v>
      </c>
      <c r="I412" s="212"/>
      <c r="J412" s="209"/>
      <c r="K412" s="209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145</v>
      </c>
      <c r="AU412" s="217" t="s">
        <v>84</v>
      </c>
      <c r="AV412" s="14" t="s">
        <v>82</v>
      </c>
      <c r="AW412" s="14" t="s">
        <v>32</v>
      </c>
      <c r="AX412" s="14" t="s">
        <v>77</v>
      </c>
      <c r="AY412" s="217" t="s">
        <v>136</v>
      </c>
    </row>
    <row r="413" spans="1:65" s="13" customFormat="1">
      <c r="B413" s="196"/>
      <c r="C413" s="197"/>
      <c r="D413" s="198" t="s">
        <v>145</v>
      </c>
      <c r="E413" s="199" t="s">
        <v>1</v>
      </c>
      <c r="F413" s="200" t="s">
        <v>84</v>
      </c>
      <c r="G413" s="197"/>
      <c r="H413" s="201">
        <v>2</v>
      </c>
      <c r="I413" s="202"/>
      <c r="J413" s="197"/>
      <c r="K413" s="197"/>
      <c r="L413" s="203"/>
      <c r="M413" s="204"/>
      <c r="N413" s="205"/>
      <c r="O413" s="205"/>
      <c r="P413" s="205"/>
      <c r="Q413" s="205"/>
      <c r="R413" s="205"/>
      <c r="S413" s="205"/>
      <c r="T413" s="206"/>
      <c r="AT413" s="207" t="s">
        <v>145</v>
      </c>
      <c r="AU413" s="207" t="s">
        <v>84</v>
      </c>
      <c r="AV413" s="13" t="s">
        <v>84</v>
      </c>
      <c r="AW413" s="13" t="s">
        <v>32</v>
      </c>
      <c r="AX413" s="13" t="s">
        <v>77</v>
      </c>
      <c r="AY413" s="207" t="s">
        <v>136</v>
      </c>
    </row>
    <row r="414" spans="1:65" s="14" customFormat="1">
      <c r="B414" s="208"/>
      <c r="C414" s="209"/>
      <c r="D414" s="198" t="s">
        <v>145</v>
      </c>
      <c r="E414" s="210" t="s">
        <v>1</v>
      </c>
      <c r="F414" s="211" t="s">
        <v>907</v>
      </c>
      <c r="G414" s="209"/>
      <c r="H414" s="210" t="s">
        <v>1</v>
      </c>
      <c r="I414" s="212"/>
      <c r="J414" s="209"/>
      <c r="K414" s="209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145</v>
      </c>
      <c r="AU414" s="217" t="s">
        <v>84</v>
      </c>
      <c r="AV414" s="14" t="s">
        <v>82</v>
      </c>
      <c r="AW414" s="14" t="s">
        <v>32</v>
      </c>
      <c r="AX414" s="14" t="s">
        <v>77</v>
      </c>
      <c r="AY414" s="217" t="s">
        <v>136</v>
      </c>
    </row>
    <row r="415" spans="1:65" s="13" customFormat="1">
      <c r="B415" s="196"/>
      <c r="C415" s="197"/>
      <c r="D415" s="198" t="s">
        <v>145</v>
      </c>
      <c r="E415" s="199" t="s">
        <v>1</v>
      </c>
      <c r="F415" s="200" t="s">
        <v>84</v>
      </c>
      <c r="G415" s="197"/>
      <c r="H415" s="201">
        <v>2</v>
      </c>
      <c r="I415" s="202"/>
      <c r="J415" s="197"/>
      <c r="K415" s="197"/>
      <c r="L415" s="203"/>
      <c r="M415" s="204"/>
      <c r="N415" s="205"/>
      <c r="O415" s="205"/>
      <c r="P415" s="205"/>
      <c r="Q415" s="205"/>
      <c r="R415" s="205"/>
      <c r="S415" s="205"/>
      <c r="T415" s="206"/>
      <c r="AT415" s="207" t="s">
        <v>145</v>
      </c>
      <c r="AU415" s="207" t="s">
        <v>84</v>
      </c>
      <c r="AV415" s="13" t="s">
        <v>84</v>
      </c>
      <c r="AW415" s="13" t="s">
        <v>32</v>
      </c>
      <c r="AX415" s="13" t="s">
        <v>77</v>
      </c>
      <c r="AY415" s="207" t="s">
        <v>136</v>
      </c>
    </row>
    <row r="416" spans="1:65" s="15" customFormat="1">
      <c r="B416" s="218"/>
      <c r="C416" s="219"/>
      <c r="D416" s="198" t="s">
        <v>145</v>
      </c>
      <c r="E416" s="220" t="s">
        <v>1</v>
      </c>
      <c r="F416" s="221" t="s">
        <v>175</v>
      </c>
      <c r="G416" s="219"/>
      <c r="H416" s="222">
        <v>4</v>
      </c>
      <c r="I416" s="223"/>
      <c r="J416" s="219"/>
      <c r="K416" s="219"/>
      <c r="L416" s="224"/>
      <c r="M416" s="225"/>
      <c r="N416" s="226"/>
      <c r="O416" s="226"/>
      <c r="P416" s="226"/>
      <c r="Q416" s="226"/>
      <c r="R416" s="226"/>
      <c r="S416" s="226"/>
      <c r="T416" s="227"/>
      <c r="AT416" s="228" t="s">
        <v>145</v>
      </c>
      <c r="AU416" s="228" t="s">
        <v>84</v>
      </c>
      <c r="AV416" s="15" t="s">
        <v>143</v>
      </c>
      <c r="AW416" s="15" t="s">
        <v>32</v>
      </c>
      <c r="AX416" s="15" t="s">
        <v>82</v>
      </c>
      <c r="AY416" s="228" t="s">
        <v>136</v>
      </c>
    </row>
    <row r="417" spans="1:65" s="2" customFormat="1" ht="16.5" customHeight="1">
      <c r="A417" s="34"/>
      <c r="B417" s="35"/>
      <c r="C417" s="229" t="s">
        <v>908</v>
      </c>
      <c r="D417" s="229" t="s">
        <v>237</v>
      </c>
      <c r="E417" s="230" t="s">
        <v>909</v>
      </c>
      <c r="F417" s="231" t="s">
        <v>910</v>
      </c>
      <c r="G417" s="232" t="s">
        <v>234</v>
      </c>
      <c r="H417" s="233">
        <v>4</v>
      </c>
      <c r="I417" s="234"/>
      <c r="J417" s="235">
        <f>ROUND(I417*H417,2)</f>
        <v>0</v>
      </c>
      <c r="K417" s="236"/>
      <c r="L417" s="237"/>
      <c r="M417" s="238" t="s">
        <v>1</v>
      </c>
      <c r="N417" s="239" t="s">
        <v>42</v>
      </c>
      <c r="O417" s="71"/>
      <c r="P417" s="192">
        <f>O417*H417</f>
        <v>0</v>
      </c>
      <c r="Q417" s="192">
        <v>1.5E-3</v>
      </c>
      <c r="R417" s="192">
        <f>Q417*H417</f>
        <v>6.0000000000000001E-3</v>
      </c>
      <c r="S417" s="192">
        <v>0</v>
      </c>
      <c r="T417" s="193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4" t="s">
        <v>911</v>
      </c>
      <c r="AT417" s="194" t="s">
        <v>237</v>
      </c>
      <c r="AU417" s="194" t="s">
        <v>84</v>
      </c>
      <c r="AY417" s="17" t="s">
        <v>136</v>
      </c>
      <c r="BE417" s="195">
        <f>IF(N417="základní",J417,0)</f>
        <v>0</v>
      </c>
      <c r="BF417" s="195">
        <f>IF(N417="snížená",J417,0)</f>
        <v>0</v>
      </c>
      <c r="BG417" s="195">
        <f>IF(N417="zákl. přenesená",J417,0)</f>
        <v>0</v>
      </c>
      <c r="BH417" s="195">
        <f>IF(N417="sníž. přenesená",J417,0)</f>
        <v>0</v>
      </c>
      <c r="BI417" s="195">
        <f>IF(N417="nulová",J417,0)</f>
        <v>0</v>
      </c>
      <c r="BJ417" s="17" t="s">
        <v>82</v>
      </c>
      <c r="BK417" s="195">
        <f>ROUND(I417*H417,2)</f>
        <v>0</v>
      </c>
      <c r="BL417" s="17" t="s">
        <v>462</v>
      </c>
      <c r="BM417" s="194" t="s">
        <v>912</v>
      </c>
    </row>
    <row r="418" spans="1:65" s="2" customFormat="1" ht="24.2" customHeight="1">
      <c r="A418" s="34"/>
      <c r="B418" s="35"/>
      <c r="C418" s="182" t="s">
        <v>913</v>
      </c>
      <c r="D418" s="182" t="s">
        <v>139</v>
      </c>
      <c r="E418" s="183" t="s">
        <v>914</v>
      </c>
      <c r="F418" s="184" t="s">
        <v>915</v>
      </c>
      <c r="G418" s="185" t="s">
        <v>234</v>
      </c>
      <c r="H418" s="186">
        <v>6</v>
      </c>
      <c r="I418" s="187"/>
      <c r="J418" s="188">
        <f>ROUND(I418*H418,2)</f>
        <v>0</v>
      </c>
      <c r="K418" s="189"/>
      <c r="L418" s="39"/>
      <c r="M418" s="190" t="s">
        <v>1</v>
      </c>
      <c r="N418" s="191" t="s">
        <v>42</v>
      </c>
      <c r="O418" s="71"/>
      <c r="P418" s="192">
        <f>O418*H418</f>
        <v>0</v>
      </c>
      <c r="Q418" s="192">
        <v>0</v>
      </c>
      <c r="R418" s="192">
        <f>Q418*H418</f>
        <v>0</v>
      </c>
      <c r="S418" s="192">
        <v>2.4E-2</v>
      </c>
      <c r="T418" s="193">
        <f>S418*H418</f>
        <v>0.14400000000000002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94" t="s">
        <v>231</v>
      </c>
      <c r="AT418" s="194" t="s">
        <v>139</v>
      </c>
      <c r="AU418" s="194" t="s">
        <v>84</v>
      </c>
      <c r="AY418" s="17" t="s">
        <v>136</v>
      </c>
      <c r="BE418" s="195">
        <f>IF(N418="základní",J418,0)</f>
        <v>0</v>
      </c>
      <c r="BF418" s="195">
        <f>IF(N418="snížená",J418,0)</f>
        <v>0</v>
      </c>
      <c r="BG418" s="195">
        <f>IF(N418="zákl. přenesená",J418,0)</f>
        <v>0</v>
      </c>
      <c r="BH418" s="195">
        <f>IF(N418="sníž. přenesená",J418,0)</f>
        <v>0</v>
      </c>
      <c r="BI418" s="195">
        <f>IF(N418="nulová",J418,0)</f>
        <v>0</v>
      </c>
      <c r="BJ418" s="17" t="s">
        <v>82</v>
      </c>
      <c r="BK418" s="195">
        <f>ROUND(I418*H418,2)</f>
        <v>0</v>
      </c>
      <c r="BL418" s="17" t="s">
        <v>231</v>
      </c>
      <c r="BM418" s="194" t="s">
        <v>916</v>
      </c>
    </row>
    <row r="419" spans="1:65" s="2" customFormat="1" ht="24.2" customHeight="1">
      <c r="A419" s="34"/>
      <c r="B419" s="35"/>
      <c r="C419" s="182" t="s">
        <v>917</v>
      </c>
      <c r="D419" s="182" t="s">
        <v>139</v>
      </c>
      <c r="E419" s="183" t="s">
        <v>918</v>
      </c>
      <c r="F419" s="184" t="s">
        <v>919</v>
      </c>
      <c r="G419" s="185" t="s">
        <v>142</v>
      </c>
      <c r="H419" s="186">
        <v>0.16600000000000001</v>
      </c>
      <c r="I419" s="187"/>
      <c r="J419" s="188">
        <f>ROUND(I419*H419,2)</f>
        <v>0</v>
      </c>
      <c r="K419" s="189"/>
      <c r="L419" s="39"/>
      <c r="M419" s="190" t="s">
        <v>1</v>
      </c>
      <c r="N419" s="191" t="s">
        <v>42</v>
      </c>
      <c r="O419" s="71"/>
      <c r="P419" s="192">
        <f>O419*H419</f>
        <v>0</v>
      </c>
      <c r="Q419" s="192">
        <v>0</v>
      </c>
      <c r="R419" s="192">
        <f>Q419*H419</f>
        <v>0</v>
      </c>
      <c r="S419" s="192">
        <v>0</v>
      </c>
      <c r="T419" s="193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4" t="s">
        <v>231</v>
      </c>
      <c r="AT419" s="194" t="s">
        <v>139</v>
      </c>
      <c r="AU419" s="194" t="s">
        <v>84</v>
      </c>
      <c r="AY419" s="17" t="s">
        <v>136</v>
      </c>
      <c r="BE419" s="195">
        <f>IF(N419="základní",J419,0)</f>
        <v>0</v>
      </c>
      <c r="BF419" s="195">
        <f>IF(N419="snížená",J419,0)</f>
        <v>0</v>
      </c>
      <c r="BG419" s="195">
        <f>IF(N419="zákl. přenesená",J419,0)</f>
        <v>0</v>
      </c>
      <c r="BH419" s="195">
        <f>IF(N419="sníž. přenesená",J419,0)</f>
        <v>0</v>
      </c>
      <c r="BI419" s="195">
        <f>IF(N419="nulová",J419,0)</f>
        <v>0</v>
      </c>
      <c r="BJ419" s="17" t="s">
        <v>82</v>
      </c>
      <c r="BK419" s="195">
        <f>ROUND(I419*H419,2)</f>
        <v>0</v>
      </c>
      <c r="BL419" s="17" t="s">
        <v>231</v>
      </c>
      <c r="BM419" s="194" t="s">
        <v>920</v>
      </c>
    </row>
    <row r="420" spans="1:65" s="12" customFormat="1" ht="22.9" customHeight="1">
      <c r="B420" s="166"/>
      <c r="C420" s="167"/>
      <c r="D420" s="168" t="s">
        <v>76</v>
      </c>
      <c r="E420" s="180" t="s">
        <v>921</v>
      </c>
      <c r="F420" s="180" t="s">
        <v>922</v>
      </c>
      <c r="G420" s="167"/>
      <c r="H420" s="167"/>
      <c r="I420" s="170"/>
      <c r="J420" s="181">
        <f>BK420</f>
        <v>0</v>
      </c>
      <c r="K420" s="167"/>
      <c r="L420" s="172"/>
      <c r="M420" s="173"/>
      <c r="N420" s="174"/>
      <c r="O420" s="174"/>
      <c r="P420" s="175">
        <f>SUM(P421:P478)</f>
        <v>0</v>
      </c>
      <c r="Q420" s="174"/>
      <c r="R420" s="175">
        <f>SUM(R421:R478)</f>
        <v>1.3365815000000001</v>
      </c>
      <c r="S420" s="174"/>
      <c r="T420" s="176">
        <f>SUM(T421:T478)</f>
        <v>2.1857075999999998</v>
      </c>
      <c r="AR420" s="177" t="s">
        <v>84</v>
      </c>
      <c r="AT420" s="178" t="s">
        <v>76</v>
      </c>
      <c r="AU420" s="178" t="s">
        <v>82</v>
      </c>
      <c r="AY420" s="177" t="s">
        <v>136</v>
      </c>
      <c r="BK420" s="179">
        <f>SUM(BK421:BK478)</f>
        <v>0</v>
      </c>
    </row>
    <row r="421" spans="1:65" s="2" customFormat="1" ht="16.5" customHeight="1">
      <c r="A421" s="34"/>
      <c r="B421" s="35"/>
      <c r="C421" s="182" t="s">
        <v>923</v>
      </c>
      <c r="D421" s="182" t="s">
        <v>139</v>
      </c>
      <c r="E421" s="183" t="s">
        <v>924</v>
      </c>
      <c r="F421" s="184" t="s">
        <v>925</v>
      </c>
      <c r="G421" s="185" t="s">
        <v>149</v>
      </c>
      <c r="H421" s="186">
        <v>94.99</v>
      </c>
      <c r="I421" s="187"/>
      <c r="J421" s="188">
        <f>ROUND(I421*H421,2)</f>
        <v>0</v>
      </c>
      <c r="K421" s="189"/>
      <c r="L421" s="39"/>
      <c r="M421" s="190" t="s">
        <v>1</v>
      </c>
      <c r="N421" s="191" t="s">
        <v>42</v>
      </c>
      <c r="O421" s="71"/>
      <c r="P421" s="192">
        <f>O421*H421</f>
        <v>0</v>
      </c>
      <c r="Q421" s="192">
        <v>0</v>
      </c>
      <c r="R421" s="192">
        <f>Q421*H421</f>
        <v>0</v>
      </c>
      <c r="S421" s="192">
        <v>0</v>
      </c>
      <c r="T421" s="193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94" t="s">
        <v>231</v>
      </c>
      <c r="AT421" s="194" t="s">
        <v>139</v>
      </c>
      <c r="AU421" s="194" t="s">
        <v>84</v>
      </c>
      <c r="AY421" s="17" t="s">
        <v>136</v>
      </c>
      <c r="BE421" s="195">
        <f>IF(N421="základní",J421,0)</f>
        <v>0</v>
      </c>
      <c r="BF421" s="195">
        <f>IF(N421="snížená",J421,0)</f>
        <v>0</v>
      </c>
      <c r="BG421" s="195">
        <f>IF(N421="zákl. přenesená",J421,0)</f>
        <v>0</v>
      </c>
      <c r="BH421" s="195">
        <f>IF(N421="sníž. přenesená",J421,0)</f>
        <v>0</v>
      </c>
      <c r="BI421" s="195">
        <f>IF(N421="nulová",J421,0)</f>
        <v>0</v>
      </c>
      <c r="BJ421" s="17" t="s">
        <v>82</v>
      </c>
      <c r="BK421" s="195">
        <f>ROUND(I421*H421,2)</f>
        <v>0</v>
      </c>
      <c r="BL421" s="17" t="s">
        <v>231</v>
      </c>
      <c r="BM421" s="194" t="s">
        <v>926</v>
      </c>
    </row>
    <row r="422" spans="1:65" s="14" customFormat="1">
      <c r="B422" s="208"/>
      <c r="C422" s="209"/>
      <c r="D422" s="198" t="s">
        <v>145</v>
      </c>
      <c r="E422" s="210" t="s">
        <v>1</v>
      </c>
      <c r="F422" s="211" t="s">
        <v>927</v>
      </c>
      <c r="G422" s="209"/>
      <c r="H422" s="210" t="s">
        <v>1</v>
      </c>
      <c r="I422" s="212"/>
      <c r="J422" s="209"/>
      <c r="K422" s="209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145</v>
      </c>
      <c r="AU422" s="217" t="s">
        <v>84</v>
      </c>
      <c r="AV422" s="14" t="s">
        <v>82</v>
      </c>
      <c r="AW422" s="14" t="s">
        <v>32</v>
      </c>
      <c r="AX422" s="14" t="s">
        <v>77</v>
      </c>
      <c r="AY422" s="217" t="s">
        <v>136</v>
      </c>
    </row>
    <row r="423" spans="1:65" s="13" customFormat="1">
      <c r="B423" s="196"/>
      <c r="C423" s="197"/>
      <c r="D423" s="198" t="s">
        <v>145</v>
      </c>
      <c r="E423" s="199" t="s">
        <v>1</v>
      </c>
      <c r="F423" s="200" t="s">
        <v>928</v>
      </c>
      <c r="G423" s="197"/>
      <c r="H423" s="201">
        <v>14.45</v>
      </c>
      <c r="I423" s="202"/>
      <c r="J423" s="197"/>
      <c r="K423" s="197"/>
      <c r="L423" s="203"/>
      <c r="M423" s="204"/>
      <c r="N423" s="205"/>
      <c r="O423" s="205"/>
      <c r="P423" s="205"/>
      <c r="Q423" s="205"/>
      <c r="R423" s="205"/>
      <c r="S423" s="205"/>
      <c r="T423" s="206"/>
      <c r="AT423" s="207" t="s">
        <v>145</v>
      </c>
      <c r="AU423" s="207" t="s">
        <v>84</v>
      </c>
      <c r="AV423" s="13" t="s">
        <v>84</v>
      </c>
      <c r="AW423" s="13" t="s">
        <v>32</v>
      </c>
      <c r="AX423" s="13" t="s">
        <v>77</v>
      </c>
      <c r="AY423" s="207" t="s">
        <v>136</v>
      </c>
    </row>
    <row r="424" spans="1:65" s="14" customFormat="1">
      <c r="B424" s="208"/>
      <c r="C424" s="209"/>
      <c r="D424" s="198" t="s">
        <v>145</v>
      </c>
      <c r="E424" s="210" t="s">
        <v>1</v>
      </c>
      <c r="F424" s="211" t="s">
        <v>929</v>
      </c>
      <c r="G424" s="209"/>
      <c r="H424" s="210" t="s">
        <v>1</v>
      </c>
      <c r="I424" s="212"/>
      <c r="J424" s="209"/>
      <c r="K424" s="209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145</v>
      </c>
      <c r="AU424" s="217" t="s">
        <v>84</v>
      </c>
      <c r="AV424" s="14" t="s">
        <v>82</v>
      </c>
      <c r="AW424" s="14" t="s">
        <v>32</v>
      </c>
      <c r="AX424" s="14" t="s">
        <v>77</v>
      </c>
      <c r="AY424" s="217" t="s">
        <v>136</v>
      </c>
    </row>
    <row r="425" spans="1:65" s="13" customFormat="1">
      <c r="B425" s="196"/>
      <c r="C425" s="197"/>
      <c r="D425" s="198" t="s">
        <v>145</v>
      </c>
      <c r="E425" s="199" t="s">
        <v>1</v>
      </c>
      <c r="F425" s="200" t="s">
        <v>930</v>
      </c>
      <c r="G425" s="197"/>
      <c r="H425" s="201">
        <v>11.83</v>
      </c>
      <c r="I425" s="202"/>
      <c r="J425" s="197"/>
      <c r="K425" s="197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145</v>
      </c>
      <c r="AU425" s="207" t="s">
        <v>84</v>
      </c>
      <c r="AV425" s="13" t="s">
        <v>84</v>
      </c>
      <c r="AW425" s="13" t="s">
        <v>32</v>
      </c>
      <c r="AX425" s="13" t="s">
        <v>77</v>
      </c>
      <c r="AY425" s="207" t="s">
        <v>136</v>
      </c>
    </row>
    <row r="426" spans="1:65" s="14" customFormat="1">
      <c r="B426" s="208"/>
      <c r="C426" s="209"/>
      <c r="D426" s="198" t="s">
        <v>145</v>
      </c>
      <c r="E426" s="210" t="s">
        <v>1</v>
      </c>
      <c r="F426" s="211" t="s">
        <v>931</v>
      </c>
      <c r="G426" s="209"/>
      <c r="H426" s="210" t="s">
        <v>1</v>
      </c>
      <c r="I426" s="212"/>
      <c r="J426" s="209"/>
      <c r="K426" s="209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145</v>
      </c>
      <c r="AU426" s="217" t="s">
        <v>84</v>
      </c>
      <c r="AV426" s="14" t="s">
        <v>82</v>
      </c>
      <c r="AW426" s="14" t="s">
        <v>32</v>
      </c>
      <c r="AX426" s="14" t="s">
        <v>77</v>
      </c>
      <c r="AY426" s="217" t="s">
        <v>136</v>
      </c>
    </row>
    <row r="427" spans="1:65" s="13" customFormat="1">
      <c r="B427" s="196"/>
      <c r="C427" s="197"/>
      <c r="D427" s="198" t="s">
        <v>145</v>
      </c>
      <c r="E427" s="199" t="s">
        <v>1</v>
      </c>
      <c r="F427" s="200" t="s">
        <v>932</v>
      </c>
      <c r="G427" s="197"/>
      <c r="H427" s="201">
        <v>5.5</v>
      </c>
      <c r="I427" s="202"/>
      <c r="J427" s="197"/>
      <c r="K427" s="197"/>
      <c r="L427" s="203"/>
      <c r="M427" s="204"/>
      <c r="N427" s="205"/>
      <c r="O427" s="205"/>
      <c r="P427" s="205"/>
      <c r="Q427" s="205"/>
      <c r="R427" s="205"/>
      <c r="S427" s="205"/>
      <c r="T427" s="206"/>
      <c r="AT427" s="207" t="s">
        <v>145</v>
      </c>
      <c r="AU427" s="207" t="s">
        <v>84</v>
      </c>
      <c r="AV427" s="13" t="s">
        <v>84</v>
      </c>
      <c r="AW427" s="13" t="s">
        <v>32</v>
      </c>
      <c r="AX427" s="13" t="s">
        <v>77</v>
      </c>
      <c r="AY427" s="207" t="s">
        <v>136</v>
      </c>
    </row>
    <row r="428" spans="1:65" s="14" customFormat="1">
      <c r="B428" s="208"/>
      <c r="C428" s="209"/>
      <c r="D428" s="198" t="s">
        <v>145</v>
      </c>
      <c r="E428" s="210" t="s">
        <v>1</v>
      </c>
      <c r="F428" s="211" t="s">
        <v>219</v>
      </c>
      <c r="G428" s="209"/>
      <c r="H428" s="210" t="s">
        <v>1</v>
      </c>
      <c r="I428" s="212"/>
      <c r="J428" s="209"/>
      <c r="K428" s="209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145</v>
      </c>
      <c r="AU428" s="217" t="s">
        <v>84</v>
      </c>
      <c r="AV428" s="14" t="s">
        <v>82</v>
      </c>
      <c r="AW428" s="14" t="s">
        <v>32</v>
      </c>
      <c r="AX428" s="14" t="s">
        <v>77</v>
      </c>
      <c r="AY428" s="217" t="s">
        <v>136</v>
      </c>
    </row>
    <row r="429" spans="1:65" s="13" customFormat="1">
      <c r="B429" s="196"/>
      <c r="C429" s="197"/>
      <c r="D429" s="198" t="s">
        <v>145</v>
      </c>
      <c r="E429" s="199" t="s">
        <v>1</v>
      </c>
      <c r="F429" s="200" t="s">
        <v>230</v>
      </c>
      <c r="G429" s="197"/>
      <c r="H429" s="201">
        <v>63.21</v>
      </c>
      <c r="I429" s="202"/>
      <c r="J429" s="197"/>
      <c r="K429" s="197"/>
      <c r="L429" s="203"/>
      <c r="M429" s="204"/>
      <c r="N429" s="205"/>
      <c r="O429" s="205"/>
      <c r="P429" s="205"/>
      <c r="Q429" s="205"/>
      <c r="R429" s="205"/>
      <c r="S429" s="205"/>
      <c r="T429" s="206"/>
      <c r="AT429" s="207" t="s">
        <v>145</v>
      </c>
      <c r="AU429" s="207" t="s">
        <v>84</v>
      </c>
      <c r="AV429" s="13" t="s">
        <v>84</v>
      </c>
      <c r="AW429" s="13" t="s">
        <v>32</v>
      </c>
      <c r="AX429" s="13" t="s">
        <v>77</v>
      </c>
      <c r="AY429" s="207" t="s">
        <v>136</v>
      </c>
    </row>
    <row r="430" spans="1:65" s="15" customFormat="1">
      <c r="B430" s="218"/>
      <c r="C430" s="219"/>
      <c r="D430" s="198" t="s">
        <v>145</v>
      </c>
      <c r="E430" s="220" t="s">
        <v>1</v>
      </c>
      <c r="F430" s="221" t="s">
        <v>175</v>
      </c>
      <c r="G430" s="219"/>
      <c r="H430" s="222">
        <v>94.990000000000009</v>
      </c>
      <c r="I430" s="223"/>
      <c r="J430" s="219"/>
      <c r="K430" s="219"/>
      <c r="L430" s="224"/>
      <c r="M430" s="225"/>
      <c r="N430" s="226"/>
      <c r="O430" s="226"/>
      <c r="P430" s="226"/>
      <c r="Q430" s="226"/>
      <c r="R430" s="226"/>
      <c r="S430" s="226"/>
      <c r="T430" s="227"/>
      <c r="AT430" s="228" t="s">
        <v>145</v>
      </c>
      <c r="AU430" s="228" t="s">
        <v>84</v>
      </c>
      <c r="AV430" s="15" t="s">
        <v>143</v>
      </c>
      <c r="AW430" s="15" t="s">
        <v>32</v>
      </c>
      <c r="AX430" s="15" t="s">
        <v>82</v>
      </c>
      <c r="AY430" s="228" t="s">
        <v>136</v>
      </c>
    </row>
    <row r="431" spans="1:65" s="2" customFormat="1" ht="16.5" customHeight="1">
      <c r="A431" s="34"/>
      <c r="B431" s="35"/>
      <c r="C431" s="182" t="s">
        <v>933</v>
      </c>
      <c r="D431" s="182" t="s">
        <v>139</v>
      </c>
      <c r="E431" s="183" t="s">
        <v>934</v>
      </c>
      <c r="F431" s="184" t="s">
        <v>935</v>
      </c>
      <c r="G431" s="185" t="s">
        <v>149</v>
      </c>
      <c r="H431" s="186">
        <v>94.99</v>
      </c>
      <c r="I431" s="187"/>
      <c r="J431" s="188">
        <f>ROUND(I431*H431,2)</f>
        <v>0</v>
      </c>
      <c r="K431" s="189"/>
      <c r="L431" s="39"/>
      <c r="M431" s="190" t="s">
        <v>1</v>
      </c>
      <c r="N431" s="191" t="s">
        <v>42</v>
      </c>
      <c r="O431" s="71"/>
      <c r="P431" s="192">
        <f>O431*H431</f>
        <v>0</v>
      </c>
      <c r="Q431" s="192">
        <v>2.9999999999999997E-4</v>
      </c>
      <c r="R431" s="192">
        <f>Q431*H431</f>
        <v>2.8496999999999995E-2</v>
      </c>
      <c r="S431" s="192">
        <v>0</v>
      </c>
      <c r="T431" s="193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4" t="s">
        <v>231</v>
      </c>
      <c r="AT431" s="194" t="s">
        <v>139</v>
      </c>
      <c r="AU431" s="194" t="s">
        <v>84</v>
      </c>
      <c r="AY431" s="17" t="s">
        <v>136</v>
      </c>
      <c r="BE431" s="195">
        <f>IF(N431="základní",J431,0)</f>
        <v>0</v>
      </c>
      <c r="BF431" s="195">
        <f>IF(N431="snížená",J431,0)</f>
        <v>0</v>
      </c>
      <c r="BG431" s="195">
        <f>IF(N431="zákl. přenesená",J431,0)</f>
        <v>0</v>
      </c>
      <c r="BH431" s="195">
        <f>IF(N431="sníž. přenesená",J431,0)</f>
        <v>0</v>
      </c>
      <c r="BI431" s="195">
        <f>IF(N431="nulová",J431,0)</f>
        <v>0</v>
      </c>
      <c r="BJ431" s="17" t="s">
        <v>82</v>
      </c>
      <c r="BK431" s="195">
        <f>ROUND(I431*H431,2)</f>
        <v>0</v>
      </c>
      <c r="BL431" s="17" t="s">
        <v>231</v>
      </c>
      <c r="BM431" s="194" t="s">
        <v>936</v>
      </c>
    </row>
    <row r="432" spans="1:65" s="14" customFormat="1">
      <c r="B432" s="208"/>
      <c r="C432" s="209"/>
      <c r="D432" s="198" t="s">
        <v>145</v>
      </c>
      <c r="E432" s="210" t="s">
        <v>1</v>
      </c>
      <c r="F432" s="211" t="s">
        <v>927</v>
      </c>
      <c r="G432" s="209"/>
      <c r="H432" s="210" t="s">
        <v>1</v>
      </c>
      <c r="I432" s="212"/>
      <c r="J432" s="209"/>
      <c r="K432" s="209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145</v>
      </c>
      <c r="AU432" s="217" t="s">
        <v>84</v>
      </c>
      <c r="AV432" s="14" t="s">
        <v>82</v>
      </c>
      <c r="AW432" s="14" t="s">
        <v>32</v>
      </c>
      <c r="AX432" s="14" t="s">
        <v>77</v>
      </c>
      <c r="AY432" s="217" t="s">
        <v>136</v>
      </c>
    </row>
    <row r="433" spans="1:65" s="13" customFormat="1">
      <c r="B433" s="196"/>
      <c r="C433" s="197"/>
      <c r="D433" s="198" t="s">
        <v>145</v>
      </c>
      <c r="E433" s="199" t="s">
        <v>1</v>
      </c>
      <c r="F433" s="200" t="s">
        <v>928</v>
      </c>
      <c r="G433" s="197"/>
      <c r="H433" s="201">
        <v>14.45</v>
      </c>
      <c r="I433" s="202"/>
      <c r="J433" s="197"/>
      <c r="K433" s="197"/>
      <c r="L433" s="203"/>
      <c r="M433" s="204"/>
      <c r="N433" s="205"/>
      <c r="O433" s="205"/>
      <c r="P433" s="205"/>
      <c r="Q433" s="205"/>
      <c r="R433" s="205"/>
      <c r="S433" s="205"/>
      <c r="T433" s="206"/>
      <c r="AT433" s="207" t="s">
        <v>145</v>
      </c>
      <c r="AU433" s="207" t="s">
        <v>84</v>
      </c>
      <c r="AV433" s="13" t="s">
        <v>84</v>
      </c>
      <c r="AW433" s="13" t="s">
        <v>32</v>
      </c>
      <c r="AX433" s="13" t="s">
        <v>77</v>
      </c>
      <c r="AY433" s="207" t="s">
        <v>136</v>
      </c>
    </row>
    <row r="434" spans="1:65" s="14" customFormat="1">
      <c r="B434" s="208"/>
      <c r="C434" s="209"/>
      <c r="D434" s="198" t="s">
        <v>145</v>
      </c>
      <c r="E434" s="210" t="s">
        <v>1</v>
      </c>
      <c r="F434" s="211" t="s">
        <v>929</v>
      </c>
      <c r="G434" s="209"/>
      <c r="H434" s="210" t="s">
        <v>1</v>
      </c>
      <c r="I434" s="212"/>
      <c r="J434" s="209"/>
      <c r="K434" s="209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145</v>
      </c>
      <c r="AU434" s="217" t="s">
        <v>84</v>
      </c>
      <c r="AV434" s="14" t="s">
        <v>82</v>
      </c>
      <c r="AW434" s="14" t="s">
        <v>32</v>
      </c>
      <c r="AX434" s="14" t="s">
        <v>77</v>
      </c>
      <c r="AY434" s="217" t="s">
        <v>136</v>
      </c>
    </row>
    <row r="435" spans="1:65" s="13" customFormat="1">
      <c r="B435" s="196"/>
      <c r="C435" s="197"/>
      <c r="D435" s="198" t="s">
        <v>145</v>
      </c>
      <c r="E435" s="199" t="s">
        <v>1</v>
      </c>
      <c r="F435" s="200" t="s">
        <v>930</v>
      </c>
      <c r="G435" s="197"/>
      <c r="H435" s="201">
        <v>11.83</v>
      </c>
      <c r="I435" s="202"/>
      <c r="J435" s="197"/>
      <c r="K435" s="197"/>
      <c r="L435" s="203"/>
      <c r="M435" s="204"/>
      <c r="N435" s="205"/>
      <c r="O435" s="205"/>
      <c r="P435" s="205"/>
      <c r="Q435" s="205"/>
      <c r="R435" s="205"/>
      <c r="S435" s="205"/>
      <c r="T435" s="206"/>
      <c r="AT435" s="207" t="s">
        <v>145</v>
      </c>
      <c r="AU435" s="207" t="s">
        <v>84</v>
      </c>
      <c r="AV435" s="13" t="s">
        <v>84</v>
      </c>
      <c r="AW435" s="13" t="s">
        <v>32</v>
      </c>
      <c r="AX435" s="13" t="s">
        <v>77</v>
      </c>
      <c r="AY435" s="207" t="s">
        <v>136</v>
      </c>
    </row>
    <row r="436" spans="1:65" s="14" customFormat="1">
      <c r="B436" s="208"/>
      <c r="C436" s="209"/>
      <c r="D436" s="198" t="s">
        <v>145</v>
      </c>
      <c r="E436" s="210" t="s">
        <v>1</v>
      </c>
      <c r="F436" s="211" t="s">
        <v>931</v>
      </c>
      <c r="G436" s="209"/>
      <c r="H436" s="210" t="s">
        <v>1</v>
      </c>
      <c r="I436" s="212"/>
      <c r="J436" s="209"/>
      <c r="K436" s="209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145</v>
      </c>
      <c r="AU436" s="217" t="s">
        <v>84</v>
      </c>
      <c r="AV436" s="14" t="s">
        <v>82</v>
      </c>
      <c r="AW436" s="14" t="s">
        <v>32</v>
      </c>
      <c r="AX436" s="14" t="s">
        <v>77</v>
      </c>
      <c r="AY436" s="217" t="s">
        <v>136</v>
      </c>
    </row>
    <row r="437" spans="1:65" s="13" customFormat="1">
      <c r="B437" s="196"/>
      <c r="C437" s="197"/>
      <c r="D437" s="198" t="s">
        <v>145</v>
      </c>
      <c r="E437" s="199" t="s">
        <v>1</v>
      </c>
      <c r="F437" s="200" t="s">
        <v>932</v>
      </c>
      <c r="G437" s="197"/>
      <c r="H437" s="201">
        <v>5.5</v>
      </c>
      <c r="I437" s="202"/>
      <c r="J437" s="197"/>
      <c r="K437" s="197"/>
      <c r="L437" s="203"/>
      <c r="M437" s="204"/>
      <c r="N437" s="205"/>
      <c r="O437" s="205"/>
      <c r="P437" s="205"/>
      <c r="Q437" s="205"/>
      <c r="R437" s="205"/>
      <c r="S437" s="205"/>
      <c r="T437" s="206"/>
      <c r="AT437" s="207" t="s">
        <v>145</v>
      </c>
      <c r="AU437" s="207" t="s">
        <v>84</v>
      </c>
      <c r="AV437" s="13" t="s">
        <v>84</v>
      </c>
      <c r="AW437" s="13" t="s">
        <v>32</v>
      </c>
      <c r="AX437" s="13" t="s">
        <v>77</v>
      </c>
      <c r="AY437" s="207" t="s">
        <v>136</v>
      </c>
    </row>
    <row r="438" spans="1:65" s="14" customFormat="1">
      <c r="B438" s="208"/>
      <c r="C438" s="209"/>
      <c r="D438" s="198" t="s">
        <v>145</v>
      </c>
      <c r="E438" s="210" t="s">
        <v>1</v>
      </c>
      <c r="F438" s="211" t="s">
        <v>219</v>
      </c>
      <c r="G438" s="209"/>
      <c r="H438" s="210" t="s">
        <v>1</v>
      </c>
      <c r="I438" s="212"/>
      <c r="J438" s="209"/>
      <c r="K438" s="209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145</v>
      </c>
      <c r="AU438" s="217" t="s">
        <v>84</v>
      </c>
      <c r="AV438" s="14" t="s">
        <v>82</v>
      </c>
      <c r="AW438" s="14" t="s">
        <v>32</v>
      </c>
      <c r="AX438" s="14" t="s">
        <v>77</v>
      </c>
      <c r="AY438" s="217" t="s">
        <v>136</v>
      </c>
    </row>
    <row r="439" spans="1:65" s="13" customFormat="1">
      <c r="B439" s="196"/>
      <c r="C439" s="197"/>
      <c r="D439" s="198" t="s">
        <v>145</v>
      </c>
      <c r="E439" s="199" t="s">
        <v>1</v>
      </c>
      <c r="F439" s="200" t="s">
        <v>230</v>
      </c>
      <c r="G439" s="197"/>
      <c r="H439" s="201">
        <v>63.21</v>
      </c>
      <c r="I439" s="202"/>
      <c r="J439" s="197"/>
      <c r="K439" s="197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145</v>
      </c>
      <c r="AU439" s="207" t="s">
        <v>84</v>
      </c>
      <c r="AV439" s="13" t="s">
        <v>84</v>
      </c>
      <c r="AW439" s="13" t="s">
        <v>32</v>
      </c>
      <c r="AX439" s="13" t="s">
        <v>77</v>
      </c>
      <c r="AY439" s="207" t="s">
        <v>136</v>
      </c>
    </row>
    <row r="440" spans="1:65" s="15" customFormat="1">
      <c r="B440" s="218"/>
      <c r="C440" s="219"/>
      <c r="D440" s="198" t="s">
        <v>145</v>
      </c>
      <c r="E440" s="220" t="s">
        <v>1</v>
      </c>
      <c r="F440" s="221" t="s">
        <v>175</v>
      </c>
      <c r="G440" s="219"/>
      <c r="H440" s="222">
        <v>94.990000000000009</v>
      </c>
      <c r="I440" s="223"/>
      <c r="J440" s="219"/>
      <c r="K440" s="219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145</v>
      </c>
      <c r="AU440" s="228" t="s">
        <v>84</v>
      </c>
      <c r="AV440" s="15" t="s">
        <v>143</v>
      </c>
      <c r="AW440" s="15" t="s">
        <v>32</v>
      </c>
      <c r="AX440" s="15" t="s">
        <v>82</v>
      </c>
      <c r="AY440" s="228" t="s">
        <v>136</v>
      </c>
    </row>
    <row r="441" spans="1:65" s="2" customFormat="1" ht="21.75" customHeight="1">
      <c r="A441" s="34"/>
      <c r="B441" s="35"/>
      <c r="C441" s="182" t="s">
        <v>937</v>
      </c>
      <c r="D441" s="182" t="s">
        <v>139</v>
      </c>
      <c r="E441" s="183" t="s">
        <v>938</v>
      </c>
      <c r="F441" s="184" t="s">
        <v>939</v>
      </c>
      <c r="G441" s="185" t="s">
        <v>149</v>
      </c>
      <c r="H441" s="186">
        <v>31.78</v>
      </c>
      <c r="I441" s="187"/>
      <c r="J441" s="188">
        <f>ROUND(I441*H441,2)</f>
        <v>0</v>
      </c>
      <c r="K441" s="189"/>
      <c r="L441" s="39"/>
      <c r="M441" s="190" t="s">
        <v>1</v>
      </c>
      <c r="N441" s="191" t="s">
        <v>42</v>
      </c>
      <c r="O441" s="71"/>
      <c r="P441" s="192">
        <f>O441*H441</f>
        <v>0</v>
      </c>
      <c r="Q441" s="192">
        <v>4.5500000000000002E-3</v>
      </c>
      <c r="R441" s="192">
        <f>Q441*H441</f>
        <v>0.14459900000000001</v>
      </c>
      <c r="S441" s="192">
        <v>0</v>
      </c>
      <c r="T441" s="193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94" t="s">
        <v>231</v>
      </c>
      <c r="AT441" s="194" t="s">
        <v>139</v>
      </c>
      <c r="AU441" s="194" t="s">
        <v>84</v>
      </c>
      <c r="AY441" s="17" t="s">
        <v>136</v>
      </c>
      <c r="BE441" s="195">
        <f>IF(N441="základní",J441,0)</f>
        <v>0</v>
      </c>
      <c r="BF441" s="195">
        <f>IF(N441="snížená",J441,0)</f>
        <v>0</v>
      </c>
      <c r="BG441" s="195">
        <f>IF(N441="zákl. přenesená",J441,0)</f>
        <v>0</v>
      </c>
      <c r="BH441" s="195">
        <f>IF(N441="sníž. přenesená",J441,0)</f>
        <v>0</v>
      </c>
      <c r="BI441" s="195">
        <f>IF(N441="nulová",J441,0)</f>
        <v>0</v>
      </c>
      <c r="BJ441" s="17" t="s">
        <v>82</v>
      </c>
      <c r="BK441" s="195">
        <f>ROUND(I441*H441,2)</f>
        <v>0</v>
      </c>
      <c r="BL441" s="17" t="s">
        <v>231</v>
      </c>
      <c r="BM441" s="194" t="s">
        <v>940</v>
      </c>
    </row>
    <row r="442" spans="1:65" s="2" customFormat="1" ht="21.75" customHeight="1">
      <c r="A442" s="34"/>
      <c r="B442" s="35"/>
      <c r="C442" s="182" t="s">
        <v>941</v>
      </c>
      <c r="D442" s="182" t="s">
        <v>139</v>
      </c>
      <c r="E442" s="183" t="s">
        <v>942</v>
      </c>
      <c r="F442" s="184" t="s">
        <v>943</v>
      </c>
      <c r="G442" s="185" t="s">
        <v>149</v>
      </c>
      <c r="H442" s="186">
        <v>63.21</v>
      </c>
      <c r="I442" s="187"/>
      <c r="J442" s="188">
        <f>ROUND(I442*H442,2)</f>
        <v>0</v>
      </c>
      <c r="K442" s="189"/>
      <c r="L442" s="39"/>
      <c r="M442" s="190" t="s">
        <v>1</v>
      </c>
      <c r="N442" s="191" t="s">
        <v>42</v>
      </c>
      <c r="O442" s="71"/>
      <c r="P442" s="192">
        <f>O442*H442</f>
        <v>0</v>
      </c>
      <c r="Q442" s="192">
        <v>4.4999999999999997E-3</v>
      </c>
      <c r="R442" s="192">
        <f>Q442*H442</f>
        <v>0.284445</v>
      </c>
      <c r="S442" s="192">
        <v>0</v>
      </c>
      <c r="T442" s="193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94" t="s">
        <v>231</v>
      </c>
      <c r="AT442" s="194" t="s">
        <v>139</v>
      </c>
      <c r="AU442" s="194" t="s">
        <v>84</v>
      </c>
      <c r="AY442" s="17" t="s">
        <v>136</v>
      </c>
      <c r="BE442" s="195">
        <f>IF(N442="základní",J442,0)</f>
        <v>0</v>
      </c>
      <c r="BF442" s="195">
        <f>IF(N442="snížená",J442,0)</f>
        <v>0</v>
      </c>
      <c r="BG442" s="195">
        <f>IF(N442="zákl. přenesená",J442,0)</f>
        <v>0</v>
      </c>
      <c r="BH442" s="195">
        <f>IF(N442="sníž. přenesená",J442,0)</f>
        <v>0</v>
      </c>
      <c r="BI442" s="195">
        <f>IF(N442="nulová",J442,0)</f>
        <v>0</v>
      </c>
      <c r="BJ442" s="17" t="s">
        <v>82</v>
      </c>
      <c r="BK442" s="195">
        <f>ROUND(I442*H442,2)</f>
        <v>0</v>
      </c>
      <c r="BL442" s="17" t="s">
        <v>231</v>
      </c>
      <c r="BM442" s="194" t="s">
        <v>944</v>
      </c>
    </row>
    <row r="443" spans="1:65" s="14" customFormat="1">
      <c r="B443" s="208"/>
      <c r="C443" s="209"/>
      <c r="D443" s="198" t="s">
        <v>145</v>
      </c>
      <c r="E443" s="210" t="s">
        <v>1</v>
      </c>
      <c r="F443" s="211" t="s">
        <v>219</v>
      </c>
      <c r="G443" s="209"/>
      <c r="H443" s="210" t="s">
        <v>1</v>
      </c>
      <c r="I443" s="212"/>
      <c r="J443" s="209"/>
      <c r="K443" s="209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145</v>
      </c>
      <c r="AU443" s="217" t="s">
        <v>84</v>
      </c>
      <c r="AV443" s="14" t="s">
        <v>82</v>
      </c>
      <c r="AW443" s="14" t="s">
        <v>32</v>
      </c>
      <c r="AX443" s="14" t="s">
        <v>77</v>
      </c>
      <c r="AY443" s="217" t="s">
        <v>136</v>
      </c>
    </row>
    <row r="444" spans="1:65" s="13" customFormat="1">
      <c r="B444" s="196"/>
      <c r="C444" s="197"/>
      <c r="D444" s="198" t="s">
        <v>145</v>
      </c>
      <c r="E444" s="199" t="s">
        <v>1</v>
      </c>
      <c r="F444" s="200" t="s">
        <v>230</v>
      </c>
      <c r="G444" s="197"/>
      <c r="H444" s="201">
        <v>63.21</v>
      </c>
      <c r="I444" s="202"/>
      <c r="J444" s="197"/>
      <c r="K444" s="197"/>
      <c r="L444" s="203"/>
      <c r="M444" s="204"/>
      <c r="N444" s="205"/>
      <c r="O444" s="205"/>
      <c r="P444" s="205"/>
      <c r="Q444" s="205"/>
      <c r="R444" s="205"/>
      <c r="S444" s="205"/>
      <c r="T444" s="206"/>
      <c r="AT444" s="207" t="s">
        <v>145</v>
      </c>
      <c r="AU444" s="207" t="s">
        <v>84</v>
      </c>
      <c r="AV444" s="13" t="s">
        <v>84</v>
      </c>
      <c r="AW444" s="13" t="s">
        <v>32</v>
      </c>
      <c r="AX444" s="13" t="s">
        <v>82</v>
      </c>
      <c r="AY444" s="207" t="s">
        <v>136</v>
      </c>
    </row>
    <row r="445" spans="1:65" s="2" customFormat="1" ht="24.2" customHeight="1">
      <c r="A445" s="34"/>
      <c r="B445" s="35"/>
      <c r="C445" s="182" t="s">
        <v>945</v>
      </c>
      <c r="D445" s="182" t="s">
        <v>139</v>
      </c>
      <c r="E445" s="183" t="s">
        <v>946</v>
      </c>
      <c r="F445" s="184" t="s">
        <v>947</v>
      </c>
      <c r="G445" s="185" t="s">
        <v>160</v>
      </c>
      <c r="H445" s="186">
        <v>5.7</v>
      </c>
      <c r="I445" s="187"/>
      <c r="J445" s="188">
        <f>ROUND(I445*H445,2)</f>
        <v>0</v>
      </c>
      <c r="K445" s="189"/>
      <c r="L445" s="39"/>
      <c r="M445" s="190" t="s">
        <v>1</v>
      </c>
      <c r="N445" s="191" t="s">
        <v>42</v>
      </c>
      <c r="O445" s="71"/>
      <c r="P445" s="192">
        <f>O445*H445</f>
        <v>0</v>
      </c>
      <c r="Q445" s="192">
        <v>3.4000000000000002E-4</v>
      </c>
      <c r="R445" s="192">
        <f>Q445*H445</f>
        <v>1.9380000000000003E-3</v>
      </c>
      <c r="S445" s="192">
        <v>0</v>
      </c>
      <c r="T445" s="193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194" t="s">
        <v>231</v>
      </c>
      <c r="AT445" s="194" t="s">
        <v>139</v>
      </c>
      <c r="AU445" s="194" t="s">
        <v>84</v>
      </c>
      <c r="AY445" s="17" t="s">
        <v>136</v>
      </c>
      <c r="BE445" s="195">
        <f>IF(N445="základní",J445,0)</f>
        <v>0</v>
      </c>
      <c r="BF445" s="195">
        <f>IF(N445="snížená",J445,0)</f>
        <v>0</v>
      </c>
      <c r="BG445" s="195">
        <f>IF(N445="zákl. přenesená",J445,0)</f>
        <v>0</v>
      </c>
      <c r="BH445" s="195">
        <f>IF(N445="sníž. přenesená",J445,0)</f>
        <v>0</v>
      </c>
      <c r="BI445" s="195">
        <f>IF(N445="nulová",J445,0)</f>
        <v>0</v>
      </c>
      <c r="BJ445" s="17" t="s">
        <v>82</v>
      </c>
      <c r="BK445" s="195">
        <f>ROUND(I445*H445,2)</f>
        <v>0</v>
      </c>
      <c r="BL445" s="17" t="s">
        <v>231</v>
      </c>
      <c r="BM445" s="194" t="s">
        <v>948</v>
      </c>
    </row>
    <row r="446" spans="1:65" s="14" customFormat="1">
      <c r="B446" s="208"/>
      <c r="C446" s="209"/>
      <c r="D446" s="198" t="s">
        <v>145</v>
      </c>
      <c r="E446" s="210" t="s">
        <v>1</v>
      </c>
      <c r="F446" s="211" t="s">
        <v>949</v>
      </c>
      <c r="G446" s="209"/>
      <c r="H446" s="210" t="s">
        <v>1</v>
      </c>
      <c r="I446" s="212"/>
      <c r="J446" s="209"/>
      <c r="K446" s="209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145</v>
      </c>
      <c r="AU446" s="217" t="s">
        <v>84</v>
      </c>
      <c r="AV446" s="14" t="s">
        <v>82</v>
      </c>
      <c r="AW446" s="14" t="s">
        <v>32</v>
      </c>
      <c r="AX446" s="14" t="s">
        <v>77</v>
      </c>
      <c r="AY446" s="217" t="s">
        <v>136</v>
      </c>
    </row>
    <row r="447" spans="1:65" s="13" customFormat="1">
      <c r="B447" s="196"/>
      <c r="C447" s="197"/>
      <c r="D447" s="198" t="s">
        <v>145</v>
      </c>
      <c r="E447" s="199" t="s">
        <v>1</v>
      </c>
      <c r="F447" s="200" t="s">
        <v>950</v>
      </c>
      <c r="G447" s="197"/>
      <c r="H447" s="201">
        <v>5.7</v>
      </c>
      <c r="I447" s="202"/>
      <c r="J447" s="197"/>
      <c r="K447" s="197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145</v>
      </c>
      <c r="AU447" s="207" t="s">
        <v>84</v>
      </c>
      <c r="AV447" s="13" t="s">
        <v>84</v>
      </c>
      <c r="AW447" s="13" t="s">
        <v>32</v>
      </c>
      <c r="AX447" s="13" t="s">
        <v>82</v>
      </c>
      <c r="AY447" s="207" t="s">
        <v>136</v>
      </c>
    </row>
    <row r="448" spans="1:65" s="2" customFormat="1" ht="24.2" customHeight="1">
      <c r="A448" s="34"/>
      <c r="B448" s="35"/>
      <c r="C448" s="229" t="s">
        <v>951</v>
      </c>
      <c r="D448" s="229" t="s">
        <v>237</v>
      </c>
      <c r="E448" s="230" t="s">
        <v>952</v>
      </c>
      <c r="F448" s="231" t="s">
        <v>1219</v>
      </c>
      <c r="G448" s="232" t="s">
        <v>160</v>
      </c>
      <c r="H448" s="233">
        <v>6.27</v>
      </c>
      <c r="I448" s="234"/>
      <c r="J448" s="235">
        <f>ROUND(I448*H448,2)</f>
        <v>0</v>
      </c>
      <c r="K448" s="236"/>
      <c r="L448" s="237"/>
      <c r="M448" s="238" t="s">
        <v>1</v>
      </c>
      <c r="N448" s="239" t="s">
        <v>42</v>
      </c>
      <c r="O448" s="71"/>
      <c r="P448" s="192">
        <f>O448*H448</f>
        <v>0</v>
      </c>
      <c r="Q448" s="192">
        <v>3.6000000000000002E-4</v>
      </c>
      <c r="R448" s="192">
        <f>Q448*H448</f>
        <v>2.2572E-3</v>
      </c>
      <c r="S448" s="192">
        <v>0</v>
      </c>
      <c r="T448" s="193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94" t="s">
        <v>309</v>
      </c>
      <c r="AT448" s="194" t="s">
        <v>237</v>
      </c>
      <c r="AU448" s="194" t="s">
        <v>84</v>
      </c>
      <c r="AY448" s="17" t="s">
        <v>136</v>
      </c>
      <c r="BE448" s="195">
        <f>IF(N448="základní",J448,0)</f>
        <v>0</v>
      </c>
      <c r="BF448" s="195">
        <f>IF(N448="snížená",J448,0)</f>
        <v>0</v>
      </c>
      <c r="BG448" s="195">
        <f>IF(N448="zákl. přenesená",J448,0)</f>
        <v>0</v>
      </c>
      <c r="BH448" s="195">
        <f>IF(N448="sníž. přenesená",J448,0)</f>
        <v>0</v>
      </c>
      <c r="BI448" s="195">
        <f>IF(N448="nulová",J448,0)</f>
        <v>0</v>
      </c>
      <c r="BJ448" s="17" t="s">
        <v>82</v>
      </c>
      <c r="BK448" s="195">
        <f>ROUND(I448*H448,2)</f>
        <v>0</v>
      </c>
      <c r="BL448" s="17" t="s">
        <v>231</v>
      </c>
      <c r="BM448" s="194" t="s">
        <v>953</v>
      </c>
    </row>
    <row r="449" spans="1:65" s="13" customFormat="1">
      <c r="B449" s="196"/>
      <c r="C449" s="197"/>
      <c r="D449" s="198" t="s">
        <v>145</v>
      </c>
      <c r="E449" s="197"/>
      <c r="F449" s="200" t="s">
        <v>954</v>
      </c>
      <c r="G449" s="197"/>
      <c r="H449" s="201">
        <v>6.27</v>
      </c>
      <c r="I449" s="202"/>
      <c r="J449" s="197"/>
      <c r="K449" s="197"/>
      <c r="L449" s="203"/>
      <c r="M449" s="204"/>
      <c r="N449" s="205"/>
      <c r="O449" s="205"/>
      <c r="P449" s="205"/>
      <c r="Q449" s="205"/>
      <c r="R449" s="205"/>
      <c r="S449" s="205"/>
      <c r="T449" s="206"/>
      <c r="AT449" s="207" t="s">
        <v>145</v>
      </c>
      <c r="AU449" s="207" t="s">
        <v>84</v>
      </c>
      <c r="AV449" s="13" t="s">
        <v>84</v>
      </c>
      <c r="AW449" s="13" t="s">
        <v>4</v>
      </c>
      <c r="AX449" s="13" t="s">
        <v>82</v>
      </c>
      <c r="AY449" s="207" t="s">
        <v>136</v>
      </c>
    </row>
    <row r="450" spans="1:65" s="2" customFormat="1" ht="24.2" customHeight="1">
      <c r="A450" s="34"/>
      <c r="B450" s="35"/>
      <c r="C450" s="182" t="s">
        <v>955</v>
      </c>
      <c r="D450" s="182" t="s">
        <v>139</v>
      </c>
      <c r="E450" s="183" t="s">
        <v>956</v>
      </c>
      <c r="F450" s="184" t="s">
        <v>957</v>
      </c>
      <c r="G450" s="185" t="s">
        <v>149</v>
      </c>
      <c r="H450" s="186">
        <v>26.28</v>
      </c>
      <c r="I450" s="187"/>
      <c r="J450" s="188">
        <f>ROUND(I450*H450,2)</f>
        <v>0</v>
      </c>
      <c r="K450" s="189"/>
      <c r="L450" s="39"/>
      <c r="M450" s="190" t="s">
        <v>1</v>
      </c>
      <c r="N450" s="191" t="s">
        <v>42</v>
      </c>
      <c r="O450" s="71"/>
      <c r="P450" s="192">
        <f>O450*H450</f>
        <v>0</v>
      </c>
      <c r="Q450" s="192">
        <v>0</v>
      </c>
      <c r="R450" s="192">
        <f>Q450*H450</f>
        <v>0</v>
      </c>
      <c r="S450" s="192">
        <v>8.3169999999999994E-2</v>
      </c>
      <c r="T450" s="193">
        <f>S450*H450</f>
        <v>2.1857075999999998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94" t="s">
        <v>231</v>
      </c>
      <c r="AT450" s="194" t="s">
        <v>139</v>
      </c>
      <c r="AU450" s="194" t="s">
        <v>84</v>
      </c>
      <c r="AY450" s="17" t="s">
        <v>136</v>
      </c>
      <c r="BE450" s="195">
        <f>IF(N450="základní",J450,0)</f>
        <v>0</v>
      </c>
      <c r="BF450" s="195">
        <f>IF(N450="snížená",J450,0)</f>
        <v>0</v>
      </c>
      <c r="BG450" s="195">
        <f>IF(N450="zákl. přenesená",J450,0)</f>
        <v>0</v>
      </c>
      <c r="BH450" s="195">
        <f>IF(N450="sníž. přenesená",J450,0)</f>
        <v>0</v>
      </c>
      <c r="BI450" s="195">
        <f>IF(N450="nulová",J450,0)</f>
        <v>0</v>
      </c>
      <c r="BJ450" s="17" t="s">
        <v>82</v>
      </c>
      <c r="BK450" s="195">
        <f>ROUND(I450*H450,2)</f>
        <v>0</v>
      </c>
      <c r="BL450" s="17" t="s">
        <v>231</v>
      </c>
      <c r="BM450" s="194" t="s">
        <v>958</v>
      </c>
    </row>
    <row r="451" spans="1:65" s="14" customFormat="1">
      <c r="B451" s="208"/>
      <c r="C451" s="209"/>
      <c r="D451" s="198" t="s">
        <v>145</v>
      </c>
      <c r="E451" s="210" t="s">
        <v>1</v>
      </c>
      <c r="F451" s="211" t="s">
        <v>927</v>
      </c>
      <c r="G451" s="209"/>
      <c r="H451" s="210" t="s">
        <v>1</v>
      </c>
      <c r="I451" s="212"/>
      <c r="J451" s="209"/>
      <c r="K451" s="209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145</v>
      </c>
      <c r="AU451" s="217" t="s">
        <v>84</v>
      </c>
      <c r="AV451" s="14" t="s">
        <v>82</v>
      </c>
      <c r="AW451" s="14" t="s">
        <v>32</v>
      </c>
      <c r="AX451" s="14" t="s">
        <v>77</v>
      </c>
      <c r="AY451" s="217" t="s">
        <v>136</v>
      </c>
    </row>
    <row r="452" spans="1:65" s="13" customFormat="1">
      <c r="B452" s="196"/>
      <c r="C452" s="197"/>
      <c r="D452" s="198" t="s">
        <v>145</v>
      </c>
      <c r="E452" s="199" t="s">
        <v>1</v>
      </c>
      <c r="F452" s="200" t="s">
        <v>928</v>
      </c>
      <c r="G452" s="197"/>
      <c r="H452" s="201">
        <v>14.45</v>
      </c>
      <c r="I452" s="202"/>
      <c r="J452" s="197"/>
      <c r="K452" s="197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145</v>
      </c>
      <c r="AU452" s="207" t="s">
        <v>84</v>
      </c>
      <c r="AV452" s="13" t="s">
        <v>84</v>
      </c>
      <c r="AW452" s="13" t="s">
        <v>32</v>
      </c>
      <c r="AX452" s="13" t="s">
        <v>77</v>
      </c>
      <c r="AY452" s="207" t="s">
        <v>136</v>
      </c>
    </row>
    <row r="453" spans="1:65" s="14" customFormat="1">
      <c r="B453" s="208"/>
      <c r="C453" s="209"/>
      <c r="D453" s="198" t="s">
        <v>145</v>
      </c>
      <c r="E453" s="210" t="s">
        <v>1</v>
      </c>
      <c r="F453" s="211" t="s">
        <v>929</v>
      </c>
      <c r="G453" s="209"/>
      <c r="H453" s="210" t="s">
        <v>1</v>
      </c>
      <c r="I453" s="212"/>
      <c r="J453" s="209"/>
      <c r="K453" s="209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145</v>
      </c>
      <c r="AU453" s="217" t="s">
        <v>84</v>
      </c>
      <c r="AV453" s="14" t="s">
        <v>82</v>
      </c>
      <c r="AW453" s="14" t="s">
        <v>32</v>
      </c>
      <c r="AX453" s="14" t="s">
        <v>77</v>
      </c>
      <c r="AY453" s="217" t="s">
        <v>136</v>
      </c>
    </row>
    <row r="454" spans="1:65" s="13" customFormat="1">
      <c r="B454" s="196"/>
      <c r="C454" s="197"/>
      <c r="D454" s="198" t="s">
        <v>145</v>
      </c>
      <c r="E454" s="199" t="s">
        <v>1</v>
      </c>
      <c r="F454" s="200" t="s">
        <v>930</v>
      </c>
      <c r="G454" s="197"/>
      <c r="H454" s="201">
        <v>11.83</v>
      </c>
      <c r="I454" s="202"/>
      <c r="J454" s="197"/>
      <c r="K454" s="197"/>
      <c r="L454" s="203"/>
      <c r="M454" s="204"/>
      <c r="N454" s="205"/>
      <c r="O454" s="205"/>
      <c r="P454" s="205"/>
      <c r="Q454" s="205"/>
      <c r="R454" s="205"/>
      <c r="S454" s="205"/>
      <c r="T454" s="206"/>
      <c r="AT454" s="207" t="s">
        <v>145</v>
      </c>
      <c r="AU454" s="207" t="s">
        <v>84</v>
      </c>
      <c r="AV454" s="13" t="s">
        <v>84</v>
      </c>
      <c r="AW454" s="13" t="s">
        <v>32</v>
      </c>
      <c r="AX454" s="13" t="s">
        <v>77</v>
      </c>
      <c r="AY454" s="207" t="s">
        <v>136</v>
      </c>
    </row>
    <row r="455" spans="1:65" s="15" customFormat="1">
      <c r="B455" s="218"/>
      <c r="C455" s="219"/>
      <c r="D455" s="198" t="s">
        <v>145</v>
      </c>
      <c r="E455" s="220" t="s">
        <v>1</v>
      </c>
      <c r="F455" s="221" t="s">
        <v>175</v>
      </c>
      <c r="G455" s="219"/>
      <c r="H455" s="222">
        <v>26.28</v>
      </c>
      <c r="I455" s="223"/>
      <c r="J455" s="219"/>
      <c r="K455" s="219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145</v>
      </c>
      <c r="AU455" s="228" t="s">
        <v>84</v>
      </c>
      <c r="AV455" s="15" t="s">
        <v>143</v>
      </c>
      <c r="AW455" s="15" t="s">
        <v>32</v>
      </c>
      <c r="AX455" s="15" t="s">
        <v>82</v>
      </c>
      <c r="AY455" s="228" t="s">
        <v>136</v>
      </c>
    </row>
    <row r="456" spans="1:65" s="2" customFormat="1" ht="24.2" customHeight="1">
      <c r="A456" s="34"/>
      <c r="B456" s="35"/>
      <c r="C456" s="182" t="s">
        <v>959</v>
      </c>
      <c r="D456" s="182" t="s">
        <v>139</v>
      </c>
      <c r="E456" s="183" t="s">
        <v>960</v>
      </c>
      <c r="F456" s="184" t="s">
        <v>961</v>
      </c>
      <c r="G456" s="185" t="s">
        <v>149</v>
      </c>
      <c r="H456" s="186">
        <v>5.5</v>
      </c>
      <c r="I456" s="187"/>
      <c r="J456" s="188">
        <f>ROUND(I456*H456,2)</f>
        <v>0</v>
      </c>
      <c r="K456" s="189"/>
      <c r="L456" s="39"/>
      <c r="M456" s="190" t="s">
        <v>1</v>
      </c>
      <c r="N456" s="191" t="s">
        <v>42</v>
      </c>
      <c r="O456" s="71"/>
      <c r="P456" s="192">
        <f>O456*H456</f>
        <v>0</v>
      </c>
      <c r="Q456" s="192">
        <v>7.4999999999999997E-3</v>
      </c>
      <c r="R456" s="192">
        <f>Q456*H456</f>
        <v>4.1249999999999995E-2</v>
      </c>
      <c r="S456" s="192">
        <v>0</v>
      </c>
      <c r="T456" s="193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94" t="s">
        <v>231</v>
      </c>
      <c r="AT456" s="194" t="s">
        <v>139</v>
      </c>
      <c r="AU456" s="194" t="s">
        <v>84</v>
      </c>
      <c r="AY456" s="17" t="s">
        <v>136</v>
      </c>
      <c r="BE456" s="195">
        <f>IF(N456="základní",J456,0)</f>
        <v>0</v>
      </c>
      <c r="BF456" s="195">
        <f>IF(N456="snížená",J456,0)</f>
        <v>0</v>
      </c>
      <c r="BG456" s="195">
        <f>IF(N456="zákl. přenesená",J456,0)</f>
        <v>0</v>
      </c>
      <c r="BH456" s="195">
        <f>IF(N456="sníž. přenesená",J456,0)</f>
        <v>0</v>
      </c>
      <c r="BI456" s="195">
        <f>IF(N456="nulová",J456,0)</f>
        <v>0</v>
      </c>
      <c r="BJ456" s="17" t="s">
        <v>82</v>
      </c>
      <c r="BK456" s="195">
        <f>ROUND(I456*H456,2)</f>
        <v>0</v>
      </c>
      <c r="BL456" s="17" t="s">
        <v>231</v>
      </c>
      <c r="BM456" s="194" t="s">
        <v>962</v>
      </c>
    </row>
    <row r="457" spans="1:65" s="14" customFormat="1">
      <c r="B457" s="208"/>
      <c r="C457" s="209"/>
      <c r="D457" s="198" t="s">
        <v>145</v>
      </c>
      <c r="E457" s="210" t="s">
        <v>1</v>
      </c>
      <c r="F457" s="211" t="s">
        <v>931</v>
      </c>
      <c r="G457" s="209"/>
      <c r="H457" s="210" t="s">
        <v>1</v>
      </c>
      <c r="I457" s="212"/>
      <c r="J457" s="209"/>
      <c r="K457" s="209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145</v>
      </c>
      <c r="AU457" s="217" t="s">
        <v>84</v>
      </c>
      <c r="AV457" s="14" t="s">
        <v>82</v>
      </c>
      <c r="AW457" s="14" t="s">
        <v>32</v>
      </c>
      <c r="AX457" s="14" t="s">
        <v>77</v>
      </c>
      <c r="AY457" s="217" t="s">
        <v>136</v>
      </c>
    </row>
    <row r="458" spans="1:65" s="13" customFormat="1">
      <c r="B458" s="196"/>
      <c r="C458" s="197"/>
      <c r="D458" s="198" t="s">
        <v>145</v>
      </c>
      <c r="E458" s="199" t="s">
        <v>1</v>
      </c>
      <c r="F458" s="200" t="s">
        <v>932</v>
      </c>
      <c r="G458" s="197"/>
      <c r="H458" s="201">
        <v>5.5</v>
      </c>
      <c r="I458" s="202"/>
      <c r="J458" s="197"/>
      <c r="K458" s="197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145</v>
      </c>
      <c r="AU458" s="207" t="s">
        <v>84</v>
      </c>
      <c r="AV458" s="13" t="s">
        <v>84</v>
      </c>
      <c r="AW458" s="13" t="s">
        <v>32</v>
      </c>
      <c r="AX458" s="13" t="s">
        <v>82</v>
      </c>
      <c r="AY458" s="207" t="s">
        <v>136</v>
      </c>
    </row>
    <row r="459" spans="1:65" s="2" customFormat="1" ht="24.2" customHeight="1">
      <c r="A459" s="34"/>
      <c r="B459" s="35"/>
      <c r="C459" s="229" t="s">
        <v>963</v>
      </c>
      <c r="D459" s="229" t="s">
        <v>237</v>
      </c>
      <c r="E459" s="230" t="s">
        <v>964</v>
      </c>
      <c r="F459" s="231" t="s">
        <v>965</v>
      </c>
      <c r="G459" s="232" t="s">
        <v>149</v>
      </c>
      <c r="H459" s="233">
        <v>6.05</v>
      </c>
      <c r="I459" s="234"/>
      <c r="J459" s="235">
        <f>ROUND(I459*H459,2)</f>
        <v>0</v>
      </c>
      <c r="K459" s="236"/>
      <c r="L459" s="237"/>
      <c r="M459" s="238" t="s">
        <v>1</v>
      </c>
      <c r="N459" s="239" t="s">
        <v>42</v>
      </c>
      <c r="O459" s="71"/>
      <c r="P459" s="192">
        <f>O459*H459</f>
        <v>0</v>
      </c>
      <c r="Q459" s="192">
        <v>1.77E-2</v>
      </c>
      <c r="R459" s="192">
        <f>Q459*H459</f>
        <v>0.107085</v>
      </c>
      <c r="S459" s="192">
        <v>0</v>
      </c>
      <c r="T459" s="193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94" t="s">
        <v>309</v>
      </c>
      <c r="AT459" s="194" t="s">
        <v>237</v>
      </c>
      <c r="AU459" s="194" t="s">
        <v>84</v>
      </c>
      <c r="AY459" s="17" t="s">
        <v>136</v>
      </c>
      <c r="BE459" s="195">
        <f>IF(N459="základní",J459,0)</f>
        <v>0</v>
      </c>
      <c r="BF459" s="195">
        <f>IF(N459="snížená",J459,0)</f>
        <v>0</v>
      </c>
      <c r="BG459" s="195">
        <f>IF(N459="zákl. přenesená",J459,0)</f>
        <v>0</v>
      </c>
      <c r="BH459" s="195">
        <f>IF(N459="sníž. přenesená",J459,0)</f>
        <v>0</v>
      </c>
      <c r="BI459" s="195">
        <f>IF(N459="nulová",J459,0)</f>
        <v>0</v>
      </c>
      <c r="BJ459" s="17" t="s">
        <v>82</v>
      </c>
      <c r="BK459" s="195">
        <f>ROUND(I459*H459,2)</f>
        <v>0</v>
      </c>
      <c r="BL459" s="17" t="s">
        <v>231</v>
      </c>
      <c r="BM459" s="194" t="s">
        <v>966</v>
      </c>
    </row>
    <row r="460" spans="1:65" s="13" customFormat="1">
      <c r="B460" s="196"/>
      <c r="C460" s="197"/>
      <c r="D460" s="198" t="s">
        <v>145</v>
      </c>
      <c r="E460" s="197"/>
      <c r="F460" s="200" t="s">
        <v>967</v>
      </c>
      <c r="G460" s="197"/>
      <c r="H460" s="201">
        <v>6.05</v>
      </c>
      <c r="I460" s="202"/>
      <c r="J460" s="197"/>
      <c r="K460" s="197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145</v>
      </c>
      <c r="AU460" s="207" t="s">
        <v>84</v>
      </c>
      <c r="AV460" s="13" t="s">
        <v>84</v>
      </c>
      <c r="AW460" s="13" t="s">
        <v>4</v>
      </c>
      <c r="AX460" s="13" t="s">
        <v>82</v>
      </c>
      <c r="AY460" s="207" t="s">
        <v>136</v>
      </c>
    </row>
    <row r="461" spans="1:65" s="2" customFormat="1" ht="24.2" customHeight="1">
      <c r="A461" s="34"/>
      <c r="B461" s="35"/>
      <c r="C461" s="182" t="s">
        <v>968</v>
      </c>
      <c r="D461" s="182" t="s">
        <v>139</v>
      </c>
      <c r="E461" s="183" t="s">
        <v>969</v>
      </c>
      <c r="F461" s="184" t="s">
        <v>970</v>
      </c>
      <c r="G461" s="185" t="s">
        <v>149</v>
      </c>
      <c r="H461" s="186">
        <v>26.28</v>
      </c>
      <c r="I461" s="187"/>
      <c r="J461" s="188">
        <f>ROUND(I461*H461,2)</f>
        <v>0</v>
      </c>
      <c r="K461" s="189"/>
      <c r="L461" s="39"/>
      <c r="M461" s="190" t="s">
        <v>1</v>
      </c>
      <c r="N461" s="191" t="s">
        <v>42</v>
      </c>
      <c r="O461" s="71"/>
      <c r="P461" s="192">
        <f>O461*H461</f>
        <v>0</v>
      </c>
      <c r="Q461" s="192">
        <v>6.3E-3</v>
      </c>
      <c r="R461" s="192">
        <f>Q461*H461</f>
        <v>0.16556400000000002</v>
      </c>
      <c r="S461" s="192">
        <v>0</v>
      </c>
      <c r="T461" s="193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94" t="s">
        <v>231</v>
      </c>
      <c r="AT461" s="194" t="s">
        <v>139</v>
      </c>
      <c r="AU461" s="194" t="s">
        <v>84</v>
      </c>
      <c r="AY461" s="17" t="s">
        <v>136</v>
      </c>
      <c r="BE461" s="195">
        <f>IF(N461="základní",J461,0)</f>
        <v>0</v>
      </c>
      <c r="BF461" s="195">
        <f>IF(N461="snížená",J461,0)</f>
        <v>0</v>
      </c>
      <c r="BG461" s="195">
        <f>IF(N461="zákl. přenesená",J461,0)</f>
        <v>0</v>
      </c>
      <c r="BH461" s="195">
        <f>IF(N461="sníž. přenesená",J461,0)</f>
        <v>0</v>
      </c>
      <c r="BI461" s="195">
        <f>IF(N461="nulová",J461,0)</f>
        <v>0</v>
      </c>
      <c r="BJ461" s="17" t="s">
        <v>82</v>
      </c>
      <c r="BK461" s="195">
        <f>ROUND(I461*H461,2)</f>
        <v>0</v>
      </c>
      <c r="BL461" s="17" t="s">
        <v>231</v>
      </c>
      <c r="BM461" s="194" t="s">
        <v>971</v>
      </c>
    </row>
    <row r="462" spans="1:65" s="2" customFormat="1" ht="24.2" customHeight="1">
      <c r="A462" s="34"/>
      <c r="B462" s="35"/>
      <c r="C462" s="229" t="s">
        <v>972</v>
      </c>
      <c r="D462" s="229" t="s">
        <v>237</v>
      </c>
      <c r="E462" s="230" t="s">
        <v>973</v>
      </c>
      <c r="F462" s="231" t="s">
        <v>974</v>
      </c>
      <c r="G462" s="232" t="s">
        <v>149</v>
      </c>
      <c r="H462" s="233">
        <v>28.908000000000001</v>
      </c>
      <c r="I462" s="234"/>
      <c r="J462" s="235">
        <f>ROUND(I462*H462,2)</f>
        <v>0</v>
      </c>
      <c r="K462" s="236"/>
      <c r="L462" s="237"/>
      <c r="M462" s="238" t="s">
        <v>1</v>
      </c>
      <c r="N462" s="239" t="s">
        <v>42</v>
      </c>
      <c r="O462" s="71"/>
      <c r="P462" s="192">
        <f>O462*H462</f>
        <v>0</v>
      </c>
      <c r="Q462" s="192">
        <v>1.7999999999999999E-2</v>
      </c>
      <c r="R462" s="192">
        <f>Q462*H462</f>
        <v>0.52034400000000003</v>
      </c>
      <c r="S462" s="192">
        <v>0</v>
      </c>
      <c r="T462" s="193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94" t="s">
        <v>309</v>
      </c>
      <c r="AT462" s="194" t="s">
        <v>237</v>
      </c>
      <c r="AU462" s="194" t="s">
        <v>84</v>
      </c>
      <c r="AY462" s="17" t="s">
        <v>136</v>
      </c>
      <c r="BE462" s="195">
        <f>IF(N462="základní",J462,0)</f>
        <v>0</v>
      </c>
      <c r="BF462" s="195">
        <f>IF(N462="snížená",J462,0)</f>
        <v>0</v>
      </c>
      <c r="BG462" s="195">
        <f>IF(N462="zákl. přenesená",J462,0)</f>
        <v>0</v>
      </c>
      <c r="BH462" s="195">
        <f>IF(N462="sníž. přenesená",J462,0)</f>
        <v>0</v>
      </c>
      <c r="BI462" s="195">
        <f>IF(N462="nulová",J462,0)</f>
        <v>0</v>
      </c>
      <c r="BJ462" s="17" t="s">
        <v>82</v>
      </c>
      <c r="BK462" s="195">
        <f>ROUND(I462*H462,2)</f>
        <v>0</v>
      </c>
      <c r="BL462" s="17" t="s">
        <v>231</v>
      </c>
      <c r="BM462" s="194" t="s">
        <v>975</v>
      </c>
    </row>
    <row r="463" spans="1:65" s="13" customFormat="1">
      <c r="B463" s="196"/>
      <c r="C463" s="197"/>
      <c r="D463" s="198" t="s">
        <v>145</v>
      </c>
      <c r="E463" s="197"/>
      <c r="F463" s="200" t="s">
        <v>976</v>
      </c>
      <c r="G463" s="197"/>
      <c r="H463" s="201">
        <v>28.908000000000001</v>
      </c>
      <c r="I463" s="202"/>
      <c r="J463" s="197"/>
      <c r="K463" s="197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145</v>
      </c>
      <c r="AU463" s="207" t="s">
        <v>84</v>
      </c>
      <c r="AV463" s="13" t="s">
        <v>84</v>
      </c>
      <c r="AW463" s="13" t="s">
        <v>4</v>
      </c>
      <c r="AX463" s="13" t="s">
        <v>82</v>
      </c>
      <c r="AY463" s="207" t="s">
        <v>136</v>
      </c>
    </row>
    <row r="464" spans="1:65" s="2" customFormat="1" ht="24.2" customHeight="1">
      <c r="A464" s="34"/>
      <c r="B464" s="35"/>
      <c r="C464" s="182" t="s">
        <v>977</v>
      </c>
      <c r="D464" s="182" t="s">
        <v>139</v>
      </c>
      <c r="E464" s="183" t="s">
        <v>978</v>
      </c>
      <c r="F464" s="184" t="s">
        <v>979</v>
      </c>
      <c r="G464" s="185" t="s">
        <v>149</v>
      </c>
      <c r="H464" s="186">
        <v>26.28</v>
      </c>
      <c r="I464" s="187"/>
      <c r="J464" s="188">
        <f>ROUND(I464*H464,2)</f>
        <v>0</v>
      </c>
      <c r="K464" s="189"/>
      <c r="L464" s="39"/>
      <c r="M464" s="190" t="s">
        <v>1</v>
      </c>
      <c r="N464" s="191" t="s">
        <v>42</v>
      </c>
      <c r="O464" s="71"/>
      <c r="P464" s="192">
        <f>O464*H464</f>
        <v>0</v>
      </c>
      <c r="Q464" s="192">
        <v>1.5E-3</v>
      </c>
      <c r="R464" s="192">
        <f>Q464*H464</f>
        <v>3.9420000000000004E-2</v>
      </c>
      <c r="S464" s="192">
        <v>0</v>
      </c>
      <c r="T464" s="193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94" t="s">
        <v>231</v>
      </c>
      <c r="AT464" s="194" t="s">
        <v>139</v>
      </c>
      <c r="AU464" s="194" t="s">
        <v>84</v>
      </c>
      <c r="AY464" s="17" t="s">
        <v>136</v>
      </c>
      <c r="BE464" s="195">
        <f>IF(N464="základní",J464,0)</f>
        <v>0</v>
      </c>
      <c r="BF464" s="195">
        <f>IF(N464="snížená",J464,0)</f>
        <v>0</v>
      </c>
      <c r="BG464" s="195">
        <f>IF(N464="zákl. přenesená",J464,0)</f>
        <v>0</v>
      </c>
      <c r="BH464" s="195">
        <f>IF(N464="sníž. přenesená",J464,0)</f>
        <v>0</v>
      </c>
      <c r="BI464" s="195">
        <f>IF(N464="nulová",J464,0)</f>
        <v>0</v>
      </c>
      <c r="BJ464" s="17" t="s">
        <v>82</v>
      </c>
      <c r="BK464" s="195">
        <f>ROUND(I464*H464,2)</f>
        <v>0</v>
      </c>
      <c r="BL464" s="17" t="s">
        <v>231</v>
      </c>
      <c r="BM464" s="194" t="s">
        <v>980</v>
      </c>
    </row>
    <row r="465" spans="1:65" s="14" customFormat="1">
      <c r="B465" s="208"/>
      <c r="C465" s="209"/>
      <c r="D465" s="198" t="s">
        <v>145</v>
      </c>
      <c r="E465" s="210" t="s">
        <v>1</v>
      </c>
      <c r="F465" s="211" t="s">
        <v>927</v>
      </c>
      <c r="G465" s="209"/>
      <c r="H465" s="210" t="s">
        <v>1</v>
      </c>
      <c r="I465" s="212"/>
      <c r="J465" s="209"/>
      <c r="K465" s="209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145</v>
      </c>
      <c r="AU465" s="217" t="s">
        <v>84</v>
      </c>
      <c r="AV465" s="14" t="s">
        <v>82</v>
      </c>
      <c r="AW465" s="14" t="s">
        <v>32</v>
      </c>
      <c r="AX465" s="14" t="s">
        <v>77</v>
      </c>
      <c r="AY465" s="217" t="s">
        <v>136</v>
      </c>
    </row>
    <row r="466" spans="1:65" s="13" customFormat="1">
      <c r="B466" s="196"/>
      <c r="C466" s="197"/>
      <c r="D466" s="198" t="s">
        <v>145</v>
      </c>
      <c r="E466" s="199" t="s">
        <v>1</v>
      </c>
      <c r="F466" s="200" t="s">
        <v>928</v>
      </c>
      <c r="G466" s="197"/>
      <c r="H466" s="201">
        <v>14.45</v>
      </c>
      <c r="I466" s="202"/>
      <c r="J466" s="197"/>
      <c r="K466" s="197"/>
      <c r="L466" s="203"/>
      <c r="M466" s="204"/>
      <c r="N466" s="205"/>
      <c r="O466" s="205"/>
      <c r="P466" s="205"/>
      <c r="Q466" s="205"/>
      <c r="R466" s="205"/>
      <c r="S466" s="205"/>
      <c r="T466" s="206"/>
      <c r="AT466" s="207" t="s">
        <v>145</v>
      </c>
      <c r="AU466" s="207" t="s">
        <v>84</v>
      </c>
      <c r="AV466" s="13" t="s">
        <v>84</v>
      </c>
      <c r="AW466" s="13" t="s">
        <v>32</v>
      </c>
      <c r="AX466" s="13" t="s">
        <v>77</v>
      </c>
      <c r="AY466" s="207" t="s">
        <v>136</v>
      </c>
    </row>
    <row r="467" spans="1:65" s="14" customFormat="1">
      <c r="B467" s="208"/>
      <c r="C467" s="209"/>
      <c r="D467" s="198" t="s">
        <v>145</v>
      </c>
      <c r="E467" s="210" t="s">
        <v>1</v>
      </c>
      <c r="F467" s="211" t="s">
        <v>929</v>
      </c>
      <c r="G467" s="209"/>
      <c r="H467" s="210" t="s">
        <v>1</v>
      </c>
      <c r="I467" s="212"/>
      <c r="J467" s="209"/>
      <c r="K467" s="209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145</v>
      </c>
      <c r="AU467" s="217" t="s">
        <v>84</v>
      </c>
      <c r="AV467" s="14" t="s">
        <v>82</v>
      </c>
      <c r="AW467" s="14" t="s">
        <v>32</v>
      </c>
      <c r="AX467" s="14" t="s">
        <v>77</v>
      </c>
      <c r="AY467" s="217" t="s">
        <v>136</v>
      </c>
    </row>
    <row r="468" spans="1:65" s="13" customFormat="1">
      <c r="B468" s="196"/>
      <c r="C468" s="197"/>
      <c r="D468" s="198" t="s">
        <v>145</v>
      </c>
      <c r="E468" s="199" t="s">
        <v>1</v>
      </c>
      <c r="F468" s="200" t="s">
        <v>930</v>
      </c>
      <c r="G468" s="197"/>
      <c r="H468" s="201">
        <v>11.83</v>
      </c>
      <c r="I468" s="202"/>
      <c r="J468" s="197"/>
      <c r="K468" s="197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145</v>
      </c>
      <c r="AU468" s="207" t="s">
        <v>84</v>
      </c>
      <c r="AV468" s="13" t="s">
        <v>84</v>
      </c>
      <c r="AW468" s="13" t="s">
        <v>32</v>
      </c>
      <c r="AX468" s="13" t="s">
        <v>77</v>
      </c>
      <c r="AY468" s="207" t="s">
        <v>136</v>
      </c>
    </row>
    <row r="469" spans="1:65" s="15" customFormat="1">
      <c r="B469" s="218"/>
      <c r="C469" s="219"/>
      <c r="D469" s="198" t="s">
        <v>145</v>
      </c>
      <c r="E469" s="220" t="s">
        <v>1</v>
      </c>
      <c r="F469" s="221" t="s">
        <v>175</v>
      </c>
      <c r="G469" s="219"/>
      <c r="H469" s="222">
        <v>26.28</v>
      </c>
      <c r="I469" s="223"/>
      <c r="J469" s="219"/>
      <c r="K469" s="219"/>
      <c r="L469" s="224"/>
      <c r="M469" s="225"/>
      <c r="N469" s="226"/>
      <c r="O469" s="226"/>
      <c r="P469" s="226"/>
      <c r="Q469" s="226"/>
      <c r="R469" s="226"/>
      <c r="S469" s="226"/>
      <c r="T469" s="227"/>
      <c r="AT469" s="228" t="s">
        <v>145</v>
      </c>
      <c r="AU469" s="228" t="s">
        <v>84</v>
      </c>
      <c r="AV469" s="15" t="s">
        <v>143</v>
      </c>
      <c r="AW469" s="15" t="s">
        <v>32</v>
      </c>
      <c r="AX469" s="15" t="s">
        <v>82</v>
      </c>
      <c r="AY469" s="228" t="s">
        <v>136</v>
      </c>
    </row>
    <row r="470" spans="1:65" s="2" customFormat="1" ht="16.5" customHeight="1">
      <c r="A470" s="34"/>
      <c r="B470" s="35"/>
      <c r="C470" s="182" t="s">
        <v>981</v>
      </c>
      <c r="D470" s="182" t="s">
        <v>139</v>
      </c>
      <c r="E470" s="183" t="s">
        <v>982</v>
      </c>
      <c r="F470" s="184" t="s">
        <v>983</v>
      </c>
      <c r="G470" s="185" t="s">
        <v>160</v>
      </c>
      <c r="H470" s="186">
        <v>39.409999999999997</v>
      </c>
      <c r="I470" s="187"/>
      <c r="J470" s="188">
        <f>ROUND(I470*H470,2)</f>
        <v>0</v>
      </c>
      <c r="K470" s="189"/>
      <c r="L470" s="39"/>
      <c r="M470" s="190" t="s">
        <v>1</v>
      </c>
      <c r="N470" s="191" t="s">
        <v>42</v>
      </c>
      <c r="O470" s="71"/>
      <c r="P470" s="192">
        <f>O470*H470</f>
        <v>0</v>
      </c>
      <c r="Q470" s="192">
        <v>3.0000000000000001E-5</v>
      </c>
      <c r="R470" s="192">
        <f>Q470*H470</f>
        <v>1.1822999999999998E-3</v>
      </c>
      <c r="S470" s="192">
        <v>0</v>
      </c>
      <c r="T470" s="193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194" t="s">
        <v>231</v>
      </c>
      <c r="AT470" s="194" t="s">
        <v>139</v>
      </c>
      <c r="AU470" s="194" t="s">
        <v>84</v>
      </c>
      <c r="AY470" s="17" t="s">
        <v>136</v>
      </c>
      <c r="BE470" s="195">
        <f>IF(N470="základní",J470,0)</f>
        <v>0</v>
      </c>
      <c r="BF470" s="195">
        <f>IF(N470="snížená",J470,0)</f>
        <v>0</v>
      </c>
      <c r="BG470" s="195">
        <f>IF(N470="zákl. přenesená",J470,0)</f>
        <v>0</v>
      </c>
      <c r="BH470" s="195">
        <f>IF(N470="sníž. přenesená",J470,0)</f>
        <v>0</v>
      </c>
      <c r="BI470" s="195">
        <f>IF(N470="nulová",J470,0)</f>
        <v>0</v>
      </c>
      <c r="BJ470" s="17" t="s">
        <v>82</v>
      </c>
      <c r="BK470" s="195">
        <f>ROUND(I470*H470,2)</f>
        <v>0</v>
      </c>
      <c r="BL470" s="17" t="s">
        <v>231</v>
      </c>
      <c r="BM470" s="194" t="s">
        <v>984</v>
      </c>
    </row>
    <row r="471" spans="1:65" s="14" customFormat="1">
      <c r="B471" s="208"/>
      <c r="C471" s="209"/>
      <c r="D471" s="198" t="s">
        <v>145</v>
      </c>
      <c r="E471" s="210" t="s">
        <v>1</v>
      </c>
      <c r="F471" s="211" t="s">
        <v>929</v>
      </c>
      <c r="G471" s="209"/>
      <c r="H471" s="210" t="s">
        <v>1</v>
      </c>
      <c r="I471" s="212"/>
      <c r="J471" s="209"/>
      <c r="K471" s="209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145</v>
      </c>
      <c r="AU471" s="217" t="s">
        <v>84</v>
      </c>
      <c r="AV471" s="14" t="s">
        <v>82</v>
      </c>
      <c r="AW471" s="14" t="s">
        <v>32</v>
      </c>
      <c r="AX471" s="14" t="s">
        <v>77</v>
      </c>
      <c r="AY471" s="217" t="s">
        <v>136</v>
      </c>
    </row>
    <row r="472" spans="1:65" s="13" customFormat="1">
      <c r="B472" s="196"/>
      <c r="C472" s="197"/>
      <c r="D472" s="198" t="s">
        <v>145</v>
      </c>
      <c r="E472" s="199" t="s">
        <v>1</v>
      </c>
      <c r="F472" s="200" t="s">
        <v>985</v>
      </c>
      <c r="G472" s="197"/>
      <c r="H472" s="201">
        <v>18.12</v>
      </c>
      <c r="I472" s="202"/>
      <c r="J472" s="197"/>
      <c r="K472" s="197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145</v>
      </c>
      <c r="AU472" s="207" t="s">
        <v>84</v>
      </c>
      <c r="AV472" s="13" t="s">
        <v>84</v>
      </c>
      <c r="AW472" s="13" t="s">
        <v>32</v>
      </c>
      <c r="AX472" s="13" t="s">
        <v>77</v>
      </c>
      <c r="AY472" s="207" t="s">
        <v>136</v>
      </c>
    </row>
    <row r="473" spans="1:65" s="14" customFormat="1">
      <c r="B473" s="208"/>
      <c r="C473" s="209"/>
      <c r="D473" s="198" t="s">
        <v>145</v>
      </c>
      <c r="E473" s="210" t="s">
        <v>1</v>
      </c>
      <c r="F473" s="211" t="s">
        <v>927</v>
      </c>
      <c r="G473" s="209"/>
      <c r="H473" s="210" t="s">
        <v>1</v>
      </c>
      <c r="I473" s="212"/>
      <c r="J473" s="209"/>
      <c r="K473" s="209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145</v>
      </c>
      <c r="AU473" s="217" t="s">
        <v>84</v>
      </c>
      <c r="AV473" s="14" t="s">
        <v>82</v>
      </c>
      <c r="AW473" s="14" t="s">
        <v>32</v>
      </c>
      <c r="AX473" s="14" t="s">
        <v>77</v>
      </c>
      <c r="AY473" s="217" t="s">
        <v>136</v>
      </c>
    </row>
    <row r="474" spans="1:65" s="13" customFormat="1">
      <c r="B474" s="196"/>
      <c r="C474" s="197"/>
      <c r="D474" s="198" t="s">
        <v>145</v>
      </c>
      <c r="E474" s="199" t="s">
        <v>1</v>
      </c>
      <c r="F474" s="200" t="s">
        <v>986</v>
      </c>
      <c r="G474" s="197"/>
      <c r="H474" s="201">
        <v>12.67</v>
      </c>
      <c r="I474" s="202"/>
      <c r="J474" s="197"/>
      <c r="K474" s="197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145</v>
      </c>
      <c r="AU474" s="207" t="s">
        <v>84</v>
      </c>
      <c r="AV474" s="13" t="s">
        <v>84</v>
      </c>
      <c r="AW474" s="13" t="s">
        <v>32</v>
      </c>
      <c r="AX474" s="13" t="s">
        <v>77</v>
      </c>
      <c r="AY474" s="207" t="s">
        <v>136</v>
      </c>
    </row>
    <row r="475" spans="1:65" s="14" customFormat="1">
      <c r="B475" s="208"/>
      <c r="C475" s="209"/>
      <c r="D475" s="198" t="s">
        <v>145</v>
      </c>
      <c r="E475" s="210" t="s">
        <v>1</v>
      </c>
      <c r="F475" s="211" t="s">
        <v>822</v>
      </c>
      <c r="G475" s="209"/>
      <c r="H475" s="210" t="s">
        <v>1</v>
      </c>
      <c r="I475" s="212"/>
      <c r="J475" s="209"/>
      <c r="K475" s="209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145</v>
      </c>
      <c r="AU475" s="217" t="s">
        <v>84</v>
      </c>
      <c r="AV475" s="14" t="s">
        <v>82</v>
      </c>
      <c r="AW475" s="14" t="s">
        <v>32</v>
      </c>
      <c r="AX475" s="14" t="s">
        <v>77</v>
      </c>
      <c r="AY475" s="217" t="s">
        <v>136</v>
      </c>
    </row>
    <row r="476" spans="1:65" s="13" customFormat="1">
      <c r="B476" s="196"/>
      <c r="C476" s="197"/>
      <c r="D476" s="198" t="s">
        <v>145</v>
      </c>
      <c r="E476" s="199" t="s">
        <v>1</v>
      </c>
      <c r="F476" s="200" t="s">
        <v>987</v>
      </c>
      <c r="G476" s="197"/>
      <c r="H476" s="201">
        <v>8.6199999999999992</v>
      </c>
      <c r="I476" s="202"/>
      <c r="J476" s="197"/>
      <c r="K476" s="197"/>
      <c r="L476" s="203"/>
      <c r="M476" s="204"/>
      <c r="N476" s="205"/>
      <c r="O476" s="205"/>
      <c r="P476" s="205"/>
      <c r="Q476" s="205"/>
      <c r="R476" s="205"/>
      <c r="S476" s="205"/>
      <c r="T476" s="206"/>
      <c r="AT476" s="207" t="s">
        <v>145</v>
      </c>
      <c r="AU476" s="207" t="s">
        <v>84</v>
      </c>
      <c r="AV476" s="13" t="s">
        <v>84</v>
      </c>
      <c r="AW476" s="13" t="s">
        <v>32</v>
      </c>
      <c r="AX476" s="13" t="s">
        <v>77</v>
      </c>
      <c r="AY476" s="207" t="s">
        <v>136</v>
      </c>
    </row>
    <row r="477" spans="1:65" s="15" customFormat="1">
      <c r="B477" s="218"/>
      <c r="C477" s="219"/>
      <c r="D477" s="198" t="s">
        <v>145</v>
      </c>
      <c r="E477" s="220" t="s">
        <v>1</v>
      </c>
      <c r="F477" s="221" t="s">
        <v>175</v>
      </c>
      <c r="G477" s="219"/>
      <c r="H477" s="222">
        <v>39.409999999999997</v>
      </c>
      <c r="I477" s="223"/>
      <c r="J477" s="219"/>
      <c r="K477" s="219"/>
      <c r="L477" s="224"/>
      <c r="M477" s="225"/>
      <c r="N477" s="226"/>
      <c r="O477" s="226"/>
      <c r="P477" s="226"/>
      <c r="Q477" s="226"/>
      <c r="R477" s="226"/>
      <c r="S477" s="226"/>
      <c r="T477" s="227"/>
      <c r="AT477" s="228" t="s">
        <v>145</v>
      </c>
      <c r="AU477" s="228" t="s">
        <v>84</v>
      </c>
      <c r="AV477" s="15" t="s">
        <v>143</v>
      </c>
      <c r="AW477" s="15" t="s">
        <v>32</v>
      </c>
      <c r="AX477" s="15" t="s">
        <v>82</v>
      </c>
      <c r="AY477" s="228" t="s">
        <v>136</v>
      </c>
    </row>
    <row r="478" spans="1:65" s="2" customFormat="1" ht="24.2" customHeight="1">
      <c r="A478" s="34"/>
      <c r="B478" s="35"/>
      <c r="C478" s="182" t="s">
        <v>988</v>
      </c>
      <c r="D478" s="182" t="s">
        <v>139</v>
      </c>
      <c r="E478" s="183" t="s">
        <v>989</v>
      </c>
      <c r="F478" s="184" t="s">
        <v>990</v>
      </c>
      <c r="G478" s="185" t="s">
        <v>142</v>
      </c>
      <c r="H478" s="186">
        <v>1.337</v>
      </c>
      <c r="I478" s="187"/>
      <c r="J478" s="188">
        <f>ROUND(I478*H478,2)</f>
        <v>0</v>
      </c>
      <c r="K478" s="189"/>
      <c r="L478" s="39"/>
      <c r="M478" s="190" t="s">
        <v>1</v>
      </c>
      <c r="N478" s="191" t="s">
        <v>42</v>
      </c>
      <c r="O478" s="71"/>
      <c r="P478" s="192">
        <f>O478*H478</f>
        <v>0</v>
      </c>
      <c r="Q478" s="192">
        <v>0</v>
      </c>
      <c r="R478" s="192">
        <f>Q478*H478</f>
        <v>0</v>
      </c>
      <c r="S478" s="192">
        <v>0</v>
      </c>
      <c r="T478" s="193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94" t="s">
        <v>231</v>
      </c>
      <c r="AT478" s="194" t="s">
        <v>139</v>
      </c>
      <c r="AU478" s="194" t="s">
        <v>84</v>
      </c>
      <c r="AY478" s="17" t="s">
        <v>136</v>
      </c>
      <c r="BE478" s="195">
        <f>IF(N478="základní",J478,0)</f>
        <v>0</v>
      </c>
      <c r="BF478" s="195">
        <f>IF(N478="snížená",J478,0)</f>
        <v>0</v>
      </c>
      <c r="BG478" s="195">
        <f>IF(N478="zákl. přenesená",J478,0)</f>
        <v>0</v>
      </c>
      <c r="BH478" s="195">
        <f>IF(N478="sníž. přenesená",J478,0)</f>
        <v>0</v>
      </c>
      <c r="BI478" s="195">
        <f>IF(N478="nulová",J478,0)</f>
        <v>0</v>
      </c>
      <c r="BJ478" s="17" t="s">
        <v>82</v>
      </c>
      <c r="BK478" s="195">
        <f>ROUND(I478*H478,2)</f>
        <v>0</v>
      </c>
      <c r="BL478" s="17" t="s">
        <v>231</v>
      </c>
      <c r="BM478" s="194" t="s">
        <v>991</v>
      </c>
    </row>
    <row r="479" spans="1:65" s="12" customFormat="1" ht="22.9" customHeight="1">
      <c r="B479" s="166"/>
      <c r="C479" s="167"/>
      <c r="D479" s="168" t="s">
        <v>76</v>
      </c>
      <c r="E479" s="180" t="s">
        <v>992</v>
      </c>
      <c r="F479" s="180" t="s">
        <v>993</v>
      </c>
      <c r="G479" s="167"/>
      <c r="H479" s="167"/>
      <c r="I479" s="170"/>
      <c r="J479" s="181">
        <f>BK479</f>
        <v>0</v>
      </c>
      <c r="K479" s="167"/>
      <c r="L479" s="172"/>
      <c r="M479" s="173"/>
      <c r="N479" s="174"/>
      <c r="O479" s="174"/>
      <c r="P479" s="175">
        <f>SUM(P480:P491)</f>
        <v>0</v>
      </c>
      <c r="Q479" s="174"/>
      <c r="R479" s="175">
        <f>SUM(R480:R491)</f>
        <v>0.70842432</v>
      </c>
      <c r="S479" s="174"/>
      <c r="T479" s="176">
        <f>SUM(T480:T491)</f>
        <v>0.25</v>
      </c>
      <c r="AR479" s="177" t="s">
        <v>84</v>
      </c>
      <c r="AT479" s="178" t="s">
        <v>76</v>
      </c>
      <c r="AU479" s="178" t="s">
        <v>82</v>
      </c>
      <c r="AY479" s="177" t="s">
        <v>136</v>
      </c>
      <c r="BK479" s="179">
        <f>SUM(BK480:BK491)</f>
        <v>0</v>
      </c>
    </row>
    <row r="480" spans="1:65" s="2" customFormat="1" ht="16.5" customHeight="1">
      <c r="A480" s="34"/>
      <c r="B480" s="35"/>
      <c r="C480" s="182" t="s">
        <v>994</v>
      </c>
      <c r="D480" s="182" t="s">
        <v>139</v>
      </c>
      <c r="E480" s="183" t="s">
        <v>995</v>
      </c>
      <c r="F480" s="184" t="s">
        <v>996</v>
      </c>
      <c r="G480" s="185" t="s">
        <v>149</v>
      </c>
      <c r="H480" s="186">
        <v>100</v>
      </c>
      <c r="I480" s="187"/>
      <c r="J480" s="188">
        <f t="shared" ref="J480:J485" si="60">ROUND(I480*H480,2)</f>
        <v>0</v>
      </c>
      <c r="K480" s="189"/>
      <c r="L480" s="39"/>
      <c r="M480" s="190" t="s">
        <v>1</v>
      </c>
      <c r="N480" s="191" t="s">
        <v>42</v>
      </c>
      <c r="O480" s="71"/>
      <c r="P480" s="192">
        <f t="shared" ref="P480:P485" si="61">O480*H480</f>
        <v>0</v>
      </c>
      <c r="Q480" s="192">
        <v>0</v>
      </c>
      <c r="R480" s="192">
        <f t="shared" ref="R480:R485" si="62">Q480*H480</f>
        <v>0</v>
      </c>
      <c r="S480" s="192">
        <v>0</v>
      </c>
      <c r="T480" s="193">
        <f t="shared" ref="T480:T485" si="63"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94" t="s">
        <v>231</v>
      </c>
      <c r="AT480" s="194" t="s">
        <v>139</v>
      </c>
      <c r="AU480" s="194" t="s">
        <v>84</v>
      </c>
      <c r="AY480" s="17" t="s">
        <v>136</v>
      </c>
      <c r="BE480" s="195">
        <f t="shared" ref="BE480:BE485" si="64">IF(N480="základní",J480,0)</f>
        <v>0</v>
      </c>
      <c r="BF480" s="195">
        <f t="shared" ref="BF480:BF485" si="65">IF(N480="snížená",J480,0)</f>
        <v>0</v>
      </c>
      <c r="BG480" s="195">
        <f t="shared" ref="BG480:BG485" si="66">IF(N480="zákl. přenesená",J480,0)</f>
        <v>0</v>
      </c>
      <c r="BH480" s="195">
        <f t="shared" ref="BH480:BH485" si="67">IF(N480="sníž. přenesená",J480,0)</f>
        <v>0</v>
      </c>
      <c r="BI480" s="195">
        <f t="shared" ref="BI480:BI485" si="68">IF(N480="nulová",J480,0)</f>
        <v>0</v>
      </c>
      <c r="BJ480" s="17" t="s">
        <v>82</v>
      </c>
      <c r="BK480" s="195">
        <f t="shared" ref="BK480:BK485" si="69">ROUND(I480*H480,2)</f>
        <v>0</v>
      </c>
      <c r="BL480" s="17" t="s">
        <v>231</v>
      </c>
      <c r="BM480" s="194" t="s">
        <v>997</v>
      </c>
    </row>
    <row r="481" spans="1:65" s="2" customFormat="1" ht="24.2" customHeight="1">
      <c r="A481" s="34"/>
      <c r="B481" s="35"/>
      <c r="C481" s="182" t="s">
        <v>998</v>
      </c>
      <c r="D481" s="182" t="s">
        <v>139</v>
      </c>
      <c r="E481" s="183" t="s">
        <v>999</v>
      </c>
      <c r="F481" s="184" t="s">
        <v>1000</v>
      </c>
      <c r="G481" s="185" t="s">
        <v>149</v>
      </c>
      <c r="H481" s="186">
        <v>100</v>
      </c>
      <c r="I481" s="187"/>
      <c r="J481" s="188">
        <f t="shared" si="60"/>
        <v>0</v>
      </c>
      <c r="K481" s="189"/>
      <c r="L481" s="39"/>
      <c r="M481" s="190" t="s">
        <v>1</v>
      </c>
      <c r="N481" s="191" t="s">
        <v>42</v>
      </c>
      <c r="O481" s="71"/>
      <c r="P481" s="192">
        <f t="shared" si="61"/>
        <v>0</v>
      </c>
      <c r="Q481" s="192">
        <v>3.0000000000000001E-5</v>
      </c>
      <c r="R481" s="192">
        <f t="shared" si="62"/>
        <v>3.0000000000000001E-3</v>
      </c>
      <c r="S481" s="192">
        <v>0</v>
      </c>
      <c r="T481" s="193">
        <f t="shared" si="63"/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94" t="s">
        <v>231</v>
      </c>
      <c r="AT481" s="194" t="s">
        <v>139</v>
      </c>
      <c r="AU481" s="194" t="s">
        <v>84</v>
      </c>
      <c r="AY481" s="17" t="s">
        <v>136</v>
      </c>
      <c r="BE481" s="195">
        <f t="shared" si="64"/>
        <v>0</v>
      </c>
      <c r="BF481" s="195">
        <f t="shared" si="65"/>
        <v>0</v>
      </c>
      <c r="BG481" s="195">
        <f t="shared" si="66"/>
        <v>0</v>
      </c>
      <c r="BH481" s="195">
        <f t="shared" si="67"/>
        <v>0</v>
      </c>
      <c r="BI481" s="195">
        <f t="shared" si="68"/>
        <v>0</v>
      </c>
      <c r="BJ481" s="17" t="s">
        <v>82</v>
      </c>
      <c r="BK481" s="195">
        <f t="shared" si="69"/>
        <v>0</v>
      </c>
      <c r="BL481" s="17" t="s">
        <v>231</v>
      </c>
      <c r="BM481" s="194" t="s">
        <v>1001</v>
      </c>
    </row>
    <row r="482" spans="1:65" s="2" customFormat="1" ht="24.2" customHeight="1">
      <c r="A482" s="34"/>
      <c r="B482" s="35"/>
      <c r="C482" s="182" t="s">
        <v>1002</v>
      </c>
      <c r="D482" s="182" t="s">
        <v>139</v>
      </c>
      <c r="E482" s="183" t="s">
        <v>1003</v>
      </c>
      <c r="F482" s="184" t="s">
        <v>1004</v>
      </c>
      <c r="G482" s="185" t="s">
        <v>149</v>
      </c>
      <c r="H482" s="186">
        <v>100</v>
      </c>
      <c r="I482" s="187"/>
      <c r="J482" s="188">
        <f t="shared" si="60"/>
        <v>0</v>
      </c>
      <c r="K482" s="189"/>
      <c r="L482" s="39"/>
      <c r="M482" s="190" t="s">
        <v>1</v>
      </c>
      <c r="N482" s="191" t="s">
        <v>42</v>
      </c>
      <c r="O482" s="71"/>
      <c r="P482" s="192">
        <f t="shared" si="61"/>
        <v>0</v>
      </c>
      <c r="Q482" s="192">
        <v>4.5500000000000002E-3</v>
      </c>
      <c r="R482" s="192">
        <f t="shared" si="62"/>
        <v>0.45500000000000002</v>
      </c>
      <c r="S482" s="192">
        <v>0</v>
      </c>
      <c r="T482" s="193">
        <f t="shared" si="63"/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94" t="s">
        <v>231</v>
      </c>
      <c r="AT482" s="194" t="s">
        <v>139</v>
      </c>
      <c r="AU482" s="194" t="s">
        <v>84</v>
      </c>
      <c r="AY482" s="17" t="s">
        <v>136</v>
      </c>
      <c r="BE482" s="195">
        <f t="shared" si="64"/>
        <v>0</v>
      </c>
      <c r="BF482" s="195">
        <f t="shared" si="65"/>
        <v>0</v>
      </c>
      <c r="BG482" s="195">
        <f t="shared" si="66"/>
        <v>0</v>
      </c>
      <c r="BH482" s="195">
        <f t="shared" si="67"/>
        <v>0</v>
      </c>
      <c r="BI482" s="195">
        <f t="shared" si="68"/>
        <v>0</v>
      </c>
      <c r="BJ482" s="17" t="s">
        <v>82</v>
      </c>
      <c r="BK482" s="195">
        <f t="shared" si="69"/>
        <v>0</v>
      </c>
      <c r="BL482" s="17" t="s">
        <v>231</v>
      </c>
      <c r="BM482" s="194" t="s">
        <v>1005</v>
      </c>
    </row>
    <row r="483" spans="1:65" s="2" customFormat="1" ht="24.2" customHeight="1">
      <c r="A483" s="34"/>
      <c r="B483" s="35"/>
      <c r="C483" s="182" t="s">
        <v>1006</v>
      </c>
      <c r="D483" s="182" t="s">
        <v>139</v>
      </c>
      <c r="E483" s="183" t="s">
        <v>1007</v>
      </c>
      <c r="F483" s="184" t="s">
        <v>1008</v>
      </c>
      <c r="G483" s="185" t="s">
        <v>149</v>
      </c>
      <c r="H483" s="186">
        <v>100</v>
      </c>
      <c r="I483" s="187"/>
      <c r="J483" s="188">
        <f t="shared" si="60"/>
        <v>0</v>
      </c>
      <c r="K483" s="189"/>
      <c r="L483" s="39"/>
      <c r="M483" s="190" t="s">
        <v>1</v>
      </c>
      <c r="N483" s="191" t="s">
        <v>42</v>
      </c>
      <c r="O483" s="71"/>
      <c r="P483" s="192">
        <f t="shared" si="61"/>
        <v>0</v>
      </c>
      <c r="Q483" s="192">
        <v>0</v>
      </c>
      <c r="R483" s="192">
        <f t="shared" si="62"/>
        <v>0</v>
      </c>
      <c r="S483" s="192">
        <v>2.5000000000000001E-3</v>
      </c>
      <c r="T483" s="193">
        <f t="shared" si="63"/>
        <v>0.25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94" t="s">
        <v>231</v>
      </c>
      <c r="AT483" s="194" t="s">
        <v>139</v>
      </c>
      <c r="AU483" s="194" t="s">
        <v>84</v>
      </c>
      <c r="AY483" s="17" t="s">
        <v>136</v>
      </c>
      <c r="BE483" s="195">
        <f t="shared" si="64"/>
        <v>0</v>
      </c>
      <c r="BF483" s="195">
        <f t="shared" si="65"/>
        <v>0</v>
      </c>
      <c r="BG483" s="195">
        <f t="shared" si="66"/>
        <v>0</v>
      </c>
      <c r="BH483" s="195">
        <f t="shared" si="67"/>
        <v>0</v>
      </c>
      <c r="BI483" s="195">
        <f t="shared" si="68"/>
        <v>0</v>
      </c>
      <c r="BJ483" s="17" t="s">
        <v>82</v>
      </c>
      <c r="BK483" s="195">
        <f t="shared" si="69"/>
        <v>0</v>
      </c>
      <c r="BL483" s="17" t="s">
        <v>231</v>
      </c>
      <c r="BM483" s="194" t="s">
        <v>1009</v>
      </c>
    </row>
    <row r="484" spans="1:65" s="2" customFormat="1" ht="16.5" customHeight="1">
      <c r="A484" s="34"/>
      <c r="B484" s="35"/>
      <c r="C484" s="182" t="s">
        <v>1010</v>
      </c>
      <c r="D484" s="182" t="s">
        <v>139</v>
      </c>
      <c r="E484" s="183" t="s">
        <v>1011</v>
      </c>
      <c r="F484" s="184" t="s">
        <v>1012</v>
      </c>
      <c r="G484" s="185" t="s">
        <v>149</v>
      </c>
      <c r="H484" s="186">
        <v>100</v>
      </c>
      <c r="I484" s="187"/>
      <c r="J484" s="188">
        <f t="shared" si="60"/>
        <v>0</v>
      </c>
      <c r="K484" s="189"/>
      <c r="L484" s="39"/>
      <c r="M484" s="190" t="s">
        <v>1</v>
      </c>
      <c r="N484" s="191" t="s">
        <v>42</v>
      </c>
      <c r="O484" s="71"/>
      <c r="P484" s="192">
        <f t="shared" si="61"/>
        <v>0</v>
      </c>
      <c r="Q484" s="192">
        <v>2.9999999999999997E-4</v>
      </c>
      <c r="R484" s="192">
        <f t="shared" si="62"/>
        <v>0.03</v>
      </c>
      <c r="S484" s="192">
        <v>0</v>
      </c>
      <c r="T484" s="193">
        <f t="shared" si="63"/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94" t="s">
        <v>231</v>
      </c>
      <c r="AT484" s="194" t="s">
        <v>139</v>
      </c>
      <c r="AU484" s="194" t="s">
        <v>84</v>
      </c>
      <c r="AY484" s="17" t="s">
        <v>136</v>
      </c>
      <c r="BE484" s="195">
        <f t="shared" si="64"/>
        <v>0</v>
      </c>
      <c r="BF484" s="195">
        <f t="shared" si="65"/>
        <v>0</v>
      </c>
      <c r="BG484" s="195">
        <f t="shared" si="66"/>
        <v>0</v>
      </c>
      <c r="BH484" s="195">
        <f t="shared" si="67"/>
        <v>0</v>
      </c>
      <c r="BI484" s="195">
        <f t="shared" si="68"/>
        <v>0</v>
      </c>
      <c r="BJ484" s="17" t="s">
        <v>82</v>
      </c>
      <c r="BK484" s="195">
        <f t="shared" si="69"/>
        <v>0</v>
      </c>
      <c r="BL484" s="17" t="s">
        <v>231</v>
      </c>
      <c r="BM484" s="194" t="s">
        <v>1013</v>
      </c>
    </row>
    <row r="485" spans="1:65" s="2" customFormat="1" ht="24.2" customHeight="1">
      <c r="A485" s="34"/>
      <c r="B485" s="35"/>
      <c r="C485" s="229" t="s">
        <v>1014</v>
      </c>
      <c r="D485" s="229" t="s">
        <v>237</v>
      </c>
      <c r="E485" s="230" t="s">
        <v>1015</v>
      </c>
      <c r="F485" s="231" t="s">
        <v>1016</v>
      </c>
      <c r="G485" s="232" t="s">
        <v>149</v>
      </c>
      <c r="H485" s="233">
        <v>110</v>
      </c>
      <c r="I485" s="234"/>
      <c r="J485" s="235">
        <f t="shared" si="60"/>
        <v>0</v>
      </c>
      <c r="K485" s="236"/>
      <c r="L485" s="237"/>
      <c r="M485" s="238" t="s">
        <v>1</v>
      </c>
      <c r="N485" s="239" t="s">
        <v>42</v>
      </c>
      <c r="O485" s="71"/>
      <c r="P485" s="192">
        <f t="shared" si="61"/>
        <v>0</v>
      </c>
      <c r="Q485" s="192">
        <v>2E-3</v>
      </c>
      <c r="R485" s="192">
        <f t="shared" si="62"/>
        <v>0.22</v>
      </c>
      <c r="S485" s="192">
        <v>0</v>
      </c>
      <c r="T485" s="193">
        <f t="shared" si="63"/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94" t="s">
        <v>309</v>
      </c>
      <c r="AT485" s="194" t="s">
        <v>237</v>
      </c>
      <c r="AU485" s="194" t="s">
        <v>84</v>
      </c>
      <c r="AY485" s="17" t="s">
        <v>136</v>
      </c>
      <c r="BE485" s="195">
        <f t="shared" si="64"/>
        <v>0</v>
      </c>
      <c r="BF485" s="195">
        <f t="shared" si="65"/>
        <v>0</v>
      </c>
      <c r="BG485" s="195">
        <f t="shared" si="66"/>
        <v>0</v>
      </c>
      <c r="BH485" s="195">
        <f t="shared" si="67"/>
        <v>0</v>
      </c>
      <c r="BI485" s="195">
        <f t="shared" si="68"/>
        <v>0</v>
      </c>
      <c r="BJ485" s="17" t="s">
        <v>82</v>
      </c>
      <c r="BK485" s="195">
        <f t="shared" si="69"/>
        <v>0</v>
      </c>
      <c r="BL485" s="17" t="s">
        <v>231</v>
      </c>
      <c r="BM485" s="194" t="s">
        <v>1017</v>
      </c>
    </row>
    <row r="486" spans="1:65" s="13" customFormat="1">
      <c r="B486" s="196"/>
      <c r="C486" s="197"/>
      <c r="D486" s="198" t="s">
        <v>145</v>
      </c>
      <c r="E486" s="197"/>
      <c r="F486" s="200" t="s">
        <v>1018</v>
      </c>
      <c r="G486" s="197"/>
      <c r="H486" s="201">
        <v>110</v>
      </c>
      <c r="I486" s="202"/>
      <c r="J486" s="197"/>
      <c r="K486" s="197"/>
      <c r="L486" s="203"/>
      <c r="M486" s="204"/>
      <c r="N486" s="205"/>
      <c r="O486" s="205"/>
      <c r="P486" s="205"/>
      <c r="Q486" s="205"/>
      <c r="R486" s="205"/>
      <c r="S486" s="205"/>
      <c r="T486" s="206"/>
      <c r="AT486" s="207" t="s">
        <v>145</v>
      </c>
      <c r="AU486" s="207" t="s">
        <v>84</v>
      </c>
      <c r="AV486" s="13" t="s">
        <v>84</v>
      </c>
      <c r="AW486" s="13" t="s">
        <v>4</v>
      </c>
      <c r="AX486" s="13" t="s">
        <v>82</v>
      </c>
      <c r="AY486" s="207" t="s">
        <v>136</v>
      </c>
    </row>
    <row r="487" spans="1:65" s="2" customFormat="1" ht="16.5" customHeight="1">
      <c r="A487" s="34"/>
      <c r="B487" s="35"/>
      <c r="C487" s="182" t="s">
        <v>1019</v>
      </c>
      <c r="D487" s="182" t="s">
        <v>139</v>
      </c>
      <c r="E487" s="183" t="s">
        <v>1020</v>
      </c>
      <c r="F487" s="184" t="s">
        <v>1021</v>
      </c>
      <c r="G487" s="185" t="s">
        <v>160</v>
      </c>
      <c r="H487" s="186">
        <v>2.6</v>
      </c>
      <c r="I487" s="187"/>
      <c r="J487" s="188">
        <f>ROUND(I487*H487,2)</f>
        <v>0</v>
      </c>
      <c r="K487" s="189"/>
      <c r="L487" s="39"/>
      <c r="M487" s="190" t="s">
        <v>1</v>
      </c>
      <c r="N487" s="191" t="s">
        <v>42</v>
      </c>
      <c r="O487" s="71"/>
      <c r="P487" s="192">
        <f>O487*H487</f>
        <v>0</v>
      </c>
      <c r="Q487" s="192">
        <v>0</v>
      </c>
      <c r="R487" s="192">
        <f>Q487*H487</f>
        <v>0</v>
      </c>
      <c r="S487" s="192">
        <v>0</v>
      </c>
      <c r="T487" s="193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94" t="s">
        <v>231</v>
      </c>
      <c r="AT487" s="194" t="s">
        <v>139</v>
      </c>
      <c r="AU487" s="194" t="s">
        <v>84</v>
      </c>
      <c r="AY487" s="17" t="s">
        <v>136</v>
      </c>
      <c r="BE487" s="195">
        <f>IF(N487="základní",J487,0)</f>
        <v>0</v>
      </c>
      <c r="BF487" s="195">
        <f>IF(N487="snížená",J487,0)</f>
        <v>0</v>
      </c>
      <c r="BG487" s="195">
        <f>IF(N487="zákl. přenesená",J487,0)</f>
        <v>0</v>
      </c>
      <c r="BH487" s="195">
        <f>IF(N487="sníž. přenesená",J487,0)</f>
        <v>0</v>
      </c>
      <c r="BI487" s="195">
        <f>IF(N487="nulová",J487,0)</f>
        <v>0</v>
      </c>
      <c r="BJ487" s="17" t="s">
        <v>82</v>
      </c>
      <c r="BK487" s="195">
        <f>ROUND(I487*H487,2)</f>
        <v>0</v>
      </c>
      <c r="BL487" s="17" t="s">
        <v>231</v>
      </c>
      <c r="BM487" s="194" t="s">
        <v>1022</v>
      </c>
    </row>
    <row r="488" spans="1:65" s="13" customFormat="1">
      <c r="B488" s="196"/>
      <c r="C488" s="197"/>
      <c r="D488" s="198" t="s">
        <v>145</v>
      </c>
      <c r="E488" s="199" t="s">
        <v>1</v>
      </c>
      <c r="F488" s="200" t="s">
        <v>1023</v>
      </c>
      <c r="G488" s="197"/>
      <c r="H488" s="201">
        <v>2.6</v>
      </c>
      <c r="I488" s="202"/>
      <c r="J488" s="197"/>
      <c r="K488" s="197"/>
      <c r="L488" s="203"/>
      <c r="M488" s="204"/>
      <c r="N488" s="205"/>
      <c r="O488" s="205"/>
      <c r="P488" s="205"/>
      <c r="Q488" s="205"/>
      <c r="R488" s="205"/>
      <c r="S488" s="205"/>
      <c r="T488" s="206"/>
      <c r="AT488" s="207" t="s">
        <v>145</v>
      </c>
      <c r="AU488" s="207" t="s">
        <v>84</v>
      </c>
      <c r="AV488" s="13" t="s">
        <v>84</v>
      </c>
      <c r="AW488" s="13" t="s">
        <v>32</v>
      </c>
      <c r="AX488" s="13" t="s">
        <v>82</v>
      </c>
      <c r="AY488" s="207" t="s">
        <v>136</v>
      </c>
    </row>
    <row r="489" spans="1:65" s="2" customFormat="1" ht="16.5" customHeight="1">
      <c r="A489" s="34"/>
      <c r="B489" s="35"/>
      <c r="C489" s="229" t="s">
        <v>1024</v>
      </c>
      <c r="D489" s="229" t="s">
        <v>237</v>
      </c>
      <c r="E489" s="230" t="s">
        <v>1025</v>
      </c>
      <c r="F489" s="231" t="s">
        <v>1026</v>
      </c>
      <c r="G489" s="232" t="s">
        <v>160</v>
      </c>
      <c r="H489" s="233">
        <v>2.6520000000000001</v>
      </c>
      <c r="I489" s="234"/>
      <c r="J489" s="235">
        <f>ROUND(I489*H489,2)</f>
        <v>0</v>
      </c>
      <c r="K489" s="236"/>
      <c r="L489" s="237"/>
      <c r="M489" s="238" t="s">
        <v>1</v>
      </c>
      <c r="N489" s="239" t="s">
        <v>42</v>
      </c>
      <c r="O489" s="71"/>
      <c r="P489" s="192">
        <f>O489*H489</f>
        <v>0</v>
      </c>
      <c r="Q489" s="192">
        <v>1.6000000000000001E-4</v>
      </c>
      <c r="R489" s="192">
        <f>Q489*H489</f>
        <v>4.2432000000000006E-4</v>
      </c>
      <c r="S489" s="192">
        <v>0</v>
      </c>
      <c r="T489" s="193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94" t="s">
        <v>309</v>
      </c>
      <c r="AT489" s="194" t="s">
        <v>237</v>
      </c>
      <c r="AU489" s="194" t="s">
        <v>84</v>
      </c>
      <c r="AY489" s="17" t="s">
        <v>136</v>
      </c>
      <c r="BE489" s="195">
        <f>IF(N489="základní",J489,0)</f>
        <v>0</v>
      </c>
      <c r="BF489" s="195">
        <f>IF(N489="snížená",J489,0)</f>
        <v>0</v>
      </c>
      <c r="BG489" s="195">
        <f>IF(N489="zákl. přenesená",J489,0)</f>
        <v>0</v>
      </c>
      <c r="BH489" s="195">
        <f>IF(N489="sníž. přenesená",J489,0)</f>
        <v>0</v>
      </c>
      <c r="BI489" s="195">
        <f>IF(N489="nulová",J489,0)</f>
        <v>0</v>
      </c>
      <c r="BJ489" s="17" t="s">
        <v>82</v>
      </c>
      <c r="BK489" s="195">
        <f>ROUND(I489*H489,2)</f>
        <v>0</v>
      </c>
      <c r="BL489" s="17" t="s">
        <v>231</v>
      </c>
      <c r="BM489" s="194" t="s">
        <v>1027</v>
      </c>
    </row>
    <row r="490" spans="1:65" s="13" customFormat="1">
      <c r="B490" s="196"/>
      <c r="C490" s="197"/>
      <c r="D490" s="198" t="s">
        <v>145</v>
      </c>
      <c r="E490" s="199" t="s">
        <v>1</v>
      </c>
      <c r="F490" s="200" t="s">
        <v>1028</v>
      </c>
      <c r="G490" s="197"/>
      <c r="H490" s="201">
        <v>2.6</v>
      </c>
      <c r="I490" s="202"/>
      <c r="J490" s="197"/>
      <c r="K490" s="197"/>
      <c r="L490" s="203"/>
      <c r="M490" s="204"/>
      <c r="N490" s="205"/>
      <c r="O490" s="205"/>
      <c r="P490" s="205"/>
      <c r="Q490" s="205"/>
      <c r="R490" s="205"/>
      <c r="S490" s="205"/>
      <c r="T490" s="206"/>
      <c r="AT490" s="207" t="s">
        <v>145</v>
      </c>
      <c r="AU490" s="207" t="s">
        <v>84</v>
      </c>
      <c r="AV490" s="13" t="s">
        <v>84</v>
      </c>
      <c r="AW490" s="13" t="s">
        <v>32</v>
      </c>
      <c r="AX490" s="13" t="s">
        <v>82</v>
      </c>
      <c r="AY490" s="207" t="s">
        <v>136</v>
      </c>
    </row>
    <row r="491" spans="1:65" s="13" customFormat="1">
      <c r="B491" s="196"/>
      <c r="C491" s="197"/>
      <c r="D491" s="198" t="s">
        <v>145</v>
      </c>
      <c r="E491" s="197"/>
      <c r="F491" s="200" t="s">
        <v>1029</v>
      </c>
      <c r="G491" s="197"/>
      <c r="H491" s="201">
        <v>2.6520000000000001</v>
      </c>
      <c r="I491" s="202"/>
      <c r="J491" s="197"/>
      <c r="K491" s="197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145</v>
      </c>
      <c r="AU491" s="207" t="s">
        <v>84</v>
      </c>
      <c r="AV491" s="13" t="s">
        <v>84</v>
      </c>
      <c r="AW491" s="13" t="s">
        <v>4</v>
      </c>
      <c r="AX491" s="13" t="s">
        <v>82</v>
      </c>
      <c r="AY491" s="207" t="s">
        <v>136</v>
      </c>
    </row>
    <row r="492" spans="1:65" s="12" customFormat="1" ht="22.9" customHeight="1">
      <c r="B492" s="166"/>
      <c r="C492" s="167"/>
      <c r="D492" s="168" t="s">
        <v>76</v>
      </c>
      <c r="E492" s="180" t="s">
        <v>1030</v>
      </c>
      <c r="F492" s="180" t="s">
        <v>1031</v>
      </c>
      <c r="G492" s="167"/>
      <c r="H492" s="167"/>
      <c r="I492" s="170"/>
      <c r="J492" s="181">
        <f>BK492</f>
        <v>0</v>
      </c>
      <c r="K492" s="167"/>
      <c r="L492" s="172"/>
      <c r="M492" s="173"/>
      <c r="N492" s="174"/>
      <c r="O492" s="174"/>
      <c r="P492" s="175">
        <f>SUM(P493:P542)</f>
        <v>0</v>
      </c>
      <c r="Q492" s="174"/>
      <c r="R492" s="175">
        <f>SUM(R493:R542)</f>
        <v>1.7775192000000002</v>
      </c>
      <c r="S492" s="174"/>
      <c r="T492" s="176">
        <f>SUM(T493:T542)</f>
        <v>1.7473279999999998</v>
      </c>
      <c r="AR492" s="177" t="s">
        <v>84</v>
      </c>
      <c r="AT492" s="178" t="s">
        <v>76</v>
      </c>
      <c r="AU492" s="178" t="s">
        <v>82</v>
      </c>
      <c r="AY492" s="177" t="s">
        <v>136</v>
      </c>
      <c r="BK492" s="179">
        <f>SUM(BK493:BK542)</f>
        <v>0</v>
      </c>
    </row>
    <row r="493" spans="1:65" s="2" customFormat="1" ht="16.5" customHeight="1">
      <c r="A493" s="34"/>
      <c r="B493" s="35"/>
      <c r="C493" s="182" t="s">
        <v>1032</v>
      </c>
      <c r="D493" s="182" t="s">
        <v>139</v>
      </c>
      <c r="E493" s="183" t="s">
        <v>1033</v>
      </c>
      <c r="F493" s="184" t="s">
        <v>1034</v>
      </c>
      <c r="G493" s="185" t="s">
        <v>149</v>
      </c>
      <c r="H493" s="186">
        <v>74.92</v>
      </c>
      <c r="I493" s="187"/>
      <c r="J493" s="188">
        <f>ROUND(I493*H493,2)</f>
        <v>0</v>
      </c>
      <c r="K493" s="189"/>
      <c r="L493" s="39"/>
      <c r="M493" s="190" t="s">
        <v>1</v>
      </c>
      <c r="N493" s="191" t="s">
        <v>42</v>
      </c>
      <c r="O493" s="71"/>
      <c r="P493" s="192">
        <f>O493*H493</f>
        <v>0</v>
      </c>
      <c r="Q493" s="192">
        <v>0</v>
      </c>
      <c r="R493" s="192">
        <f>Q493*H493</f>
        <v>0</v>
      </c>
      <c r="S493" s="192">
        <v>0</v>
      </c>
      <c r="T493" s="193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94" t="s">
        <v>231</v>
      </c>
      <c r="AT493" s="194" t="s">
        <v>139</v>
      </c>
      <c r="AU493" s="194" t="s">
        <v>84</v>
      </c>
      <c r="AY493" s="17" t="s">
        <v>136</v>
      </c>
      <c r="BE493" s="195">
        <f>IF(N493="základní",J493,0)</f>
        <v>0</v>
      </c>
      <c r="BF493" s="195">
        <f>IF(N493="snížená",J493,0)</f>
        <v>0</v>
      </c>
      <c r="BG493" s="195">
        <f>IF(N493="zákl. přenesená",J493,0)</f>
        <v>0</v>
      </c>
      <c r="BH493" s="195">
        <f>IF(N493="sníž. přenesená",J493,0)</f>
        <v>0</v>
      </c>
      <c r="BI493" s="195">
        <f>IF(N493="nulová",J493,0)</f>
        <v>0</v>
      </c>
      <c r="BJ493" s="17" t="s">
        <v>82</v>
      </c>
      <c r="BK493" s="195">
        <f>ROUND(I493*H493,2)</f>
        <v>0</v>
      </c>
      <c r="BL493" s="17" t="s">
        <v>231</v>
      </c>
      <c r="BM493" s="194" t="s">
        <v>1035</v>
      </c>
    </row>
    <row r="494" spans="1:65" s="14" customFormat="1">
      <c r="B494" s="208"/>
      <c r="C494" s="209"/>
      <c r="D494" s="198" t="s">
        <v>145</v>
      </c>
      <c r="E494" s="210" t="s">
        <v>1</v>
      </c>
      <c r="F494" s="211" t="s">
        <v>929</v>
      </c>
      <c r="G494" s="209"/>
      <c r="H494" s="210" t="s">
        <v>1</v>
      </c>
      <c r="I494" s="212"/>
      <c r="J494" s="209"/>
      <c r="K494" s="209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145</v>
      </c>
      <c r="AU494" s="217" t="s">
        <v>84</v>
      </c>
      <c r="AV494" s="14" t="s">
        <v>82</v>
      </c>
      <c r="AW494" s="14" t="s">
        <v>32</v>
      </c>
      <c r="AX494" s="14" t="s">
        <v>77</v>
      </c>
      <c r="AY494" s="217" t="s">
        <v>136</v>
      </c>
    </row>
    <row r="495" spans="1:65" s="13" customFormat="1">
      <c r="B495" s="196"/>
      <c r="C495" s="197"/>
      <c r="D495" s="198" t="s">
        <v>145</v>
      </c>
      <c r="E495" s="199" t="s">
        <v>1</v>
      </c>
      <c r="F495" s="200" t="s">
        <v>1036</v>
      </c>
      <c r="G495" s="197"/>
      <c r="H495" s="201">
        <v>33.04</v>
      </c>
      <c r="I495" s="202"/>
      <c r="J495" s="197"/>
      <c r="K495" s="197"/>
      <c r="L495" s="203"/>
      <c r="M495" s="204"/>
      <c r="N495" s="205"/>
      <c r="O495" s="205"/>
      <c r="P495" s="205"/>
      <c r="Q495" s="205"/>
      <c r="R495" s="205"/>
      <c r="S495" s="205"/>
      <c r="T495" s="206"/>
      <c r="AT495" s="207" t="s">
        <v>145</v>
      </c>
      <c r="AU495" s="207" t="s">
        <v>84</v>
      </c>
      <c r="AV495" s="13" t="s">
        <v>84</v>
      </c>
      <c r="AW495" s="13" t="s">
        <v>32</v>
      </c>
      <c r="AX495" s="13" t="s">
        <v>77</v>
      </c>
      <c r="AY495" s="207" t="s">
        <v>136</v>
      </c>
    </row>
    <row r="496" spans="1:65" s="14" customFormat="1">
      <c r="B496" s="208"/>
      <c r="C496" s="209"/>
      <c r="D496" s="198" t="s">
        <v>145</v>
      </c>
      <c r="E496" s="210" t="s">
        <v>1</v>
      </c>
      <c r="F496" s="211" t="s">
        <v>927</v>
      </c>
      <c r="G496" s="209"/>
      <c r="H496" s="210" t="s">
        <v>1</v>
      </c>
      <c r="I496" s="212"/>
      <c r="J496" s="209"/>
      <c r="K496" s="209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145</v>
      </c>
      <c r="AU496" s="217" t="s">
        <v>84</v>
      </c>
      <c r="AV496" s="14" t="s">
        <v>82</v>
      </c>
      <c r="AW496" s="14" t="s">
        <v>32</v>
      </c>
      <c r="AX496" s="14" t="s">
        <v>77</v>
      </c>
      <c r="AY496" s="217" t="s">
        <v>136</v>
      </c>
    </row>
    <row r="497" spans="1:65" s="13" customFormat="1">
      <c r="B497" s="196"/>
      <c r="C497" s="197"/>
      <c r="D497" s="198" t="s">
        <v>145</v>
      </c>
      <c r="E497" s="199" t="s">
        <v>1</v>
      </c>
      <c r="F497" s="200" t="s">
        <v>1037</v>
      </c>
      <c r="G497" s="197"/>
      <c r="H497" s="201">
        <v>23.74</v>
      </c>
      <c r="I497" s="202"/>
      <c r="J497" s="197"/>
      <c r="K497" s="197"/>
      <c r="L497" s="203"/>
      <c r="M497" s="204"/>
      <c r="N497" s="205"/>
      <c r="O497" s="205"/>
      <c r="P497" s="205"/>
      <c r="Q497" s="205"/>
      <c r="R497" s="205"/>
      <c r="S497" s="205"/>
      <c r="T497" s="206"/>
      <c r="AT497" s="207" t="s">
        <v>145</v>
      </c>
      <c r="AU497" s="207" t="s">
        <v>84</v>
      </c>
      <c r="AV497" s="13" t="s">
        <v>84</v>
      </c>
      <c r="AW497" s="13" t="s">
        <v>32</v>
      </c>
      <c r="AX497" s="13" t="s">
        <v>77</v>
      </c>
      <c r="AY497" s="207" t="s">
        <v>136</v>
      </c>
    </row>
    <row r="498" spans="1:65" s="14" customFormat="1">
      <c r="B498" s="208"/>
      <c r="C498" s="209"/>
      <c r="D498" s="198" t="s">
        <v>145</v>
      </c>
      <c r="E498" s="210" t="s">
        <v>1</v>
      </c>
      <c r="F498" s="211" t="s">
        <v>822</v>
      </c>
      <c r="G498" s="209"/>
      <c r="H498" s="210" t="s">
        <v>1</v>
      </c>
      <c r="I498" s="212"/>
      <c r="J498" s="209"/>
      <c r="K498" s="209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145</v>
      </c>
      <c r="AU498" s="217" t="s">
        <v>84</v>
      </c>
      <c r="AV498" s="14" t="s">
        <v>82</v>
      </c>
      <c r="AW498" s="14" t="s">
        <v>32</v>
      </c>
      <c r="AX498" s="14" t="s">
        <v>77</v>
      </c>
      <c r="AY498" s="217" t="s">
        <v>136</v>
      </c>
    </row>
    <row r="499" spans="1:65" s="13" customFormat="1">
      <c r="B499" s="196"/>
      <c r="C499" s="197"/>
      <c r="D499" s="198" t="s">
        <v>145</v>
      </c>
      <c r="E499" s="199" t="s">
        <v>1</v>
      </c>
      <c r="F499" s="200" t="s">
        <v>1038</v>
      </c>
      <c r="G499" s="197"/>
      <c r="H499" s="201">
        <v>15.64</v>
      </c>
      <c r="I499" s="202"/>
      <c r="J499" s="197"/>
      <c r="K499" s="197"/>
      <c r="L499" s="203"/>
      <c r="M499" s="204"/>
      <c r="N499" s="205"/>
      <c r="O499" s="205"/>
      <c r="P499" s="205"/>
      <c r="Q499" s="205"/>
      <c r="R499" s="205"/>
      <c r="S499" s="205"/>
      <c r="T499" s="206"/>
      <c r="AT499" s="207" t="s">
        <v>145</v>
      </c>
      <c r="AU499" s="207" t="s">
        <v>84</v>
      </c>
      <c r="AV499" s="13" t="s">
        <v>84</v>
      </c>
      <c r="AW499" s="13" t="s">
        <v>32</v>
      </c>
      <c r="AX499" s="13" t="s">
        <v>77</v>
      </c>
      <c r="AY499" s="207" t="s">
        <v>136</v>
      </c>
    </row>
    <row r="500" spans="1:65" s="14" customFormat="1">
      <c r="B500" s="208"/>
      <c r="C500" s="209"/>
      <c r="D500" s="198" t="s">
        <v>145</v>
      </c>
      <c r="E500" s="210" t="s">
        <v>1</v>
      </c>
      <c r="F500" s="211" t="s">
        <v>1039</v>
      </c>
      <c r="G500" s="209"/>
      <c r="H500" s="210" t="s">
        <v>1</v>
      </c>
      <c r="I500" s="212"/>
      <c r="J500" s="209"/>
      <c r="K500" s="209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145</v>
      </c>
      <c r="AU500" s="217" t="s">
        <v>84</v>
      </c>
      <c r="AV500" s="14" t="s">
        <v>82</v>
      </c>
      <c r="AW500" s="14" t="s">
        <v>32</v>
      </c>
      <c r="AX500" s="14" t="s">
        <v>77</v>
      </c>
      <c r="AY500" s="217" t="s">
        <v>136</v>
      </c>
    </row>
    <row r="501" spans="1:65" s="13" customFormat="1">
      <c r="B501" s="196"/>
      <c r="C501" s="197"/>
      <c r="D501" s="198" t="s">
        <v>145</v>
      </c>
      <c r="E501" s="199" t="s">
        <v>1</v>
      </c>
      <c r="F501" s="200" t="s">
        <v>174</v>
      </c>
      <c r="G501" s="197"/>
      <c r="H501" s="201">
        <v>2.5</v>
      </c>
      <c r="I501" s="202"/>
      <c r="J501" s="197"/>
      <c r="K501" s="197"/>
      <c r="L501" s="203"/>
      <c r="M501" s="204"/>
      <c r="N501" s="205"/>
      <c r="O501" s="205"/>
      <c r="P501" s="205"/>
      <c r="Q501" s="205"/>
      <c r="R501" s="205"/>
      <c r="S501" s="205"/>
      <c r="T501" s="206"/>
      <c r="AT501" s="207" t="s">
        <v>145</v>
      </c>
      <c r="AU501" s="207" t="s">
        <v>84</v>
      </c>
      <c r="AV501" s="13" t="s">
        <v>84</v>
      </c>
      <c r="AW501" s="13" t="s">
        <v>32</v>
      </c>
      <c r="AX501" s="13" t="s">
        <v>77</v>
      </c>
      <c r="AY501" s="207" t="s">
        <v>136</v>
      </c>
    </row>
    <row r="502" spans="1:65" s="15" customFormat="1">
      <c r="B502" s="218"/>
      <c r="C502" s="219"/>
      <c r="D502" s="198" t="s">
        <v>145</v>
      </c>
      <c r="E502" s="220" t="s">
        <v>1</v>
      </c>
      <c r="F502" s="221" t="s">
        <v>175</v>
      </c>
      <c r="G502" s="219"/>
      <c r="H502" s="222">
        <v>74.92</v>
      </c>
      <c r="I502" s="223"/>
      <c r="J502" s="219"/>
      <c r="K502" s="219"/>
      <c r="L502" s="224"/>
      <c r="M502" s="225"/>
      <c r="N502" s="226"/>
      <c r="O502" s="226"/>
      <c r="P502" s="226"/>
      <c r="Q502" s="226"/>
      <c r="R502" s="226"/>
      <c r="S502" s="226"/>
      <c r="T502" s="227"/>
      <c r="AT502" s="228" t="s">
        <v>145</v>
      </c>
      <c r="AU502" s="228" t="s">
        <v>84</v>
      </c>
      <c r="AV502" s="15" t="s">
        <v>143</v>
      </c>
      <c r="AW502" s="15" t="s">
        <v>32</v>
      </c>
      <c r="AX502" s="15" t="s">
        <v>82</v>
      </c>
      <c r="AY502" s="228" t="s">
        <v>136</v>
      </c>
    </row>
    <row r="503" spans="1:65" s="2" customFormat="1" ht="16.5" customHeight="1">
      <c r="A503" s="34"/>
      <c r="B503" s="35"/>
      <c r="C503" s="182" t="s">
        <v>1040</v>
      </c>
      <c r="D503" s="182" t="s">
        <v>139</v>
      </c>
      <c r="E503" s="183" t="s">
        <v>1041</v>
      </c>
      <c r="F503" s="184" t="s">
        <v>1042</v>
      </c>
      <c r="G503" s="185" t="s">
        <v>149</v>
      </c>
      <c r="H503" s="186">
        <v>74.92</v>
      </c>
      <c r="I503" s="187"/>
      <c r="J503" s="188">
        <f>ROUND(I503*H503,2)</f>
        <v>0</v>
      </c>
      <c r="K503" s="189"/>
      <c r="L503" s="39"/>
      <c r="M503" s="190" t="s">
        <v>1</v>
      </c>
      <c r="N503" s="191" t="s">
        <v>42</v>
      </c>
      <c r="O503" s="71"/>
      <c r="P503" s="192">
        <f>O503*H503</f>
        <v>0</v>
      </c>
      <c r="Q503" s="192">
        <v>2.9999999999999997E-4</v>
      </c>
      <c r="R503" s="192">
        <f>Q503*H503</f>
        <v>2.2475999999999999E-2</v>
      </c>
      <c r="S503" s="192">
        <v>0</v>
      </c>
      <c r="T503" s="193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94" t="s">
        <v>231</v>
      </c>
      <c r="AT503" s="194" t="s">
        <v>139</v>
      </c>
      <c r="AU503" s="194" t="s">
        <v>84</v>
      </c>
      <c r="AY503" s="17" t="s">
        <v>136</v>
      </c>
      <c r="BE503" s="195">
        <f>IF(N503="základní",J503,0)</f>
        <v>0</v>
      </c>
      <c r="BF503" s="195">
        <f>IF(N503="snížená",J503,0)</f>
        <v>0</v>
      </c>
      <c r="BG503" s="195">
        <f>IF(N503="zákl. přenesená",J503,0)</f>
        <v>0</v>
      </c>
      <c r="BH503" s="195">
        <f>IF(N503="sníž. přenesená",J503,0)</f>
        <v>0</v>
      </c>
      <c r="BI503" s="195">
        <f>IF(N503="nulová",J503,0)</f>
        <v>0</v>
      </c>
      <c r="BJ503" s="17" t="s">
        <v>82</v>
      </c>
      <c r="BK503" s="195">
        <f>ROUND(I503*H503,2)</f>
        <v>0</v>
      </c>
      <c r="BL503" s="17" t="s">
        <v>231</v>
      </c>
      <c r="BM503" s="194" t="s">
        <v>1043</v>
      </c>
    </row>
    <row r="504" spans="1:65" s="2" customFormat="1" ht="24.2" customHeight="1">
      <c r="A504" s="34"/>
      <c r="B504" s="35"/>
      <c r="C504" s="182" t="s">
        <v>1044</v>
      </c>
      <c r="D504" s="182" t="s">
        <v>139</v>
      </c>
      <c r="E504" s="183" t="s">
        <v>1045</v>
      </c>
      <c r="F504" s="184" t="s">
        <v>1046</v>
      </c>
      <c r="G504" s="185" t="s">
        <v>149</v>
      </c>
      <c r="H504" s="186">
        <v>4.3540000000000001</v>
      </c>
      <c r="I504" s="187"/>
      <c r="J504" s="188">
        <f>ROUND(I504*H504,2)</f>
        <v>0</v>
      </c>
      <c r="K504" s="189"/>
      <c r="L504" s="39"/>
      <c r="M504" s="190" t="s">
        <v>1</v>
      </c>
      <c r="N504" s="191" t="s">
        <v>42</v>
      </c>
      <c r="O504" s="71"/>
      <c r="P504" s="192">
        <f>O504*H504</f>
        <v>0</v>
      </c>
      <c r="Q504" s="192">
        <v>1.5E-3</v>
      </c>
      <c r="R504" s="192">
        <f>Q504*H504</f>
        <v>6.5310000000000003E-3</v>
      </c>
      <c r="S504" s="192">
        <v>0</v>
      </c>
      <c r="T504" s="193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94" t="s">
        <v>231</v>
      </c>
      <c r="AT504" s="194" t="s">
        <v>139</v>
      </c>
      <c r="AU504" s="194" t="s">
        <v>84</v>
      </c>
      <c r="AY504" s="17" t="s">
        <v>136</v>
      </c>
      <c r="BE504" s="195">
        <f>IF(N504="základní",J504,0)</f>
        <v>0</v>
      </c>
      <c r="BF504" s="195">
        <f>IF(N504="snížená",J504,0)</f>
        <v>0</v>
      </c>
      <c r="BG504" s="195">
        <f>IF(N504="zákl. přenesená",J504,0)</f>
        <v>0</v>
      </c>
      <c r="BH504" s="195">
        <f>IF(N504="sníž. přenesená",J504,0)</f>
        <v>0</v>
      </c>
      <c r="BI504" s="195">
        <f>IF(N504="nulová",J504,0)</f>
        <v>0</v>
      </c>
      <c r="BJ504" s="17" t="s">
        <v>82</v>
      </c>
      <c r="BK504" s="195">
        <f>ROUND(I504*H504,2)</f>
        <v>0</v>
      </c>
      <c r="BL504" s="17" t="s">
        <v>231</v>
      </c>
      <c r="BM504" s="194" t="s">
        <v>1047</v>
      </c>
    </row>
    <row r="505" spans="1:65" s="14" customFormat="1">
      <c r="B505" s="208"/>
      <c r="C505" s="209"/>
      <c r="D505" s="198" t="s">
        <v>145</v>
      </c>
      <c r="E505" s="210" t="s">
        <v>1</v>
      </c>
      <c r="F505" s="211" t="s">
        <v>1048</v>
      </c>
      <c r="G505" s="209"/>
      <c r="H505" s="210" t="s">
        <v>1</v>
      </c>
      <c r="I505" s="212"/>
      <c r="J505" s="209"/>
      <c r="K505" s="209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145</v>
      </c>
      <c r="AU505" s="217" t="s">
        <v>84</v>
      </c>
      <c r="AV505" s="14" t="s">
        <v>82</v>
      </c>
      <c r="AW505" s="14" t="s">
        <v>32</v>
      </c>
      <c r="AX505" s="14" t="s">
        <v>77</v>
      </c>
      <c r="AY505" s="217" t="s">
        <v>136</v>
      </c>
    </row>
    <row r="506" spans="1:65" s="13" customFormat="1">
      <c r="B506" s="196"/>
      <c r="C506" s="197"/>
      <c r="D506" s="198" t="s">
        <v>145</v>
      </c>
      <c r="E506" s="199" t="s">
        <v>1</v>
      </c>
      <c r="F506" s="200" t="s">
        <v>1049</v>
      </c>
      <c r="G506" s="197"/>
      <c r="H506" s="201">
        <v>4.3540000000000001</v>
      </c>
      <c r="I506" s="202"/>
      <c r="J506" s="197"/>
      <c r="K506" s="197"/>
      <c r="L506" s="203"/>
      <c r="M506" s="204"/>
      <c r="N506" s="205"/>
      <c r="O506" s="205"/>
      <c r="P506" s="205"/>
      <c r="Q506" s="205"/>
      <c r="R506" s="205"/>
      <c r="S506" s="205"/>
      <c r="T506" s="206"/>
      <c r="AT506" s="207" t="s">
        <v>145</v>
      </c>
      <c r="AU506" s="207" t="s">
        <v>84</v>
      </c>
      <c r="AV506" s="13" t="s">
        <v>84</v>
      </c>
      <c r="AW506" s="13" t="s">
        <v>32</v>
      </c>
      <c r="AX506" s="13" t="s">
        <v>82</v>
      </c>
      <c r="AY506" s="207" t="s">
        <v>136</v>
      </c>
    </row>
    <row r="507" spans="1:65" s="2" customFormat="1" ht="16.5" customHeight="1">
      <c r="A507" s="34"/>
      <c r="B507" s="35"/>
      <c r="C507" s="182" t="s">
        <v>1050</v>
      </c>
      <c r="D507" s="182" t="s">
        <v>139</v>
      </c>
      <c r="E507" s="183" t="s">
        <v>1051</v>
      </c>
      <c r="F507" s="184" t="s">
        <v>1052</v>
      </c>
      <c r="G507" s="185" t="s">
        <v>149</v>
      </c>
      <c r="H507" s="186">
        <v>64.64</v>
      </c>
      <c r="I507" s="187"/>
      <c r="J507" s="188">
        <f>ROUND(I507*H507,2)</f>
        <v>0</v>
      </c>
      <c r="K507" s="189"/>
      <c r="L507" s="39"/>
      <c r="M507" s="190" t="s">
        <v>1</v>
      </c>
      <c r="N507" s="191" t="s">
        <v>42</v>
      </c>
      <c r="O507" s="71"/>
      <c r="P507" s="192">
        <f>O507*H507</f>
        <v>0</v>
      </c>
      <c r="Q507" s="192">
        <v>4.4999999999999997E-3</v>
      </c>
      <c r="R507" s="192">
        <f>Q507*H507</f>
        <v>0.29087999999999997</v>
      </c>
      <c r="S507" s="192">
        <v>0</v>
      </c>
      <c r="T507" s="193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94" t="s">
        <v>231</v>
      </c>
      <c r="AT507" s="194" t="s">
        <v>139</v>
      </c>
      <c r="AU507" s="194" t="s">
        <v>84</v>
      </c>
      <c r="AY507" s="17" t="s">
        <v>136</v>
      </c>
      <c r="BE507" s="195">
        <f>IF(N507="základní",J507,0)</f>
        <v>0</v>
      </c>
      <c r="BF507" s="195">
        <f>IF(N507="snížená",J507,0)</f>
        <v>0</v>
      </c>
      <c r="BG507" s="195">
        <f>IF(N507="zákl. přenesená",J507,0)</f>
        <v>0</v>
      </c>
      <c r="BH507" s="195">
        <f>IF(N507="sníž. přenesená",J507,0)</f>
        <v>0</v>
      </c>
      <c r="BI507" s="195">
        <f>IF(N507="nulová",J507,0)</f>
        <v>0</v>
      </c>
      <c r="BJ507" s="17" t="s">
        <v>82</v>
      </c>
      <c r="BK507" s="195">
        <f>ROUND(I507*H507,2)</f>
        <v>0</v>
      </c>
      <c r="BL507" s="17" t="s">
        <v>231</v>
      </c>
      <c r="BM507" s="194" t="s">
        <v>1053</v>
      </c>
    </row>
    <row r="508" spans="1:65" s="14" customFormat="1">
      <c r="B508" s="208"/>
      <c r="C508" s="209"/>
      <c r="D508" s="198" t="s">
        <v>145</v>
      </c>
      <c r="E508" s="210" t="s">
        <v>1</v>
      </c>
      <c r="F508" s="211" t="s">
        <v>929</v>
      </c>
      <c r="G508" s="209"/>
      <c r="H508" s="210" t="s">
        <v>1</v>
      </c>
      <c r="I508" s="212"/>
      <c r="J508" s="209"/>
      <c r="K508" s="209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145</v>
      </c>
      <c r="AU508" s="217" t="s">
        <v>84</v>
      </c>
      <c r="AV508" s="14" t="s">
        <v>82</v>
      </c>
      <c r="AW508" s="14" t="s">
        <v>32</v>
      </c>
      <c r="AX508" s="14" t="s">
        <v>77</v>
      </c>
      <c r="AY508" s="217" t="s">
        <v>136</v>
      </c>
    </row>
    <row r="509" spans="1:65" s="13" customFormat="1">
      <c r="B509" s="196"/>
      <c r="C509" s="197"/>
      <c r="D509" s="198" t="s">
        <v>145</v>
      </c>
      <c r="E509" s="199" t="s">
        <v>1</v>
      </c>
      <c r="F509" s="200" t="s">
        <v>1036</v>
      </c>
      <c r="G509" s="197"/>
      <c r="H509" s="201">
        <v>33.04</v>
      </c>
      <c r="I509" s="202"/>
      <c r="J509" s="197"/>
      <c r="K509" s="197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145</v>
      </c>
      <c r="AU509" s="207" t="s">
        <v>84</v>
      </c>
      <c r="AV509" s="13" t="s">
        <v>84</v>
      </c>
      <c r="AW509" s="13" t="s">
        <v>32</v>
      </c>
      <c r="AX509" s="13" t="s">
        <v>77</v>
      </c>
      <c r="AY509" s="207" t="s">
        <v>136</v>
      </c>
    </row>
    <row r="510" spans="1:65" s="14" customFormat="1">
      <c r="B510" s="208"/>
      <c r="C510" s="209"/>
      <c r="D510" s="198" t="s">
        <v>145</v>
      </c>
      <c r="E510" s="210" t="s">
        <v>1</v>
      </c>
      <c r="F510" s="211" t="s">
        <v>927</v>
      </c>
      <c r="G510" s="209"/>
      <c r="H510" s="210" t="s">
        <v>1</v>
      </c>
      <c r="I510" s="212"/>
      <c r="J510" s="209"/>
      <c r="K510" s="209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145</v>
      </c>
      <c r="AU510" s="217" t="s">
        <v>84</v>
      </c>
      <c r="AV510" s="14" t="s">
        <v>82</v>
      </c>
      <c r="AW510" s="14" t="s">
        <v>32</v>
      </c>
      <c r="AX510" s="14" t="s">
        <v>77</v>
      </c>
      <c r="AY510" s="217" t="s">
        <v>136</v>
      </c>
    </row>
    <row r="511" spans="1:65" s="13" customFormat="1">
      <c r="B511" s="196"/>
      <c r="C511" s="197"/>
      <c r="D511" s="198" t="s">
        <v>145</v>
      </c>
      <c r="E511" s="199" t="s">
        <v>1</v>
      </c>
      <c r="F511" s="200" t="s">
        <v>1054</v>
      </c>
      <c r="G511" s="197"/>
      <c r="H511" s="201">
        <v>18.600000000000001</v>
      </c>
      <c r="I511" s="202"/>
      <c r="J511" s="197"/>
      <c r="K511" s="197"/>
      <c r="L511" s="203"/>
      <c r="M511" s="204"/>
      <c r="N511" s="205"/>
      <c r="O511" s="205"/>
      <c r="P511" s="205"/>
      <c r="Q511" s="205"/>
      <c r="R511" s="205"/>
      <c r="S511" s="205"/>
      <c r="T511" s="206"/>
      <c r="AT511" s="207" t="s">
        <v>145</v>
      </c>
      <c r="AU511" s="207" t="s">
        <v>84</v>
      </c>
      <c r="AV511" s="13" t="s">
        <v>84</v>
      </c>
      <c r="AW511" s="13" t="s">
        <v>32</v>
      </c>
      <c r="AX511" s="13" t="s">
        <v>77</v>
      </c>
      <c r="AY511" s="207" t="s">
        <v>136</v>
      </c>
    </row>
    <row r="512" spans="1:65" s="14" customFormat="1">
      <c r="B512" s="208"/>
      <c r="C512" s="209"/>
      <c r="D512" s="198" t="s">
        <v>145</v>
      </c>
      <c r="E512" s="210" t="s">
        <v>1</v>
      </c>
      <c r="F512" s="211" t="s">
        <v>822</v>
      </c>
      <c r="G512" s="209"/>
      <c r="H512" s="210" t="s">
        <v>1</v>
      </c>
      <c r="I512" s="212"/>
      <c r="J512" s="209"/>
      <c r="K512" s="209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145</v>
      </c>
      <c r="AU512" s="217" t="s">
        <v>84</v>
      </c>
      <c r="AV512" s="14" t="s">
        <v>82</v>
      </c>
      <c r="AW512" s="14" t="s">
        <v>32</v>
      </c>
      <c r="AX512" s="14" t="s">
        <v>77</v>
      </c>
      <c r="AY512" s="217" t="s">
        <v>136</v>
      </c>
    </row>
    <row r="513" spans="1:65" s="13" customFormat="1">
      <c r="B513" s="196"/>
      <c r="C513" s="197"/>
      <c r="D513" s="198" t="s">
        <v>145</v>
      </c>
      <c r="E513" s="199" t="s">
        <v>1</v>
      </c>
      <c r="F513" s="200" t="s">
        <v>1055</v>
      </c>
      <c r="G513" s="197"/>
      <c r="H513" s="201">
        <v>10.5</v>
      </c>
      <c r="I513" s="202"/>
      <c r="J513" s="197"/>
      <c r="K513" s="197"/>
      <c r="L513" s="203"/>
      <c r="M513" s="204"/>
      <c r="N513" s="205"/>
      <c r="O513" s="205"/>
      <c r="P513" s="205"/>
      <c r="Q513" s="205"/>
      <c r="R513" s="205"/>
      <c r="S513" s="205"/>
      <c r="T513" s="206"/>
      <c r="AT513" s="207" t="s">
        <v>145</v>
      </c>
      <c r="AU513" s="207" t="s">
        <v>84</v>
      </c>
      <c r="AV513" s="13" t="s">
        <v>84</v>
      </c>
      <c r="AW513" s="13" t="s">
        <v>32</v>
      </c>
      <c r="AX513" s="13" t="s">
        <v>77</v>
      </c>
      <c r="AY513" s="207" t="s">
        <v>136</v>
      </c>
    </row>
    <row r="514" spans="1:65" s="14" customFormat="1">
      <c r="B514" s="208"/>
      <c r="C514" s="209"/>
      <c r="D514" s="198" t="s">
        <v>145</v>
      </c>
      <c r="E514" s="210" t="s">
        <v>1</v>
      </c>
      <c r="F514" s="211" t="s">
        <v>1039</v>
      </c>
      <c r="G514" s="209"/>
      <c r="H514" s="210" t="s">
        <v>1</v>
      </c>
      <c r="I514" s="212"/>
      <c r="J514" s="209"/>
      <c r="K514" s="209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145</v>
      </c>
      <c r="AU514" s="217" t="s">
        <v>84</v>
      </c>
      <c r="AV514" s="14" t="s">
        <v>82</v>
      </c>
      <c r="AW514" s="14" t="s">
        <v>32</v>
      </c>
      <c r="AX514" s="14" t="s">
        <v>77</v>
      </c>
      <c r="AY514" s="217" t="s">
        <v>136</v>
      </c>
    </row>
    <row r="515" spans="1:65" s="13" customFormat="1">
      <c r="B515" s="196"/>
      <c r="C515" s="197"/>
      <c r="D515" s="198" t="s">
        <v>145</v>
      </c>
      <c r="E515" s="199" t="s">
        <v>1</v>
      </c>
      <c r="F515" s="200" t="s">
        <v>174</v>
      </c>
      <c r="G515" s="197"/>
      <c r="H515" s="201">
        <v>2.5</v>
      </c>
      <c r="I515" s="202"/>
      <c r="J515" s="197"/>
      <c r="K515" s="197"/>
      <c r="L515" s="203"/>
      <c r="M515" s="204"/>
      <c r="N515" s="205"/>
      <c r="O515" s="205"/>
      <c r="P515" s="205"/>
      <c r="Q515" s="205"/>
      <c r="R515" s="205"/>
      <c r="S515" s="205"/>
      <c r="T515" s="206"/>
      <c r="AT515" s="207" t="s">
        <v>145</v>
      </c>
      <c r="AU515" s="207" t="s">
        <v>84</v>
      </c>
      <c r="AV515" s="13" t="s">
        <v>84</v>
      </c>
      <c r="AW515" s="13" t="s">
        <v>32</v>
      </c>
      <c r="AX515" s="13" t="s">
        <v>77</v>
      </c>
      <c r="AY515" s="207" t="s">
        <v>136</v>
      </c>
    </row>
    <row r="516" spans="1:65" s="15" customFormat="1">
      <c r="B516" s="218"/>
      <c r="C516" s="219"/>
      <c r="D516" s="198" t="s">
        <v>145</v>
      </c>
      <c r="E516" s="220" t="s">
        <v>1</v>
      </c>
      <c r="F516" s="221" t="s">
        <v>175</v>
      </c>
      <c r="G516" s="219"/>
      <c r="H516" s="222">
        <v>64.64</v>
      </c>
      <c r="I516" s="223"/>
      <c r="J516" s="219"/>
      <c r="K516" s="219"/>
      <c r="L516" s="224"/>
      <c r="M516" s="225"/>
      <c r="N516" s="226"/>
      <c r="O516" s="226"/>
      <c r="P516" s="226"/>
      <c r="Q516" s="226"/>
      <c r="R516" s="226"/>
      <c r="S516" s="226"/>
      <c r="T516" s="227"/>
      <c r="AT516" s="228" t="s">
        <v>145</v>
      </c>
      <c r="AU516" s="228" t="s">
        <v>84</v>
      </c>
      <c r="AV516" s="15" t="s">
        <v>143</v>
      </c>
      <c r="AW516" s="15" t="s">
        <v>32</v>
      </c>
      <c r="AX516" s="15" t="s">
        <v>82</v>
      </c>
      <c r="AY516" s="228" t="s">
        <v>136</v>
      </c>
    </row>
    <row r="517" spans="1:65" s="2" customFormat="1" ht="24.2" customHeight="1">
      <c r="A517" s="34"/>
      <c r="B517" s="35"/>
      <c r="C517" s="182" t="s">
        <v>1056</v>
      </c>
      <c r="D517" s="182" t="s">
        <v>139</v>
      </c>
      <c r="E517" s="183" t="s">
        <v>1057</v>
      </c>
      <c r="F517" s="184" t="s">
        <v>1058</v>
      </c>
      <c r="G517" s="185" t="s">
        <v>149</v>
      </c>
      <c r="H517" s="186">
        <v>64.239999999999995</v>
      </c>
      <c r="I517" s="187"/>
      <c r="J517" s="188">
        <f>ROUND(I517*H517,2)</f>
        <v>0</v>
      </c>
      <c r="K517" s="189"/>
      <c r="L517" s="39"/>
      <c r="M517" s="190" t="s">
        <v>1</v>
      </c>
      <c r="N517" s="191" t="s">
        <v>42</v>
      </c>
      <c r="O517" s="71"/>
      <c r="P517" s="192">
        <f>O517*H517</f>
        <v>0</v>
      </c>
      <c r="Q517" s="192">
        <v>0</v>
      </c>
      <c r="R517" s="192">
        <f>Q517*H517</f>
        <v>0</v>
      </c>
      <c r="S517" s="192">
        <v>2.7199999999999998E-2</v>
      </c>
      <c r="T517" s="193">
        <f>S517*H517</f>
        <v>1.7473279999999998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194" t="s">
        <v>231</v>
      </c>
      <c r="AT517" s="194" t="s">
        <v>139</v>
      </c>
      <c r="AU517" s="194" t="s">
        <v>84</v>
      </c>
      <c r="AY517" s="17" t="s">
        <v>136</v>
      </c>
      <c r="BE517" s="195">
        <f>IF(N517="základní",J517,0)</f>
        <v>0</v>
      </c>
      <c r="BF517" s="195">
        <f>IF(N517="snížená",J517,0)</f>
        <v>0</v>
      </c>
      <c r="BG517" s="195">
        <f>IF(N517="zákl. přenesená",J517,0)</f>
        <v>0</v>
      </c>
      <c r="BH517" s="195">
        <f>IF(N517="sníž. přenesená",J517,0)</f>
        <v>0</v>
      </c>
      <c r="BI517" s="195">
        <f>IF(N517="nulová",J517,0)</f>
        <v>0</v>
      </c>
      <c r="BJ517" s="17" t="s">
        <v>82</v>
      </c>
      <c r="BK517" s="195">
        <f>ROUND(I517*H517,2)</f>
        <v>0</v>
      </c>
      <c r="BL517" s="17" t="s">
        <v>231</v>
      </c>
      <c r="BM517" s="194" t="s">
        <v>1059</v>
      </c>
    </row>
    <row r="518" spans="1:65" s="14" customFormat="1">
      <c r="B518" s="208"/>
      <c r="C518" s="209"/>
      <c r="D518" s="198" t="s">
        <v>145</v>
      </c>
      <c r="E518" s="210" t="s">
        <v>1</v>
      </c>
      <c r="F518" s="211" t="s">
        <v>929</v>
      </c>
      <c r="G518" s="209"/>
      <c r="H518" s="210" t="s">
        <v>1</v>
      </c>
      <c r="I518" s="212"/>
      <c r="J518" s="209"/>
      <c r="K518" s="209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145</v>
      </c>
      <c r="AU518" s="217" t="s">
        <v>84</v>
      </c>
      <c r="AV518" s="14" t="s">
        <v>82</v>
      </c>
      <c r="AW518" s="14" t="s">
        <v>32</v>
      </c>
      <c r="AX518" s="14" t="s">
        <v>77</v>
      </c>
      <c r="AY518" s="217" t="s">
        <v>136</v>
      </c>
    </row>
    <row r="519" spans="1:65" s="13" customFormat="1">
      <c r="B519" s="196"/>
      <c r="C519" s="197"/>
      <c r="D519" s="198" t="s">
        <v>145</v>
      </c>
      <c r="E519" s="199" t="s">
        <v>1</v>
      </c>
      <c r="F519" s="200" t="s">
        <v>1036</v>
      </c>
      <c r="G519" s="197"/>
      <c r="H519" s="201">
        <v>33.04</v>
      </c>
      <c r="I519" s="202"/>
      <c r="J519" s="197"/>
      <c r="K519" s="197"/>
      <c r="L519" s="203"/>
      <c r="M519" s="204"/>
      <c r="N519" s="205"/>
      <c r="O519" s="205"/>
      <c r="P519" s="205"/>
      <c r="Q519" s="205"/>
      <c r="R519" s="205"/>
      <c r="S519" s="205"/>
      <c r="T519" s="206"/>
      <c r="AT519" s="207" t="s">
        <v>145</v>
      </c>
      <c r="AU519" s="207" t="s">
        <v>84</v>
      </c>
      <c r="AV519" s="13" t="s">
        <v>84</v>
      </c>
      <c r="AW519" s="13" t="s">
        <v>32</v>
      </c>
      <c r="AX519" s="13" t="s">
        <v>77</v>
      </c>
      <c r="AY519" s="207" t="s">
        <v>136</v>
      </c>
    </row>
    <row r="520" spans="1:65" s="14" customFormat="1">
      <c r="B520" s="208"/>
      <c r="C520" s="209"/>
      <c r="D520" s="198" t="s">
        <v>145</v>
      </c>
      <c r="E520" s="210" t="s">
        <v>1</v>
      </c>
      <c r="F520" s="211" t="s">
        <v>927</v>
      </c>
      <c r="G520" s="209"/>
      <c r="H520" s="210" t="s">
        <v>1</v>
      </c>
      <c r="I520" s="212"/>
      <c r="J520" s="209"/>
      <c r="K520" s="209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145</v>
      </c>
      <c r="AU520" s="217" t="s">
        <v>84</v>
      </c>
      <c r="AV520" s="14" t="s">
        <v>82</v>
      </c>
      <c r="AW520" s="14" t="s">
        <v>32</v>
      </c>
      <c r="AX520" s="14" t="s">
        <v>77</v>
      </c>
      <c r="AY520" s="217" t="s">
        <v>136</v>
      </c>
    </row>
    <row r="521" spans="1:65" s="13" customFormat="1">
      <c r="B521" s="196"/>
      <c r="C521" s="197"/>
      <c r="D521" s="198" t="s">
        <v>145</v>
      </c>
      <c r="E521" s="199" t="s">
        <v>1</v>
      </c>
      <c r="F521" s="200" t="s">
        <v>1060</v>
      </c>
      <c r="G521" s="197"/>
      <c r="H521" s="201">
        <v>31.2</v>
      </c>
      <c r="I521" s="202"/>
      <c r="J521" s="197"/>
      <c r="K521" s="197"/>
      <c r="L521" s="203"/>
      <c r="M521" s="204"/>
      <c r="N521" s="205"/>
      <c r="O521" s="205"/>
      <c r="P521" s="205"/>
      <c r="Q521" s="205"/>
      <c r="R521" s="205"/>
      <c r="S521" s="205"/>
      <c r="T521" s="206"/>
      <c r="AT521" s="207" t="s">
        <v>145</v>
      </c>
      <c r="AU521" s="207" t="s">
        <v>84</v>
      </c>
      <c r="AV521" s="13" t="s">
        <v>84</v>
      </c>
      <c r="AW521" s="13" t="s">
        <v>32</v>
      </c>
      <c r="AX521" s="13" t="s">
        <v>77</v>
      </c>
      <c r="AY521" s="207" t="s">
        <v>136</v>
      </c>
    </row>
    <row r="522" spans="1:65" s="15" customFormat="1">
      <c r="B522" s="218"/>
      <c r="C522" s="219"/>
      <c r="D522" s="198" t="s">
        <v>145</v>
      </c>
      <c r="E522" s="220" t="s">
        <v>1</v>
      </c>
      <c r="F522" s="221" t="s">
        <v>175</v>
      </c>
      <c r="G522" s="219"/>
      <c r="H522" s="222">
        <v>64.239999999999995</v>
      </c>
      <c r="I522" s="223"/>
      <c r="J522" s="219"/>
      <c r="K522" s="219"/>
      <c r="L522" s="224"/>
      <c r="M522" s="225"/>
      <c r="N522" s="226"/>
      <c r="O522" s="226"/>
      <c r="P522" s="226"/>
      <c r="Q522" s="226"/>
      <c r="R522" s="226"/>
      <c r="S522" s="226"/>
      <c r="T522" s="227"/>
      <c r="AT522" s="228" t="s">
        <v>145</v>
      </c>
      <c r="AU522" s="228" t="s">
        <v>84</v>
      </c>
      <c r="AV522" s="15" t="s">
        <v>143</v>
      </c>
      <c r="AW522" s="15" t="s">
        <v>32</v>
      </c>
      <c r="AX522" s="15" t="s">
        <v>82</v>
      </c>
      <c r="AY522" s="228" t="s">
        <v>136</v>
      </c>
    </row>
    <row r="523" spans="1:65" s="2" customFormat="1" ht="33" customHeight="1">
      <c r="A523" s="34"/>
      <c r="B523" s="35"/>
      <c r="C523" s="182" t="s">
        <v>1061</v>
      </c>
      <c r="D523" s="182" t="s">
        <v>139</v>
      </c>
      <c r="E523" s="183" t="s">
        <v>1062</v>
      </c>
      <c r="F523" s="184" t="s">
        <v>1063</v>
      </c>
      <c r="G523" s="185" t="s">
        <v>149</v>
      </c>
      <c r="H523" s="186">
        <v>74.92</v>
      </c>
      <c r="I523" s="187"/>
      <c r="J523" s="188">
        <f>ROUND(I523*H523,2)</f>
        <v>0</v>
      </c>
      <c r="K523" s="189"/>
      <c r="L523" s="39"/>
      <c r="M523" s="190" t="s">
        <v>1</v>
      </c>
      <c r="N523" s="191" t="s">
        <v>42</v>
      </c>
      <c r="O523" s="71"/>
      <c r="P523" s="192">
        <f>O523*H523</f>
        <v>0</v>
      </c>
      <c r="Q523" s="192">
        <v>5.3E-3</v>
      </c>
      <c r="R523" s="192">
        <f>Q523*H523</f>
        <v>0.39707599999999998</v>
      </c>
      <c r="S523" s="192">
        <v>0</v>
      </c>
      <c r="T523" s="193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94" t="s">
        <v>231</v>
      </c>
      <c r="AT523" s="194" t="s">
        <v>139</v>
      </c>
      <c r="AU523" s="194" t="s">
        <v>84</v>
      </c>
      <c r="AY523" s="17" t="s">
        <v>136</v>
      </c>
      <c r="BE523" s="195">
        <f>IF(N523="základní",J523,0)</f>
        <v>0</v>
      </c>
      <c r="BF523" s="195">
        <f>IF(N523="snížená",J523,0)</f>
        <v>0</v>
      </c>
      <c r="BG523" s="195">
        <f>IF(N523="zákl. přenesená",J523,0)</f>
        <v>0</v>
      </c>
      <c r="BH523" s="195">
        <f>IF(N523="sníž. přenesená",J523,0)</f>
        <v>0</v>
      </c>
      <c r="BI523" s="195">
        <f>IF(N523="nulová",J523,0)</f>
        <v>0</v>
      </c>
      <c r="BJ523" s="17" t="s">
        <v>82</v>
      </c>
      <c r="BK523" s="195">
        <f>ROUND(I523*H523,2)</f>
        <v>0</v>
      </c>
      <c r="BL523" s="17" t="s">
        <v>231</v>
      </c>
      <c r="BM523" s="194" t="s">
        <v>1064</v>
      </c>
    </row>
    <row r="524" spans="1:65" s="2" customFormat="1" ht="16.5" customHeight="1">
      <c r="A524" s="34"/>
      <c r="B524" s="35"/>
      <c r="C524" s="229" t="s">
        <v>1065</v>
      </c>
      <c r="D524" s="229" t="s">
        <v>237</v>
      </c>
      <c r="E524" s="230" t="s">
        <v>1066</v>
      </c>
      <c r="F524" s="231" t="s">
        <v>1067</v>
      </c>
      <c r="G524" s="232" t="s">
        <v>149</v>
      </c>
      <c r="H524" s="233">
        <v>82.412000000000006</v>
      </c>
      <c r="I524" s="234"/>
      <c r="J524" s="235">
        <f>ROUND(I524*H524,2)</f>
        <v>0</v>
      </c>
      <c r="K524" s="236"/>
      <c r="L524" s="237"/>
      <c r="M524" s="238" t="s">
        <v>1</v>
      </c>
      <c r="N524" s="239" t="s">
        <v>42</v>
      </c>
      <c r="O524" s="71"/>
      <c r="P524" s="192">
        <f>O524*H524</f>
        <v>0</v>
      </c>
      <c r="Q524" s="192">
        <v>1.26E-2</v>
      </c>
      <c r="R524" s="192">
        <f>Q524*H524</f>
        <v>1.0383912000000002</v>
      </c>
      <c r="S524" s="192">
        <v>0</v>
      </c>
      <c r="T524" s="193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94" t="s">
        <v>309</v>
      </c>
      <c r="AT524" s="194" t="s">
        <v>237</v>
      </c>
      <c r="AU524" s="194" t="s">
        <v>84</v>
      </c>
      <c r="AY524" s="17" t="s">
        <v>136</v>
      </c>
      <c r="BE524" s="195">
        <f>IF(N524="základní",J524,0)</f>
        <v>0</v>
      </c>
      <c r="BF524" s="195">
        <f>IF(N524="snížená",J524,0)</f>
        <v>0</v>
      </c>
      <c r="BG524" s="195">
        <f>IF(N524="zákl. přenesená",J524,0)</f>
        <v>0</v>
      </c>
      <c r="BH524" s="195">
        <f>IF(N524="sníž. přenesená",J524,0)</f>
        <v>0</v>
      </c>
      <c r="BI524" s="195">
        <f>IF(N524="nulová",J524,0)</f>
        <v>0</v>
      </c>
      <c r="BJ524" s="17" t="s">
        <v>82</v>
      </c>
      <c r="BK524" s="195">
        <f>ROUND(I524*H524,2)</f>
        <v>0</v>
      </c>
      <c r="BL524" s="17" t="s">
        <v>231</v>
      </c>
      <c r="BM524" s="194" t="s">
        <v>1068</v>
      </c>
    </row>
    <row r="525" spans="1:65" s="13" customFormat="1">
      <c r="B525" s="196"/>
      <c r="C525" s="197"/>
      <c r="D525" s="198" t="s">
        <v>145</v>
      </c>
      <c r="E525" s="197"/>
      <c r="F525" s="200" t="s">
        <v>1069</v>
      </c>
      <c r="G525" s="197"/>
      <c r="H525" s="201">
        <v>82.412000000000006</v>
      </c>
      <c r="I525" s="202"/>
      <c r="J525" s="197"/>
      <c r="K525" s="197"/>
      <c r="L525" s="203"/>
      <c r="M525" s="204"/>
      <c r="N525" s="205"/>
      <c r="O525" s="205"/>
      <c r="P525" s="205"/>
      <c r="Q525" s="205"/>
      <c r="R525" s="205"/>
      <c r="S525" s="205"/>
      <c r="T525" s="206"/>
      <c r="AT525" s="207" t="s">
        <v>145</v>
      </c>
      <c r="AU525" s="207" t="s">
        <v>84</v>
      </c>
      <c r="AV525" s="13" t="s">
        <v>84</v>
      </c>
      <c r="AW525" s="13" t="s">
        <v>4</v>
      </c>
      <c r="AX525" s="13" t="s">
        <v>82</v>
      </c>
      <c r="AY525" s="207" t="s">
        <v>136</v>
      </c>
    </row>
    <row r="526" spans="1:65" s="2" customFormat="1" ht="21.75" customHeight="1">
      <c r="A526" s="34"/>
      <c r="B526" s="35"/>
      <c r="C526" s="182" t="s">
        <v>1070</v>
      </c>
      <c r="D526" s="182" t="s">
        <v>139</v>
      </c>
      <c r="E526" s="183" t="s">
        <v>1071</v>
      </c>
      <c r="F526" s="184" t="s">
        <v>1072</v>
      </c>
      <c r="G526" s="185" t="s">
        <v>160</v>
      </c>
      <c r="H526" s="186">
        <v>42.41</v>
      </c>
      <c r="I526" s="187"/>
      <c r="J526" s="188">
        <f>ROUND(I526*H526,2)</f>
        <v>0</v>
      </c>
      <c r="K526" s="189"/>
      <c r="L526" s="39"/>
      <c r="M526" s="190" t="s">
        <v>1</v>
      </c>
      <c r="N526" s="191" t="s">
        <v>42</v>
      </c>
      <c r="O526" s="71"/>
      <c r="P526" s="192">
        <f>O526*H526</f>
        <v>0</v>
      </c>
      <c r="Q526" s="192">
        <v>5.0000000000000001E-4</v>
      </c>
      <c r="R526" s="192">
        <f>Q526*H526</f>
        <v>2.1204999999999998E-2</v>
      </c>
      <c r="S526" s="192">
        <v>0</v>
      </c>
      <c r="T526" s="193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94" t="s">
        <v>231</v>
      </c>
      <c r="AT526" s="194" t="s">
        <v>139</v>
      </c>
      <c r="AU526" s="194" t="s">
        <v>84</v>
      </c>
      <c r="AY526" s="17" t="s">
        <v>136</v>
      </c>
      <c r="BE526" s="195">
        <f>IF(N526="základní",J526,0)</f>
        <v>0</v>
      </c>
      <c r="BF526" s="195">
        <f>IF(N526="snížená",J526,0)</f>
        <v>0</v>
      </c>
      <c r="BG526" s="195">
        <f>IF(N526="zákl. přenesená",J526,0)</f>
        <v>0</v>
      </c>
      <c r="BH526" s="195">
        <f>IF(N526="sníž. přenesená",J526,0)</f>
        <v>0</v>
      </c>
      <c r="BI526" s="195">
        <f>IF(N526="nulová",J526,0)</f>
        <v>0</v>
      </c>
      <c r="BJ526" s="17" t="s">
        <v>82</v>
      </c>
      <c r="BK526" s="195">
        <f>ROUND(I526*H526,2)</f>
        <v>0</v>
      </c>
      <c r="BL526" s="17" t="s">
        <v>231</v>
      </c>
      <c r="BM526" s="194" t="s">
        <v>1073</v>
      </c>
    </row>
    <row r="527" spans="1:65" s="14" customFormat="1">
      <c r="B527" s="208"/>
      <c r="C527" s="209"/>
      <c r="D527" s="198" t="s">
        <v>145</v>
      </c>
      <c r="E527" s="210" t="s">
        <v>1</v>
      </c>
      <c r="F527" s="211" t="s">
        <v>929</v>
      </c>
      <c r="G527" s="209"/>
      <c r="H527" s="210" t="s">
        <v>1</v>
      </c>
      <c r="I527" s="212"/>
      <c r="J527" s="209"/>
      <c r="K527" s="209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145</v>
      </c>
      <c r="AU527" s="217" t="s">
        <v>84</v>
      </c>
      <c r="AV527" s="14" t="s">
        <v>82</v>
      </c>
      <c r="AW527" s="14" t="s">
        <v>32</v>
      </c>
      <c r="AX527" s="14" t="s">
        <v>77</v>
      </c>
      <c r="AY527" s="217" t="s">
        <v>136</v>
      </c>
    </row>
    <row r="528" spans="1:65" s="13" customFormat="1">
      <c r="B528" s="196"/>
      <c r="C528" s="197"/>
      <c r="D528" s="198" t="s">
        <v>145</v>
      </c>
      <c r="E528" s="199" t="s">
        <v>1</v>
      </c>
      <c r="F528" s="200" t="s">
        <v>985</v>
      </c>
      <c r="G528" s="197"/>
      <c r="H528" s="201">
        <v>18.12</v>
      </c>
      <c r="I528" s="202"/>
      <c r="J528" s="197"/>
      <c r="K528" s="197"/>
      <c r="L528" s="203"/>
      <c r="M528" s="204"/>
      <c r="N528" s="205"/>
      <c r="O528" s="205"/>
      <c r="P528" s="205"/>
      <c r="Q528" s="205"/>
      <c r="R528" s="205"/>
      <c r="S528" s="205"/>
      <c r="T528" s="206"/>
      <c r="AT528" s="207" t="s">
        <v>145</v>
      </c>
      <c r="AU528" s="207" t="s">
        <v>84</v>
      </c>
      <c r="AV528" s="13" t="s">
        <v>84</v>
      </c>
      <c r="AW528" s="13" t="s">
        <v>32</v>
      </c>
      <c r="AX528" s="13" t="s">
        <v>77</v>
      </c>
      <c r="AY528" s="207" t="s">
        <v>136</v>
      </c>
    </row>
    <row r="529" spans="1:65" s="14" customFormat="1">
      <c r="B529" s="208"/>
      <c r="C529" s="209"/>
      <c r="D529" s="198" t="s">
        <v>145</v>
      </c>
      <c r="E529" s="210" t="s">
        <v>1</v>
      </c>
      <c r="F529" s="211" t="s">
        <v>927</v>
      </c>
      <c r="G529" s="209"/>
      <c r="H529" s="210" t="s">
        <v>1</v>
      </c>
      <c r="I529" s="212"/>
      <c r="J529" s="209"/>
      <c r="K529" s="209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145</v>
      </c>
      <c r="AU529" s="217" t="s">
        <v>84</v>
      </c>
      <c r="AV529" s="14" t="s">
        <v>82</v>
      </c>
      <c r="AW529" s="14" t="s">
        <v>32</v>
      </c>
      <c r="AX529" s="14" t="s">
        <v>77</v>
      </c>
      <c r="AY529" s="217" t="s">
        <v>136</v>
      </c>
    </row>
    <row r="530" spans="1:65" s="13" customFormat="1">
      <c r="B530" s="196"/>
      <c r="C530" s="197"/>
      <c r="D530" s="198" t="s">
        <v>145</v>
      </c>
      <c r="E530" s="199" t="s">
        <v>1</v>
      </c>
      <c r="F530" s="200" t="s">
        <v>986</v>
      </c>
      <c r="G530" s="197"/>
      <c r="H530" s="201">
        <v>12.67</v>
      </c>
      <c r="I530" s="202"/>
      <c r="J530" s="197"/>
      <c r="K530" s="197"/>
      <c r="L530" s="203"/>
      <c r="M530" s="204"/>
      <c r="N530" s="205"/>
      <c r="O530" s="205"/>
      <c r="P530" s="205"/>
      <c r="Q530" s="205"/>
      <c r="R530" s="205"/>
      <c r="S530" s="205"/>
      <c r="T530" s="206"/>
      <c r="AT530" s="207" t="s">
        <v>145</v>
      </c>
      <c r="AU530" s="207" t="s">
        <v>84</v>
      </c>
      <c r="AV530" s="13" t="s">
        <v>84</v>
      </c>
      <c r="AW530" s="13" t="s">
        <v>32</v>
      </c>
      <c r="AX530" s="13" t="s">
        <v>77</v>
      </c>
      <c r="AY530" s="207" t="s">
        <v>136</v>
      </c>
    </row>
    <row r="531" spans="1:65" s="14" customFormat="1">
      <c r="B531" s="208"/>
      <c r="C531" s="209"/>
      <c r="D531" s="198" t="s">
        <v>145</v>
      </c>
      <c r="E531" s="210" t="s">
        <v>1</v>
      </c>
      <c r="F531" s="211" t="s">
        <v>822</v>
      </c>
      <c r="G531" s="209"/>
      <c r="H531" s="210" t="s">
        <v>1</v>
      </c>
      <c r="I531" s="212"/>
      <c r="J531" s="209"/>
      <c r="K531" s="209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145</v>
      </c>
      <c r="AU531" s="217" t="s">
        <v>84</v>
      </c>
      <c r="AV531" s="14" t="s">
        <v>82</v>
      </c>
      <c r="AW531" s="14" t="s">
        <v>32</v>
      </c>
      <c r="AX531" s="14" t="s">
        <v>77</v>
      </c>
      <c r="AY531" s="217" t="s">
        <v>136</v>
      </c>
    </row>
    <row r="532" spans="1:65" s="13" customFormat="1">
      <c r="B532" s="196"/>
      <c r="C532" s="197"/>
      <c r="D532" s="198" t="s">
        <v>145</v>
      </c>
      <c r="E532" s="199" t="s">
        <v>1</v>
      </c>
      <c r="F532" s="200" t="s">
        <v>987</v>
      </c>
      <c r="G532" s="197"/>
      <c r="H532" s="201">
        <v>8.6199999999999992</v>
      </c>
      <c r="I532" s="202"/>
      <c r="J532" s="197"/>
      <c r="K532" s="197"/>
      <c r="L532" s="203"/>
      <c r="M532" s="204"/>
      <c r="N532" s="205"/>
      <c r="O532" s="205"/>
      <c r="P532" s="205"/>
      <c r="Q532" s="205"/>
      <c r="R532" s="205"/>
      <c r="S532" s="205"/>
      <c r="T532" s="206"/>
      <c r="AT532" s="207" t="s">
        <v>145</v>
      </c>
      <c r="AU532" s="207" t="s">
        <v>84</v>
      </c>
      <c r="AV532" s="13" t="s">
        <v>84</v>
      </c>
      <c r="AW532" s="13" t="s">
        <v>32</v>
      </c>
      <c r="AX532" s="13" t="s">
        <v>77</v>
      </c>
      <c r="AY532" s="207" t="s">
        <v>136</v>
      </c>
    </row>
    <row r="533" spans="1:65" s="14" customFormat="1">
      <c r="B533" s="208"/>
      <c r="C533" s="209"/>
      <c r="D533" s="198" t="s">
        <v>145</v>
      </c>
      <c r="E533" s="210" t="s">
        <v>1</v>
      </c>
      <c r="F533" s="211" t="s">
        <v>1039</v>
      </c>
      <c r="G533" s="209"/>
      <c r="H533" s="210" t="s">
        <v>1</v>
      </c>
      <c r="I533" s="212"/>
      <c r="J533" s="209"/>
      <c r="K533" s="209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145</v>
      </c>
      <c r="AU533" s="217" t="s">
        <v>84</v>
      </c>
      <c r="AV533" s="14" t="s">
        <v>82</v>
      </c>
      <c r="AW533" s="14" t="s">
        <v>32</v>
      </c>
      <c r="AX533" s="14" t="s">
        <v>77</v>
      </c>
      <c r="AY533" s="217" t="s">
        <v>136</v>
      </c>
    </row>
    <row r="534" spans="1:65" s="13" customFormat="1">
      <c r="B534" s="196"/>
      <c r="C534" s="197"/>
      <c r="D534" s="198" t="s">
        <v>145</v>
      </c>
      <c r="E534" s="199" t="s">
        <v>1</v>
      </c>
      <c r="F534" s="200" t="s">
        <v>137</v>
      </c>
      <c r="G534" s="197"/>
      <c r="H534" s="201">
        <v>3</v>
      </c>
      <c r="I534" s="202"/>
      <c r="J534" s="197"/>
      <c r="K534" s="197"/>
      <c r="L534" s="203"/>
      <c r="M534" s="204"/>
      <c r="N534" s="205"/>
      <c r="O534" s="205"/>
      <c r="P534" s="205"/>
      <c r="Q534" s="205"/>
      <c r="R534" s="205"/>
      <c r="S534" s="205"/>
      <c r="T534" s="206"/>
      <c r="AT534" s="207" t="s">
        <v>145</v>
      </c>
      <c r="AU534" s="207" t="s">
        <v>84</v>
      </c>
      <c r="AV534" s="13" t="s">
        <v>84</v>
      </c>
      <c r="AW534" s="13" t="s">
        <v>32</v>
      </c>
      <c r="AX534" s="13" t="s">
        <v>77</v>
      </c>
      <c r="AY534" s="207" t="s">
        <v>136</v>
      </c>
    </row>
    <row r="535" spans="1:65" s="15" customFormat="1">
      <c r="B535" s="218"/>
      <c r="C535" s="219"/>
      <c r="D535" s="198" t="s">
        <v>145</v>
      </c>
      <c r="E535" s="220" t="s">
        <v>1</v>
      </c>
      <c r="F535" s="221" t="s">
        <v>175</v>
      </c>
      <c r="G535" s="219"/>
      <c r="H535" s="222">
        <v>42.41</v>
      </c>
      <c r="I535" s="223"/>
      <c r="J535" s="219"/>
      <c r="K535" s="219"/>
      <c r="L535" s="224"/>
      <c r="M535" s="225"/>
      <c r="N535" s="226"/>
      <c r="O535" s="226"/>
      <c r="P535" s="226"/>
      <c r="Q535" s="226"/>
      <c r="R535" s="226"/>
      <c r="S535" s="226"/>
      <c r="T535" s="227"/>
      <c r="AT535" s="228" t="s">
        <v>145</v>
      </c>
      <c r="AU535" s="228" t="s">
        <v>84</v>
      </c>
      <c r="AV535" s="15" t="s">
        <v>143</v>
      </c>
      <c r="AW535" s="15" t="s">
        <v>32</v>
      </c>
      <c r="AX535" s="15" t="s">
        <v>82</v>
      </c>
      <c r="AY535" s="228" t="s">
        <v>136</v>
      </c>
    </row>
    <row r="536" spans="1:65" s="2" customFormat="1" ht="16.5" customHeight="1">
      <c r="A536" s="34"/>
      <c r="B536" s="35"/>
      <c r="C536" s="182" t="s">
        <v>1074</v>
      </c>
      <c r="D536" s="182" t="s">
        <v>139</v>
      </c>
      <c r="E536" s="183" t="s">
        <v>1075</v>
      </c>
      <c r="F536" s="184" t="s">
        <v>1076</v>
      </c>
      <c r="G536" s="185" t="s">
        <v>160</v>
      </c>
      <c r="H536" s="186">
        <v>32</v>
      </c>
      <c r="I536" s="187"/>
      <c r="J536" s="188">
        <f>ROUND(I536*H536,2)</f>
        <v>0</v>
      </c>
      <c r="K536" s="189"/>
      <c r="L536" s="39"/>
      <c r="M536" s="190" t="s">
        <v>1</v>
      </c>
      <c r="N536" s="191" t="s">
        <v>42</v>
      </c>
      <c r="O536" s="71"/>
      <c r="P536" s="192">
        <f>O536*H536</f>
        <v>0</v>
      </c>
      <c r="Q536" s="192">
        <v>3.0000000000000001E-5</v>
      </c>
      <c r="R536" s="192">
        <f>Q536*H536</f>
        <v>9.6000000000000002E-4</v>
      </c>
      <c r="S536" s="192">
        <v>0</v>
      </c>
      <c r="T536" s="193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94" t="s">
        <v>231</v>
      </c>
      <c r="AT536" s="194" t="s">
        <v>139</v>
      </c>
      <c r="AU536" s="194" t="s">
        <v>84</v>
      </c>
      <c r="AY536" s="17" t="s">
        <v>136</v>
      </c>
      <c r="BE536" s="195">
        <f>IF(N536="základní",J536,0)</f>
        <v>0</v>
      </c>
      <c r="BF536" s="195">
        <f>IF(N536="snížená",J536,0)</f>
        <v>0</v>
      </c>
      <c r="BG536" s="195">
        <f>IF(N536="zákl. přenesená",J536,0)</f>
        <v>0</v>
      </c>
      <c r="BH536" s="195">
        <f>IF(N536="sníž. přenesená",J536,0)</f>
        <v>0</v>
      </c>
      <c r="BI536" s="195">
        <f>IF(N536="nulová",J536,0)</f>
        <v>0</v>
      </c>
      <c r="BJ536" s="17" t="s">
        <v>82</v>
      </c>
      <c r="BK536" s="195">
        <f>ROUND(I536*H536,2)</f>
        <v>0</v>
      </c>
      <c r="BL536" s="17" t="s">
        <v>231</v>
      </c>
      <c r="BM536" s="194" t="s">
        <v>1077</v>
      </c>
    </row>
    <row r="537" spans="1:65" s="13" customFormat="1">
      <c r="B537" s="196"/>
      <c r="C537" s="197"/>
      <c r="D537" s="198" t="s">
        <v>145</v>
      </c>
      <c r="E537" s="199" t="s">
        <v>1</v>
      </c>
      <c r="F537" s="200" t="s">
        <v>1078</v>
      </c>
      <c r="G537" s="197"/>
      <c r="H537" s="201">
        <v>32</v>
      </c>
      <c r="I537" s="202"/>
      <c r="J537" s="197"/>
      <c r="K537" s="197"/>
      <c r="L537" s="203"/>
      <c r="M537" s="204"/>
      <c r="N537" s="205"/>
      <c r="O537" s="205"/>
      <c r="P537" s="205"/>
      <c r="Q537" s="205"/>
      <c r="R537" s="205"/>
      <c r="S537" s="205"/>
      <c r="T537" s="206"/>
      <c r="AT537" s="207" t="s">
        <v>145</v>
      </c>
      <c r="AU537" s="207" t="s">
        <v>84</v>
      </c>
      <c r="AV537" s="13" t="s">
        <v>84</v>
      </c>
      <c r="AW537" s="13" t="s">
        <v>32</v>
      </c>
      <c r="AX537" s="13" t="s">
        <v>82</v>
      </c>
      <c r="AY537" s="207" t="s">
        <v>136</v>
      </c>
    </row>
    <row r="538" spans="1:65" s="2" customFormat="1" ht="16.5" customHeight="1">
      <c r="A538" s="34"/>
      <c r="B538" s="35"/>
      <c r="C538" s="182" t="s">
        <v>1079</v>
      </c>
      <c r="D538" s="182" t="s">
        <v>139</v>
      </c>
      <c r="E538" s="183" t="s">
        <v>1080</v>
      </c>
      <c r="F538" s="184" t="s">
        <v>1081</v>
      </c>
      <c r="G538" s="185" t="s">
        <v>234</v>
      </c>
      <c r="H538" s="186">
        <v>36</v>
      </c>
      <c r="I538" s="187"/>
      <c r="J538" s="188">
        <f>ROUND(I538*H538,2)</f>
        <v>0</v>
      </c>
      <c r="K538" s="189"/>
      <c r="L538" s="39"/>
      <c r="M538" s="190" t="s">
        <v>1</v>
      </c>
      <c r="N538" s="191" t="s">
        <v>42</v>
      </c>
      <c r="O538" s="71"/>
      <c r="P538" s="192">
        <f>O538*H538</f>
        <v>0</v>
      </c>
      <c r="Q538" s="192">
        <v>0</v>
      </c>
      <c r="R538" s="192">
        <f>Q538*H538</f>
        <v>0</v>
      </c>
      <c r="S538" s="192">
        <v>0</v>
      </c>
      <c r="T538" s="193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194" t="s">
        <v>231</v>
      </c>
      <c r="AT538" s="194" t="s">
        <v>139</v>
      </c>
      <c r="AU538" s="194" t="s">
        <v>84</v>
      </c>
      <c r="AY538" s="17" t="s">
        <v>136</v>
      </c>
      <c r="BE538" s="195">
        <f>IF(N538="základní",J538,0)</f>
        <v>0</v>
      </c>
      <c r="BF538" s="195">
        <f>IF(N538="snížená",J538,0)</f>
        <v>0</v>
      </c>
      <c r="BG538" s="195">
        <f>IF(N538="zákl. přenesená",J538,0)</f>
        <v>0</v>
      </c>
      <c r="BH538" s="195">
        <f>IF(N538="sníž. přenesená",J538,0)</f>
        <v>0</v>
      </c>
      <c r="BI538" s="195">
        <f>IF(N538="nulová",J538,0)</f>
        <v>0</v>
      </c>
      <c r="BJ538" s="17" t="s">
        <v>82</v>
      </c>
      <c r="BK538" s="195">
        <f>ROUND(I538*H538,2)</f>
        <v>0</v>
      </c>
      <c r="BL538" s="17" t="s">
        <v>231</v>
      </c>
      <c r="BM538" s="194" t="s">
        <v>1082</v>
      </c>
    </row>
    <row r="539" spans="1:65" s="13" customFormat="1">
      <c r="B539" s="196"/>
      <c r="C539" s="197"/>
      <c r="D539" s="198" t="s">
        <v>145</v>
      </c>
      <c r="E539" s="199" t="s">
        <v>1</v>
      </c>
      <c r="F539" s="200" t="s">
        <v>1083</v>
      </c>
      <c r="G539" s="197"/>
      <c r="H539" s="201">
        <v>36</v>
      </c>
      <c r="I539" s="202"/>
      <c r="J539" s="197"/>
      <c r="K539" s="197"/>
      <c r="L539" s="203"/>
      <c r="M539" s="204"/>
      <c r="N539" s="205"/>
      <c r="O539" s="205"/>
      <c r="P539" s="205"/>
      <c r="Q539" s="205"/>
      <c r="R539" s="205"/>
      <c r="S539" s="205"/>
      <c r="T539" s="206"/>
      <c r="AT539" s="207" t="s">
        <v>145</v>
      </c>
      <c r="AU539" s="207" t="s">
        <v>84</v>
      </c>
      <c r="AV539" s="13" t="s">
        <v>84</v>
      </c>
      <c r="AW539" s="13" t="s">
        <v>32</v>
      </c>
      <c r="AX539" s="13" t="s">
        <v>82</v>
      </c>
      <c r="AY539" s="207" t="s">
        <v>136</v>
      </c>
    </row>
    <row r="540" spans="1:65" s="2" customFormat="1" ht="16.5" customHeight="1">
      <c r="A540" s="34"/>
      <c r="B540" s="35"/>
      <c r="C540" s="182" t="s">
        <v>1084</v>
      </c>
      <c r="D540" s="182" t="s">
        <v>139</v>
      </c>
      <c r="E540" s="183" t="s">
        <v>1085</v>
      </c>
      <c r="F540" s="184" t="s">
        <v>1086</v>
      </c>
      <c r="G540" s="185" t="s">
        <v>234</v>
      </c>
      <c r="H540" s="186">
        <v>128</v>
      </c>
      <c r="I540" s="187"/>
      <c r="J540" s="188">
        <f>ROUND(I540*H540,2)</f>
        <v>0</v>
      </c>
      <c r="K540" s="189"/>
      <c r="L540" s="39"/>
      <c r="M540" s="190" t="s">
        <v>1</v>
      </c>
      <c r="N540" s="191" t="s">
        <v>42</v>
      </c>
      <c r="O540" s="71"/>
      <c r="P540" s="192">
        <f>O540*H540</f>
        <v>0</v>
      </c>
      <c r="Q540" s="192">
        <v>0</v>
      </c>
      <c r="R540" s="192">
        <f>Q540*H540</f>
        <v>0</v>
      </c>
      <c r="S540" s="192">
        <v>0</v>
      </c>
      <c r="T540" s="193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94" t="s">
        <v>231</v>
      </c>
      <c r="AT540" s="194" t="s">
        <v>139</v>
      </c>
      <c r="AU540" s="194" t="s">
        <v>84</v>
      </c>
      <c r="AY540" s="17" t="s">
        <v>136</v>
      </c>
      <c r="BE540" s="195">
        <f>IF(N540="základní",J540,0)</f>
        <v>0</v>
      </c>
      <c r="BF540" s="195">
        <f>IF(N540="snížená",J540,0)</f>
        <v>0</v>
      </c>
      <c r="BG540" s="195">
        <f>IF(N540="zákl. přenesená",J540,0)</f>
        <v>0</v>
      </c>
      <c r="BH540" s="195">
        <f>IF(N540="sníž. přenesená",J540,0)</f>
        <v>0</v>
      </c>
      <c r="BI540" s="195">
        <f>IF(N540="nulová",J540,0)</f>
        <v>0</v>
      </c>
      <c r="BJ540" s="17" t="s">
        <v>82</v>
      </c>
      <c r="BK540" s="195">
        <f>ROUND(I540*H540,2)</f>
        <v>0</v>
      </c>
      <c r="BL540" s="17" t="s">
        <v>231</v>
      </c>
      <c r="BM540" s="194" t="s">
        <v>1087</v>
      </c>
    </row>
    <row r="541" spans="1:65" s="13" customFormat="1">
      <c r="B541" s="196"/>
      <c r="C541" s="197"/>
      <c r="D541" s="198" t="s">
        <v>145</v>
      </c>
      <c r="E541" s="199" t="s">
        <v>1</v>
      </c>
      <c r="F541" s="200" t="s">
        <v>1088</v>
      </c>
      <c r="G541" s="197"/>
      <c r="H541" s="201">
        <v>128</v>
      </c>
      <c r="I541" s="202"/>
      <c r="J541" s="197"/>
      <c r="K541" s="197"/>
      <c r="L541" s="203"/>
      <c r="M541" s="204"/>
      <c r="N541" s="205"/>
      <c r="O541" s="205"/>
      <c r="P541" s="205"/>
      <c r="Q541" s="205"/>
      <c r="R541" s="205"/>
      <c r="S541" s="205"/>
      <c r="T541" s="206"/>
      <c r="AT541" s="207" t="s">
        <v>145</v>
      </c>
      <c r="AU541" s="207" t="s">
        <v>84</v>
      </c>
      <c r="AV541" s="13" t="s">
        <v>84</v>
      </c>
      <c r="AW541" s="13" t="s">
        <v>32</v>
      </c>
      <c r="AX541" s="13" t="s">
        <v>82</v>
      </c>
      <c r="AY541" s="207" t="s">
        <v>136</v>
      </c>
    </row>
    <row r="542" spans="1:65" s="2" customFormat="1" ht="24.2" customHeight="1">
      <c r="A542" s="34"/>
      <c r="B542" s="35"/>
      <c r="C542" s="182" t="s">
        <v>1089</v>
      </c>
      <c r="D542" s="182" t="s">
        <v>139</v>
      </c>
      <c r="E542" s="183" t="s">
        <v>1090</v>
      </c>
      <c r="F542" s="184" t="s">
        <v>1091</v>
      </c>
      <c r="G542" s="185" t="s">
        <v>142</v>
      </c>
      <c r="H542" s="186">
        <v>1.778</v>
      </c>
      <c r="I542" s="187"/>
      <c r="J542" s="188">
        <f>ROUND(I542*H542,2)</f>
        <v>0</v>
      </c>
      <c r="K542" s="189"/>
      <c r="L542" s="39"/>
      <c r="M542" s="190" t="s">
        <v>1</v>
      </c>
      <c r="N542" s="191" t="s">
        <v>42</v>
      </c>
      <c r="O542" s="71"/>
      <c r="P542" s="192">
        <f>O542*H542</f>
        <v>0</v>
      </c>
      <c r="Q542" s="192">
        <v>0</v>
      </c>
      <c r="R542" s="192">
        <f>Q542*H542</f>
        <v>0</v>
      </c>
      <c r="S542" s="192">
        <v>0</v>
      </c>
      <c r="T542" s="193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194" t="s">
        <v>231</v>
      </c>
      <c r="AT542" s="194" t="s">
        <v>139</v>
      </c>
      <c r="AU542" s="194" t="s">
        <v>84</v>
      </c>
      <c r="AY542" s="17" t="s">
        <v>136</v>
      </c>
      <c r="BE542" s="195">
        <f>IF(N542="základní",J542,0)</f>
        <v>0</v>
      </c>
      <c r="BF542" s="195">
        <f>IF(N542="snížená",J542,0)</f>
        <v>0</v>
      </c>
      <c r="BG542" s="195">
        <f>IF(N542="zákl. přenesená",J542,0)</f>
        <v>0</v>
      </c>
      <c r="BH542" s="195">
        <f>IF(N542="sníž. přenesená",J542,0)</f>
        <v>0</v>
      </c>
      <c r="BI542" s="195">
        <f>IF(N542="nulová",J542,0)</f>
        <v>0</v>
      </c>
      <c r="BJ542" s="17" t="s">
        <v>82</v>
      </c>
      <c r="BK542" s="195">
        <f>ROUND(I542*H542,2)</f>
        <v>0</v>
      </c>
      <c r="BL542" s="17" t="s">
        <v>231</v>
      </c>
      <c r="BM542" s="194" t="s">
        <v>1092</v>
      </c>
    </row>
    <row r="543" spans="1:65" s="12" customFormat="1" ht="22.9" customHeight="1">
      <c r="B543" s="166"/>
      <c r="C543" s="167"/>
      <c r="D543" s="168" t="s">
        <v>76</v>
      </c>
      <c r="E543" s="180" t="s">
        <v>1093</v>
      </c>
      <c r="F543" s="180" t="s">
        <v>1094</v>
      </c>
      <c r="G543" s="167"/>
      <c r="H543" s="167"/>
      <c r="I543" s="170"/>
      <c r="J543" s="181">
        <f>BK543</f>
        <v>0</v>
      </c>
      <c r="K543" s="167"/>
      <c r="L543" s="172"/>
      <c r="M543" s="173"/>
      <c r="N543" s="174"/>
      <c r="O543" s="174"/>
      <c r="P543" s="175">
        <f>SUM(P544:P563)</f>
        <v>0</v>
      </c>
      <c r="Q543" s="174"/>
      <c r="R543" s="175">
        <f>SUM(R544:R563)</f>
        <v>4.9272749999999997E-2</v>
      </c>
      <c r="S543" s="174"/>
      <c r="T543" s="176">
        <f>SUM(T544:T563)</f>
        <v>0</v>
      </c>
      <c r="AR543" s="177" t="s">
        <v>84</v>
      </c>
      <c r="AT543" s="178" t="s">
        <v>76</v>
      </c>
      <c r="AU543" s="178" t="s">
        <v>82</v>
      </c>
      <c r="AY543" s="177" t="s">
        <v>136</v>
      </c>
      <c r="BK543" s="179">
        <f>SUM(BK544:BK563)</f>
        <v>0</v>
      </c>
    </row>
    <row r="544" spans="1:65" s="2" customFormat="1" ht="16.5" customHeight="1">
      <c r="A544" s="34"/>
      <c r="B544" s="35"/>
      <c r="C544" s="182" t="s">
        <v>1095</v>
      </c>
      <c r="D544" s="182" t="s">
        <v>139</v>
      </c>
      <c r="E544" s="183" t="s">
        <v>1096</v>
      </c>
      <c r="F544" s="184" t="s">
        <v>1097</v>
      </c>
      <c r="G544" s="185" t="s">
        <v>149</v>
      </c>
      <c r="H544" s="186">
        <v>10.5</v>
      </c>
      <c r="I544" s="187"/>
      <c r="J544" s="188">
        <f>ROUND(I544*H544,2)</f>
        <v>0</v>
      </c>
      <c r="K544" s="189"/>
      <c r="L544" s="39"/>
      <c r="M544" s="190" t="s">
        <v>1</v>
      </c>
      <c r="N544" s="191" t="s">
        <v>42</v>
      </c>
      <c r="O544" s="71"/>
      <c r="P544" s="192">
        <f>O544*H544</f>
        <v>0</v>
      </c>
      <c r="Q544" s="192">
        <v>0</v>
      </c>
      <c r="R544" s="192">
        <f>Q544*H544</f>
        <v>0</v>
      </c>
      <c r="S544" s="192">
        <v>0</v>
      </c>
      <c r="T544" s="193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94" t="s">
        <v>231</v>
      </c>
      <c r="AT544" s="194" t="s">
        <v>139</v>
      </c>
      <c r="AU544" s="194" t="s">
        <v>84</v>
      </c>
      <c r="AY544" s="17" t="s">
        <v>136</v>
      </c>
      <c r="BE544" s="195">
        <f>IF(N544="základní",J544,0)</f>
        <v>0</v>
      </c>
      <c r="BF544" s="195">
        <f>IF(N544="snížená",J544,0)</f>
        <v>0</v>
      </c>
      <c r="BG544" s="195">
        <f>IF(N544="zákl. přenesená",J544,0)</f>
        <v>0</v>
      </c>
      <c r="BH544" s="195">
        <f>IF(N544="sníž. přenesená",J544,0)</f>
        <v>0</v>
      </c>
      <c r="BI544" s="195">
        <f>IF(N544="nulová",J544,0)</f>
        <v>0</v>
      </c>
      <c r="BJ544" s="17" t="s">
        <v>82</v>
      </c>
      <c r="BK544" s="195">
        <f>ROUND(I544*H544,2)</f>
        <v>0</v>
      </c>
      <c r="BL544" s="17" t="s">
        <v>231</v>
      </c>
      <c r="BM544" s="194" t="s">
        <v>1098</v>
      </c>
    </row>
    <row r="545" spans="1:65" s="14" customFormat="1">
      <c r="B545" s="208"/>
      <c r="C545" s="209"/>
      <c r="D545" s="198" t="s">
        <v>145</v>
      </c>
      <c r="E545" s="210" t="s">
        <v>1</v>
      </c>
      <c r="F545" s="211" t="s">
        <v>1099</v>
      </c>
      <c r="G545" s="209"/>
      <c r="H545" s="210" t="s">
        <v>1</v>
      </c>
      <c r="I545" s="212"/>
      <c r="J545" s="209"/>
      <c r="K545" s="209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145</v>
      </c>
      <c r="AU545" s="217" t="s">
        <v>84</v>
      </c>
      <c r="AV545" s="14" t="s">
        <v>82</v>
      </c>
      <c r="AW545" s="14" t="s">
        <v>32</v>
      </c>
      <c r="AX545" s="14" t="s">
        <v>77</v>
      </c>
      <c r="AY545" s="217" t="s">
        <v>136</v>
      </c>
    </row>
    <row r="546" spans="1:65" s="13" customFormat="1">
      <c r="B546" s="196"/>
      <c r="C546" s="197"/>
      <c r="D546" s="198" t="s">
        <v>145</v>
      </c>
      <c r="E546" s="199" t="s">
        <v>1</v>
      </c>
      <c r="F546" s="200" t="s">
        <v>1100</v>
      </c>
      <c r="G546" s="197"/>
      <c r="H546" s="201">
        <v>10.5</v>
      </c>
      <c r="I546" s="202"/>
      <c r="J546" s="197"/>
      <c r="K546" s="197"/>
      <c r="L546" s="203"/>
      <c r="M546" s="204"/>
      <c r="N546" s="205"/>
      <c r="O546" s="205"/>
      <c r="P546" s="205"/>
      <c r="Q546" s="205"/>
      <c r="R546" s="205"/>
      <c r="S546" s="205"/>
      <c r="T546" s="206"/>
      <c r="AT546" s="207" t="s">
        <v>145</v>
      </c>
      <c r="AU546" s="207" t="s">
        <v>84</v>
      </c>
      <c r="AV546" s="13" t="s">
        <v>84</v>
      </c>
      <c r="AW546" s="13" t="s">
        <v>32</v>
      </c>
      <c r="AX546" s="13" t="s">
        <v>82</v>
      </c>
      <c r="AY546" s="207" t="s">
        <v>136</v>
      </c>
    </row>
    <row r="547" spans="1:65" s="2" customFormat="1" ht="24.2" customHeight="1">
      <c r="A547" s="34"/>
      <c r="B547" s="35"/>
      <c r="C547" s="182" t="s">
        <v>1101</v>
      </c>
      <c r="D547" s="182" t="s">
        <v>139</v>
      </c>
      <c r="E547" s="183" t="s">
        <v>1102</v>
      </c>
      <c r="F547" s="184" t="s">
        <v>1103</v>
      </c>
      <c r="G547" s="185" t="s">
        <v>149</v>
      </c>
      <c r="H547" s="186">
        <v>10.5</v>
      </c>
      <c r="I547" s="187"/>
      <c r="J547" s="188">
        <f>ROUND(I547*H547,2)</f>
        <v>0</v>
      </c>
      <c r="K547" s="189"/>
      <c r="L547" s="39"/>
      <c r="M547" s="190" t="s">
        <v>1</v>
      </c>
      <c r="N547" s="191" t="s">
        <v>42</v>
      </c>
      <c r="O547" s="71"/>
      <c r="P547" s="192">
        <f>O547*H547</f>
        <v>0</v>
      </c>
      <c r="Q547" s="192">
        <v>1.3999999999999999E-4</v>
      </c>
      <c r="R547" s="192">
        <f>Q547*H547</f>
        <v>1.47E-3</v>
      </c>
      <c r="S547" s="192">
        <v>0</v>
      </c>
      <c r="T547" s="193">
        <f>S547*H547</f>
        <v>0</v>
      </c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R547" s="194" t="s">
        <v>231</v>
      </c>
      <c r="AT547" s="194" t="s">
        <v>139</v>
      </c>
      <c r="AU547" s="194" t="s">
        <v>84</v>
      </c>
      <c r="AY547" s="17" t="s">
        <v>136</v>
      </c>
      <c r="BE547" s="195">
        <f>IF(N547="základní",J547,0)</f>
        <v>0</v>
      </c>
      <c r="BF547" s="195">
        <f>IF(N547="snížená",J547,0)</f>
        <v>0</v>
      </c>
      <c r="BG547" s="195">
        <f>IF(N547="zákl. přenesená",J547,0)</f>
        <v>0</v>
      </c>
      <c r="BH547" s="195">
        <f>IF(N547="sníž. přenesená",J547,0)</f>
        <v>0</v>
      </c>
      <c r="BI547" s="195">
        <f>IF(N547="nulová",J547,0)</f>
        <v>0</v>
      </c>
      <c r="BJ547" s="17" t="s">
        <v>82</v>
      </c>
      <c r="BK547" s="195">
        <f>ROUND(I547*H547,2)</f>
        <v>0</v>
      </c>
      <c r="BL547" s="17" t="s">
        <v>231</v>
      </c>
      <c r="BM547" s="194" t="s">
        <v>1104</v>
      </c>
    </row>
    <row r="548" spans="1:65" s="2" customFormat="1" ht="24.2" customHeight="1">
      <c r="A548" s="34"/>
      <c r="B548" s="35"/>
      <c r="C548" s="182" t="s">
        <v>1105</v>
      </c>
      <c r="D548" s="182" t="s">
        <v>139</v>
      </c>
      <c r="E548" s="183" t="s">
        <v>1106</v>
      </c>
      <c r="F548" s="184" t="s">
        <v>1107</v>
      </c>
      <c r="G548" s="185" t="s">
        <v>149</v>
      </c>
      <c r="H548" s="186">
        <v>10.5</v>
      </c>
      <c r="I548" s="187"/>
      <c r="J548" s="188">
        <f>ROUND(I548*H548,2)</f>
        <v>0</v>
      </c>
      <c r="K548" s="189"/>
      <c r="L548" s="39"/>
      <c r="M548" s="190" t="s">
        <v>1</v>
      </c>
      <c r="N548" s="191" t="s">
        <v>42</v>
      </c>
      <c r="O548" s="71"/>
      <c r="P548" s="192">
        <f>O548*H548</f>
        <v>0</v>
      </c>
      <c r="Q548" s="192">
        <v>1.2E-4</v>
      </c>
      <c r="R548" s="192">
        <f>Q548*H548</f>
        <v>1.2600000000000001E-3</v>
      </c>
      <c r="S548" s="192">
        <v>0</v>
      </c>
      <c r="T548" s="193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94" t="s">
        <v>231</v>
      </c>
      <c r="AT548" s="194" t="s">
        <v>139</v>
      </c>
      <c r="AU548" s="194" t="s">
        <v>84</v>
      </c>
      <c r="AY548" s="17" t="s">
        <v>136</v>
      </c>
      <c r="BE548" s="195">
        <f>IF(N548="základní",J548,0)</f>
        <v>0</v>
      </c>
      <c r="BF548" s="195">
        <f>IF(N548="snížená",J548,0)</f>
        <v>0</v>
      </c>
      <c r="BG548" s="195">
        <f>IF(N548="zákl. přenesená",J548,0)</f>
        <v>0</v>
      </c>
      <c r="BH548" s="195">
        <f>IF(N548="sníž. přenesená",J548,0)</f>
        <v>0</v>
      </c>
      <c r="BI548" s="195">
        <f>IF(N548="nulová",J548,0)</f>
        <v>0</v>
      </c>
      <c r="BJ548" s="17" t="s">
        <v>82</v>
      </c>
      <c r="BK548" s="195">
        <f>ROUND(I548*H548,2)</f>
        <v>0</v>
      </c>
      <c r="BL548" s="17" t="s">
        <v>231</v>
      </c>
      <c r="BM548" s="194" t="s">
        <v>1108</v>
      </c>
    </row>
    <row r="549" spans="1:65" s="2" customFormat="1" ht="24.2" customHeight="1">
      <c r="A549" s="34"/>
      <c r="B549" s="35"/>
      <c r="C549" s="182" t="s">
        <v>1109</v>
      </c>
      <c r="D549" s="182" t="s">
        <v>139</v>
      </c>
      <c r="E549" s="183" t="s">
        <v>1110</v>
      </c>
      <c r="F549" s="184" t="s">
        <v>1111</v>
      </c>
      <c r="G549" s="185" t="s">
        <v>149</v>
      </c>
      <c r="H549" s="186">
        <v>10.5</v>
      </c>
      <c r="I549" s="187"/>
      <c r="J549" s="188">
        <f>ROUND(I549*H549,2)</f>
        <v>0</v>
      </c>
      <c r="K549" s="189"/>
      <c r="L549" s="39"/>
      <c r="M549" s="190" t="s">
        <v>1</v>
      </c>
      <c r="N549" s="191" t="s">
        <v>42</v>
      </c>
      <c r="O549" s="71"/>
      <c r="P549" s="192">
        <f>O549*H549</f>
        <v>0</v>
      </c>
      <c r="Q549" s="192">
        <v>1.2E-4</v>
      </c>
      <c r="R549" s="192">
        <f>Q549*H549</f>
        <v>1.2600000000000001E-3</v>
      </c>
      <c r="S549" s="192">
        <v>0</v>
      </c>
      <c r="T549" s="193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94" t="s">
        <v>231</v>
      </c>
      <c r="AT549" s="194" t="s">
        <v>139</v>
      </c>
      <c r="AU549" s="194" t="s">
        <v>84</v>
      </c>
      <c r="AY549" s="17" t="s">
        <v>136</v>
      </c>
      <c r="BE549" s="195">
        <f>IF(N549="základní",J549,0)</f>
        <v>0</v>
      </c>
      <c r="BF549" s="195">
        <f>IF(N549="snížená",J549,0)</f>
        <v>0</v>
      </c>
      <c r="BG549" s="195">
        <f>IF(N549="zákl. přenesená",J549,0)</f>
        <v>0</v>
      </c>
      <c r="BH549" s="195">
        <f>IF(N549="sníž. přenesená",J549,0)</f>
        <v>0</v>
      </c>
      <c r="BI549" s="195">
        <f>IF(N549="nulová",J549,0)</f>
        <v>0</v>
      </c>
      <c r="BJ549" s="17" t="s">
        <v>82</v>
      </c>
      <c r="BK549" s="195">
        <f>ROUND(I549*H549,2)</f>
        <v>0</v>
      </c>
      <c r="BL549" s="17" t="s">
        <v>231</v>
      </c>
      <c r="BM549" s="194" t="s">
        <v>1112</v>
      </c>
    </row>
    <row r="550" spans="1:65" s="2" customFormat="1" ht="33" customHeight="1">
      <c r="A550" s="34"/>
      <c r="B550" s="35"/>
      <c r="C550" s="182" t="s">
        <v>1113</v>
      </c>
      <c r="D550" s="182" t="s">
        <v>139</v>
      </c>
      <c r="E550" s="183" t="s">
        <v>1114</v>
      </c>
      <c r="F550" s="184" t="s">
        <v>1115</v>
      </c>
      <c r="G550" s="185" t="s">
        <v>149</v>
      </c>
      <c r="H550" s="186">
        <v>15.6</v>
      </c>
      <c r="I550" s="187"/>
      <c r="J550" s="188">
        <f>ROUND(I550*H550,2)</f>
        <v>0</v>
      </c>
      <c r="K550" s="189"/>
      <c r="L550" s="39"/>
      <c r="M550" s="190" t="s">
        <v>1</v>
      </c>
      <c r="N550" s="191" t="s">
        <v>42</v>
      </c>
      <c r="O550" s="71"/>
      <c r="P550" s="192">
        <f>O550*H550</f>
        <v>0</v>
      </c>
      <c r="Q550" s="192">
        <v>2.3000000000000001E-4</v>
      </c>
      <c r="R550" s="192">
        <f>Q550*H550</f>
        <v>3.588E-3</v>
      </c>
      <c r="S550" s="192">
        <v>0</v>
      </c>
      <c r="T550" s="193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194" t="s">
        <v>231</v>
      </c>
      <c r="AT550" s="194" t="s">
        <v>139</v>
      </c>
      <c r="AU550" s="194" t="s">
        <v>84</v>
      </c>
      <c r="AY550" s="17" t="s">
        <v>136</v>
      </c>
      <c r="BE550" s="195">
        <f>IF(N550="základní",J550,0)</f>
        <v>0</v>
      </c>
      <c r="BF550" s="195">
        <f>IF(N550="snížená",J550,0)</f>
        <v>0</v>
      </c>
      <c r="BG550" s="195">
        <f>IF(N550="zákl. přenesená",J550,0)</f>
        <v>0</v>
      </c>
      <c r="BH550" s="195">
        <f>IF(N550="sníž. přenesená",J550,0)</f>
        <v>0</v>
      </c>
      <c r="BI550" s="195">
        <f>IF(N550="nulová",J550,0)</f>
        <v>0</v>
      </c>
      <c r="BJ550" s="17" t="s">
        <v>82</v>
      </c>
      <c r="BK550" s="195">
        <f>ROUND(I550*H550,2)</f>
        <v>0</v>
      </c>
      <c r="BL550" s="17" t="s">
        <v>231</v>
      </c>
      <c r="BM550" s="194" t="s">
        <v>1116</v>
      </c>
    </row>
    <row r="551" spans="1:65" s="13" customFormat="1">
      <c r="B551" s="196"/>
      <c r="C551" s="197"/>
      <c r="D551" s="198" t="s">
        <v>145</v>
      </c>
      <c r="E551" s="199" t="s">
        <v>1</v>
      </c>
      <c r="F551" s="200" t="s">
        <v>1117</v>
      </c>
      <c r="G551" s="197"/>
      <c r="H551" s="201">
        <v>15.6</v>
      </c>
      <c r="I551" s="202"/>
      <c r="J551" s="197"/>
      <c r="K551" s="197"/>
      <c r="L551" s="203"/>
      <c r="M551" s="204"/>
      <c r="N551" s="205"/>
      <c r="O551" s="205"/>
      <c r="P551" s="205"/>
      <c r="Q551" s="205"/>
      <c r="R551" s="205"/>
      <c r="S551" s="205"/>
      <c r="T551" s="206"/>
      <c r="AT551" s="207" t="s">
        <v>145</v>
      </c>
      <c r="AU551" s="207" t="s">
        <v>84</v>
      </c>
      <c r="AV551" s="13" t="s">
        <v>84</v>
      </c>
      <c r="AW551" s="13" t="s">
        <v>32</v>
      </c>
      <c r="AX551" s="13" t="s">
        <v>82</v>
      </c>
      <c r="AY551" s="207" t="s">
        <v>136</v>
      </c>
    </row>
    <row r="552" spans="1:65" s="2" customFormat="1" ht="24.2" customHeight="1">
      <c r="A552" s="34"/>
      <c r="B552" s="35"/>
      <c r="C552" s="182" t="s">
        <v>1118</v>
      </c>
      <c r="D552" s="182" t="s">
        <v>139</v>
      </c>
      <c r="E552" s="183" t="s">
        <v>1119</v>
      </c>
      <c r="F552" s="184" t="s">
        <v>1120</v>
      </c>
      <c r="G552" s="185" t="s">
        <v>160</v>
      </c>
      <c r="H552" s="186">
        <v>20</v>
      </c>
      <c r="I552" s="187"/>
      <c r="J552" s="188">
        <f>ROUND(I552*H552,2)</f>
        <v>0</v>
      </c>
      <c r="K552" s="189"/>
      <c r="L552" s="39"/>
      <c r="M552" s="190" t="s">
        <v>1</v>
      </c>
      <c r="N552" s="191" t="s">
        <v>42</v>
      </c>
      <c r="O552" s="71"/>
      <c r="P552" s="192">
        <f>O552*H552</f>
        <v>0</v>
      </c>
      <c r="Q552" s="192">
        <v>2.0000000000000002E-5</v>
      </c>
      <c r="R552" s="192">
        <f>Q552*H552</f>
        <v>4.0000000000000002E-4</v>
      </c>
      <c r="S552" s="192">
        <v>0</v>
      </c>
      <c r="T552" s="193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94" t="s">
        <v>231</v>
      </c>
      <c r="AT552" s="194" t="s">
        <v>139</v>
      </c>
      <c r="AU552" s="194" t="s">
        <v>84</v>
      </c>
      <c r="AY552" s="17" t="s">
        <v>136</v>
      </c>
      <c r="BE552" s="195">
        <f>IF(N552="základní",J552,0)</f>
        <v>0</v>
      </c>
      <c r="BF552" s="195">
        <f>IF(N552="snížená",J552,0)</f>
        <v>0</v>
      </c>
      <c r="BG552" s="195">
        <f>IF(N552="zákl. přenesená",J552,0)</f>
        <v>0</v>
      </c>
      <c r="BH552" s="195">
        <f>IF(N552="sníž. přenesená",J552,0)</f>
        <v>0</v>
      </c>
      <c r="BI552" s="195">
        <f>IF(N552="nulová",J552,0)</f>
        <v>0</v>
      </c>
      <c r="BJ552" s="17" t="s">
        <v>82</v>
      </c>
      <c r="BK552" s="195">
        <f>ROUND(I552*H552,2)</f>
        <v>0</v>
      </c>
      <c r="BL552" s="17" t="s">
        <v>231</v>
      </c>
      <c r="BM552" s="194" t="s">
        <v>1121</v>
      </c>
    </row>
    <row r="553" spans="1:65" s="13" customFormat="1">
      <c r="B553" s="196"/>
      <c r="C553" s="197"/>
      <c r="D553" s="198" t="s">
        <v>145</v>
      </c>
      <c r="E553" s="199" t="s">
        <v>1</v>
      </c>
      <c r="F553" s="200" t="s">
        <v>1122</v>
      </c>
      <c r="G553" s="197"/>
      <c r="H553" s="201">
        <v>20</v>
      </c>
      <c r="I553" s="202"/>
      <c r="J553" s="197"/>
      <c r="K553" s="197"/>
      <c r="L553" s="203"/>
      <c r="M553" s="204"/>
      <c r="N553" s="205"/>
      <c r="O553" s="205"/>
      <c r="P553" s="205"/>
      <c r="Q553" s="205"/>
      <c r="R553" s="205"/>
      <c r="S553" s="205"/>
      <c r="T553" s="206"/>
      <c r="AT553" s="207" t="s">
        <v>145</v>
      </c>
      <c r="AU553" s="207" t="s">
        <v>84</v>
      </c>
      <c r="AV553" s="13" t="s">
        <v>84</v>
      </c>
      <c r="AW553" s="13" t="s">
        <v>32</v>
      </c>
      <c r="AX553" s="13" t="s">
        <v>82</v>
      </c>
      <c r="AY553" s="207" t="s">
        <v>136</v>
      </c>
    </row>
    <row r="554" spans="1:65" s="2" customFormat="1" ht="24.2" customHeight="1">
      <c r="A554" s="34"/>
      <c r="B554" s="35"/>
      <c r="C554" s="182" t="s">
        <v>1123</v>
      </c>
      <c r="D554" s="182" t="s">
        <v>139</v>
      </c>
      <c r="E554" s="183" t="s">
        <v>1124</v>
      </c>
      <c r="F554" s="184" t="s">
        <v>1125</v>
      </c>
      <c r="G554" s="185" t="s">
        <v>149</v>
      </c>
      <c r="H554" s="186">
        <v>15.6</v>
      </c>
      <c r="I554" s="187"/>
      <c r="J554" s="188">
        <f t="shared" ref="J554:J560" si="70">ROUND(I554*H554,2)</f>
        <v>0</v>
      </c>
      <c r="K554" s="189"/>
      <c r="L554" s="39"/>
      <c r="M554" s="190" t="s">
        <v>1</v>
      </c>
      <c r="N554" s="191" t="s">
        <v>42</v>
      </c>
      <c r="O554" s="71"/>
      <c r="P554" s="192">
        <f t="shared" ref="P554:P560" si="71">O554*H554</f>
        <v>0</v>
      </c>
      <c r="Q554" s="192">
        <v>1.6000000000000001E-4</v>
      </c>
      <c r="R554" s="192">
        <f t="shared" ref="R554:R560" si="72">Q554*H554</f>
        <v>2.496E-3</v>
      </c>
      <c r="S554" s="192">
        <v>0</v>
      </c>
      <c r="T554" s="193">
        <f t="shared" ref="T554:T560" si="73"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194" t="s">
        <v>231</v>
      </c>
      <c r="AT554" s="194" t="s">
        <v>139</v>
      </c>
      <c r="AU554" s="194" t="s">
        <v>84</v>
      </c>
      <c r="AY554" s="17" t="s">
        <v>136</v>
      </c>
      <c r="BE554" s="195">
        <f t="shared" ref="BE554:BE560" si="74">IF(N554="základní",J554,0)</f>
        <v>0</v>
      </c>
      <c r="BF554" s="195">
        <f t="shared" ref="BF554:BF560" si="75">IF(N554="snížená",J554,0)</f>
        <v>0</v>
      </c>
      <c r="BG554" s="195">
        <f t="shared" ref="BG554:BG560" si="76">IF(N554="zákl. přenesená",J554,0)</f>
        <v>0</v>
      </c>
      <c r="BH554" s="195">
        <f t="shared" ref="BH554:BH560" si="77">IF(N554="sníž. přenesená",J554,0)</f>
        <v>0</v>
      </c>
      <c r="BI554" s="195">
        <f t="shared" ref="BI554:BI560" si="78">IF(N554="nulová",J554,0)</f>
        <v>0</v>
      </c>
      <c r="BJ554" s="17" t="s">
        <v>82</v>
      </c>
      <c r="BK554" s="195">
        <f t="shared" ref="BK554:BK560" si="79">ROUND(I554*H554,2)</f>
        <v>0</v>
      </c>
      <c r="BL554" s="17" t="s">
        <v>231</v>
      </c>
      <c r="BM554" s="194" t="s">
        <v>1126</v>
      </c>
    </row>
    <row r="555" spans="1:65" s="2" customFormat="1" ht="24.2" customHeight="1">
      <c r="A555" s="34"/>
      <c r="B555" s="35"/>
      <c r="C555" s="182" t="s">
        <v>1127</v>
      </c>
      <c r="D555" s="182" t="s">
        <v>139</v>
      </c>
      <c r="E555" s="183" t="s">
        <v>1128</v>
      </c>
      <c r="F555" s="184" t="s">
        <v>1129</v>
      </c>
      <c r="G555" s="185" t="s">
        <v>160</v>
      </c>
      <c r="H555" s="186">
        <v>20</v>
      </c>
      <c r="I555" s="187"/>
      <c r="J555" s="188">
        <f t="shared" si="70"/>
        <v>0</v>
      </c>
      <c r="K555" s="189"/>
      <c r="L555" s="39"/>
      <c r="M555" s="190" t="s">
        <v>1</v>
      </c>
      <c r="N555" s="191" t="s">
        <v>42</v>
      </c>
      <c r="O555" s="71"/>
      <c r="P555" s="192">
        <f t="shared" si="71"/>
        <v>0</v>
      </c>
      <c r="Q555" s="192">
        <v>2.0000000000000002E-5</v>
      </c>
      <c r="R555" s="192">
        <f t="shared" si="72"/>
        <v>4.0000000000000002E-4</v>
      </c>
      <c r="S555" s="192">
        <v>0</v>
      </c>
      <c r="T555" s="193">
        <f t="shared" si="73"/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94" t="s">
        <v>231</v>
      </c>
      <c r="AT555" s="194" t="s">
        <v>139</v>
      </c>
      <c r="AU555" s="194" t="s">
        <v>84</v>
      </c>
      <c r="AY555" s="17" t="s">
        <v>136</v>
      </c>
      <c r="BE555" s="195">
        <f t="shared" si="74"/>
        <v>0</v>
      </c>
      <c r="BF555" s="195">
        <f t="shared" si="75"/>
        <v>0</v>
      </c>
      <c r="BG555" s="195">
        <f t="shared" si="76"/>
        <v>0</v>
      </c>
      <c r="BH555" s="195">
        <f t="shared" si="77"/>
        <v>0</v>
      </c>
      <c r="BI555" s="195">
        <f t="shared" si="78"/>
        <v>0</v>
      </c>
      <c r="BJ555" s="17" t="s">
        <v>82</v>
      </c>
      <c r="BK555" s="195">
        <f t="shared" si="79"/>
        <v>0</v>
      </c>
      <c r="BL555" s="17" t="s">
        <v>231</v>
      </c>
      <c r="BM555" s="194" t="s">
        <v>1130</v>
      </c>
    </row>
    <row r="556" spans="1:65" s="2" customFormat="1" ht="24.2" customHeight="1">
      <c r="A556" s="34"/>
      <c r="B556" s="35"/>
      <c r="C556" s="182" t="s">
        <v>1131</v>
      </c>
      <c r="D556" s="182" t="s">
        <v>139</v>
      </c>
      <c r="E556" s="183" t="s">
        <v>1132</v>
      </c>
      <c r="F556" s="184" t="s">
        <v>1133</v>
      </c>
      <c r="G556" s="185" t="s">
        <v>160</v>
      </c>
      <c r="H556" s="186">
        <v>20</v>
      </c>
      <c r="I556" s="187"/>
      <c r="J556" s="188">
        <f t="shared" si="70"/>
        <v>0</v>
      </c>
      <c r="K556" s="189"/>
      <c r="L556" s="39"/>
      <c r="M556" s="190" t="s">
        <v>1</v>
      </c>
      <c r="N556" s="191" t="s">
        <v>42</v>
      </c>
      <c r="O556" s="71"/>
      <c r="P556" s="192">
        <f t="shared" si="71"/>
        <v>0</v>
      </c>
      <c r="Q556" s="192">
        <v>6.0000000000000002E-5</v>
      </c>
      <c r="R556" s="192">
        <f t="shared" si="72"/>
        <v>1.2000000000000001E-3</v>
      </c>
      <c r="S556" s="192">
        <v>0</v>
      </c>
      <c r="T556" s="193">
        <f t="shared" si="73"/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94" t="s">
        <v>231</v>
      </c>
      <c r="AT556" s="194" t="s">
        <v>139</v>
      </c>
      <c r="AU556" s="194" t="s">
        <v>84</v>
      </c>
      <c r="AY556" s="17" t="s">
        <v>136</v>
      </c>
      <c r="BE556" s="195">
        <f t="shared" si="74"/>
        <v>0</v>
      </c>
      <c r="BF556" s="195">
        <f t="shared" si="75"/>
        <v>0</v>
      </c>
      <c r="BG556" s="195">
        <f t="shared" si="76"/>
        <v>0</v>
      </c>
      <c r="BH556" s="195">
        <f t="shared" si="77"/>
        <v>0</v>
      </c>
      <c r="BI556" s="195">
        <f t="shared" si="78"/>
        <v>0</v>
      </c>
      <c r="BJ556" s="17" t="s">
        <v>82</v>
      </c>
      <c r="BK556" s="195">
        <f t="shared" si="79"/>
        <v>0</v>
      </c>
      <c r="BL556" s="17" t="s">
        <v>231</v>
      </c>
      <c r="BM556" s="194" t="s">
        <v>1134</v>
      </c>
    </row>
    <row r="557" spans="1:65" s="2" customFormat="1" ht="24.2" customHeight="1">
      <c r="A557" s="34"/>
      <c r="B557" s="35"/>
      <c r="C557" s="182" t="s">
        <v>1135</v>
      </c>
      <c r="D557" s="182" t="s">
        <v>139</v>
      </c>
      <c r="E557" s="183" t="s">
        <v>1136</v>
      </c>
      <c r="F557" s="184" t="s">
        <v>1137</v>
      </c>
      <c r="G557" s="185" t="s">
        <v>149</v>
      </c>
      <c r="H557" s="186">
        <v>15.6</v>
      </c>
      <c r="I557" s="187"/>
      <c r="J557" s="188">
        <f t="shared" si="70"/>
        <v>0</v>
      </c>
      <c r="K557" s="189"/>
      <c r="L557" s="39"/>
      <c r="M557" s="190" t="s">
        <v>1</v>
      </c>
      <c r="N557" s="191" t="s">
        <v>42</v>
      </c>
      <c r="O557" s="71"/>
      <c r="P557" s="192">
        <f t="shared" si="71"/>
        <v>0</v>
      </c>
      <c r="Q557" s="192">
        <v>3.1E-4</v>
      </c>
      <c r="R557" s="192">
        <f t="shared" si="72"/>
        <v>4.836E-3</v>
      </c>
      <c r="S557" s="192">
        <v>0</v>
      </c>
      <c r="T557" s="193">
        <f t="shared" si="73"/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194" t="s">
        <v>231</v>
      </c>
      <c r="AT557" s="194" t="s">
        <v>139</v>
      </c>
      <c r="AU557" s="194" t="s">
        <v>84</v>
      </c>
      <c r="AY557" s="17" t="s">
        <v>136</v>
      </c>
      <c r="BE557" s="195">
        <f t="shared" si="74"/>
        <v>0</v>
      </c>
      <c r="BF557" s="195">
        <f t="shared" si="75"/>
        <v>0</v>
      </c>
      <c r="BG557" s="195">
        <f t="shared" si="76"/>
        <v>0</v>
      </c>
      <c r="BH557" s="195">
        <f t="shared" si="77"/>
        <v>0</v>
      </c>
      <c r="BI557" s="195">
        <f t="shared" si="78"/>
        <v>0</v>
      </c>
      <c r="BJ557" s="17" t="s">
        <v>82</v>
      </c>
      <c r="BK557" s="195">
        <f t="shared" si="79"/>
        <v>0</v>
      </c>
      <c r="BL557" s="17" t="s">
        <v>231</v>
      </c>
      <c r="BM557" s="194" t="s">
        <v>1138</v>
      </c>
    </row>
    <row r="558" spans="1:65" s="2" customFormat="1" ht="24.2" customHeight="1">
      <c r="A558" s="34"/>
      <c r="B558" s="35"/>
      <c r="C558" s="182" t="s">
        <v>1139</v>
      </c>
      <c r="D558" s="182" t="s">
        <v>139</v>
      </c>
      <c r="E558" s="183" t="s">
        <v>1140</v>
      </c>
      <c r="F558" s="184" t="s">
        <v>1141</v>
      </c>
      <c r="G558" s="185" t="s">
        <v>160</v>
      </c>
      <c r="H558" s="186">
        <v>20</v>
      </c>
      <c r="I558" s="187"/>
      <c r="J558" s="188">
        <f t="shared" si="70"/>
        <v>0</v>
      </c>
      <c r="K558" s="189"/>
      <c r="L558" s="39"/>
      <c r="M558" s="190" t="s">
        <v>1</v>
      </c>
      <c r="N558" s="191" t="s">
        <v>42</v>
      </c>
      <c r="O558" s="71"/>
      <c r="P558" s="192">
        <f t="shared" si="71"/>
        <v>0</v>
      </c>
      <c r="Q558" s="192">
        <v>2.0000000000000002E-5</v>
      </c>
      <c r="R558" s="192">
        <f t="shared" si="72"/>
        <v>4.0000000000000002E-4</v>
      </c>
      <c r="S558" s="192">
        <v>0</v>
      </c>
      <c r="T558" s="193">
        <f t="shared" si="73"/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94" t="s">
        <v>231</v>
      </c>
      <c r="AT558" s="194" t="s">
        <v>139</v>
      </c>
      <c r="AU558" s="194" t="s">
        <v>84</v>
      </c>
      <c r="AY558" s="17" t="s">
        <v>136</v>
      </c>
      <c r="BE558" s="195">
        <f t="shared" si="74"/>
        <v>0</v>
      </c>
      <c r="BF558" s="195">
        <f t="shared" si="75"/>
        <v>0</v>
      </c>
      <c r="BG558" s="195">
        <f t="shared" si="76"/>
        <v>0</v>
      </c>
      <c r="BH558" s="195">
        <f t="shared" si="77"/>
        <v>0</v>
      </c>
      <c r="BI558" s="195">
        <f t="shared" si="78"/>
        <v>0</v>
      </c>
      <c r="BJ558" s="17" t="s">
        <v>82</v>
      </c>
      <c r="BK558" s="195">
        <f t="shared" si="79"/>
        <v>0</v>
      </c>
      <c r="BL558" s="17" t="s">
        <v>231</v>
      </c>
      <c r="BM558" s="194" t="s">
        <v>1142</v>
      </c>
    </row>
    <row r="559" spans="1:65" s="2" customFormat="1" ht="21.75" customHeight="1">
      <c r="A559" s="34"/>
      <c r="B559" s="35"/>
      <c r="C559" s="182" t="s">
        <v>1143</v>
      </c>
      <c r="D559" s="182" t="s">
        <v>139</v>
      </c>
      <c r="E559" s="183" t="s">
        <v>1144</v>
      </c>
      <c r="F559" s="184" t="s">
        <v>1145</v>
      </c>
      <c r="G559" s="185" t="s">
        <v>149</v>
      </c>
      <c r="H559" s="186">
        <v>15.6</v>
      </c>
      <c r="I559" s="187"/>
      <c r="J559" s="188">
        <f t="shared" si="70"/>
        <v>0</v>
      </c>
      <c r="K559" s="189"/>
      <c r="L559" s="39"/>
      <c r="M559" s="190" t="s">
        <v>1</v>
      </c>
      <c r="N559" s="191" t="s">
        <v>42</v>
      </c>
      <c r="O559" s="71"/>
      <c r="P559" s="192">
        <f t="shared" si="71"/>
        <v>0</v>
      </c>
      <c r="Q559" s="192">
        <v>4.0000000000000003E-5</v>
      </c>
      <c r="R559" s="192">
        <f t="shared" si="72"/>
        <v>6.2399999999999999E-4</v>
      </c>
      <c r="S559" s="192">
        <v>0</v>
      </c>
      <c r="T559" s="193">
        <f t="shared" si="73"/>
        <v>0</v>
      </c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R559" s="194" t="s">
        <v>231</v>
      </c>
      <c r="AT559" s="194" t="s">
        <v>139</v>
      </c>
      <c r="AU559" s="194" t="s">
        <v>84</v>
      </c>
      <c r="AY559" s="17" t="s">
        <v>136</v>
      </c>
      <c r="BE559" s="195">
        <f t="shared" si="74"/>
        <v>0</v>
      </c>
      <c r="BF559" s="195">
        <f t="shared" si="75"/>
        <v>0</v>
      </c>
      <c r="BG559" s="195">
        <f t="shared" si="76"/>
        <v>0</v>
      </c>
      <c r="BH559" s="195">
        <f t="shared" si="77"/>
        <v>0</v>
      </c>
      <c r="BI559" s="195">
        <f t="shared" si="78"/>
        <v>0</v>
      </c>
      <c r="BJ559" s="17" t="s">
        <v>82</v>
      </c>
      <c r="BK559" s="195">
        <f t="shared" si="79"/>
        <v>0</v>
      </c>
      <c r="BL559" s="17" t="s">
        <v>231</v>
      </c>
      <c r="BM559" s="194" t="s">
        <v>1146</v>
      </c>
    </row>
    <row r="560" spans="1:65" s="2" customFormat="1" ht="24.2" customHeight="1">
      <c r="A560" s="34"/>
      <c r="B560" s="35"/>
      <c r="C560" s="182" t="s">
        <v>1147</v>
      </c>
      <c r="D560" s="182" t="s">
        <v>139</v>
      </c>
      <c r="E560" s="183" t="s">
        <v>1148</v>
      </c>
      <c r="F560" s="184" t="s">
        <v>1149</v>
      </c>
      <c r="G560" s="185" t="s">
        <v>149</v>
      </c>
      <c r="H560" s="186">
        <v>51.375</v>
      </c>
      <c r="I560" s="187"/>
      <c r="J560" s="188">
        <f t="shared" si="70"/>
        <v>0</v>
      </c>
      <c r="K560" s="189"/>
      <c r="L560" s="39"/>
      <c r="M560" s="190" t="s">
        <v>1</v>
      </c>
      <c r="N560" s="191" t="s">
        <v>42</v>
      </c>
      <c r="O560" s="71"/>
      <c r="P560" s="192">
        <f t="shared" si="71"/>
        <v>0</v>
      </c>
      <c r="Q560" s="192">
        <v>2.0000000000000001E-4</v>
      </c>
      <c r="R560" s="192">
        <f t="shared" si="72"/>
        <v>1.0275000000000001E-2</v>
      </c>
      <c r="S560" s="192">
        <v>0</v>
      </c>
      <c r="T560" s="193">
        <f t="shared" si="73"/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94" t="s">
        <v>231</v>
      </c>
      <c r="AT560" s="194" t="s">
        <v>139</v>
      </c>
      <c r="AU560" s="194" t="s">
        <v>84</v>
      </c>
      <c r="AY560" s="17" t="s">
        <v>136</v>
      </c>
      <c r="BE560" s="195">
        <f t="shared" si="74"/>
        <v>0</v>
      </c>
      <c r="BF560" s="195">
        <f t="shared" si="75"/>
        <v>0</v>
      </c>
      <c r="BG560" s="195">
        <f t="shared" si="76"/>
        <v>0</v>
      </c>
      <c r="BH560" s="195">
        <f t="shared" si="77"/>
        <v>0</v>
      </c>
      <c r="BI560" s="195">
        <f t="shared" si="78"/>
        <v>0</v>
      </c>
      <c r="BJ560" s="17" t="s">
        <v>82</v>
      </c>
      <c r="BK560" s="195">
        <f t="shared" si="79"/>
        <v>0</v>
      </c>
      <c r="BL560" s="17" t="s">
        <v>231</v>
      </c>
      <c r="BM560" s="194" t="s">
        <v>1150</v>
      </c>
    </row>
    <row r="561" spans="1:65" s="14" customFormat="1">
      <c r="B561" s="208"/>
      <c r="C561" s="209"/>
      <c r="D561" s="198" t="s">
        <v>145</v>
      </c>
      <c r="E561" s="210" t="s">
        <v>1</v>
      </c>
      <c r="F561" s="211" t="s">
        <v>1151</v>
      </c>
      <c r="G561" s="209"/>
      <c r="H561" s="210" t="s">
        <v>1</v>
      </c>
      <c r="I561" s="212"/>
      <c r="J561" s="209"/>
      <c r="K561" s="209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145</v>
      </c>
      <c r="AU561" s="217" t="s">
        <v>84</v>
      </c>
      <c r="AV561" s="14" t="s">
        <v>82</v>
      </c>
      <c r="AW561" s="14" t="s">
        <v>32</v>
      </c>
      <c r="AX561" s="14" t="s">
        <v>77</v>
      </c>
      <c r="AY561" s="217" t="s">
        <v>136</v>
      </c>
    </row>
    <row r="562" spans="1:65" s="13" customFormat="1">
      <c r="B562" s="196"/>
      <c r="C562" s="197"/>
      <c r="D562" s="198" t="s">
        <v>145</v>
      </c>
      <c r="E562" s="199" t="s">
        <v>1</v>
      </c>
      <c r="F562" s="200" t="s">
        <v>1152</v>
      </c>
      <c r="G562" s="197"/>
      <c r="H562" s="201">
        <v>51.375</v>
      </c>
      <c r="I562" s="202"/>
      <c r="J562" s="197"/>
      <c r="K562" s="197"/>
      <c r="L562" s="203"/>
      <c r="M562" s="204"/>
      <c r="N562" s="205"/>
      <c r="O562" s="205"/>
      <c r="P562" s="205"/>
      <c r="Q562" s="205"/>
      <c r="R562" s="205"/>
      <c r="S562" s="205"/>
      <c r="T562" s="206"/>
      <c r="AT562" s="207" t="s">
        <v>145</v>
      </c>
      <c r="AU562" s="207" t="s">
        <v>84</v>
      </c>
      <c r="AV562" s="13" t="s">
        <v>84</v>
      </c>
      <c r="AW562" s="13" t="s">
        <v>32</v>
      </c>
      <c r="AX562" s="13" t="s">
        <v>82</v>
      </c>
      <c r="AY562" s="207" t="s">
        <v>136</v>
      </c>
    </row>
    <row r="563" spans="1:65" s="2" customFormat="1" ht="24.2" customHeight="1">
      <c r="A563" s="34"/>
      <c r="B563" s="35"/>
      <c r="C563" s="182" t="s">
        <v>1153</v>
      </c>
      <c r="D563" s="182" t="s">
        <v>139</v>
      </c>
      <c r="E563" s="183" t="s">
        <v>1154</v>
      </c>
      <c r="F563" s="184" t="s">
        <v>1155</v>
      </c>
      <c r="G563" s="185" t="s">
        <v>149</v>
      </c>
      <c r="H563" s="186">
        <v>51.375</v>
      </c>
      <c r="I563" s="187"/>
      <c r="J563" s="188">
        <f>ROUND(I563*H563,2)</f>
        <v>0</v>
      </c>
      <c r="K563" s="189"/>
      <c r="L563" s="39"/>
      <c r="M563" s="190" t="s">
        <v>1</v>
      </c>
      <c r="N563" s="191" t="s">
        <v>42</v>
      </c>
      <c r="O563" s="71"/>
      <c r="P563" s="192">
        <f>O563*H563</f>
        <v>0</v>
      </c>
      <c r="Q563" s="192">
        <v>4.0999999999999999E-4</v>
      </c>
      <c r="R563" s="192">
        <f>Q563*H563</f>
        <v>2.1063749999999999E-2</v>
      </c>
      <c r="S563" s="192">
        <v>0</v>
      </c>
      <c r="T563" s="193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94" t="s">
        <v>231</v>
      </c>
      <c r="AT563" s="194" t="s">
        <v>139</v>
      </c>
      <c r="AU563" s="194" t="s">
        <v>84</v>
      </c>
      <c r="AY563" s="17" t="s">
        <v>136</v>
      </c>
      <c r="BE563" s="195">
        <f>IF(N563="základní",J563,0)</f>
        <v>0</v>
      </c>
      <c r="BF563" s="195">
        <f>IF(N563="snížená",J563,0)</f>
        <v>0</v>
      </c>
      <c r="BG563" s="195">
        <f>IF(N563="zákl. přenesená",J563,0)</f>
        <v>0</v>
      </c>
      <c r="BH563" s="195">
        <f>IF(N563="sníž. přenesená",J563,0)</f>
        <v>0</v>
      </c>
      <c r="BI563" s="195">
        <f>IF(N563="nulová",J563,0)</f>
        <v>0</v>
      </c>
      <c r="BJ563" s="17" t="s">
        <v>82</v>
      </c>
      <c r="BK563" s="195">
        <f>ROUND(I563*H563,2)</f>
        <v>0</v>
      </c>
      <c r="BL563" s="17" t="s">
        <v>231</v>
      </c>
      <c r="BM563" s="194" t="s">
        <v>1156</v>
      </c>
    </row>
    <row r="564" spans="1:65" s="12" customFormat="1" ht="22.9" customHeight="1">
      <c r="B564" s="166"/>
      <c r="C564" s="167"/>
      <c r="D564" s="168" t="s">
        <v>76</v>
      </c>
      <c r="E564" s="180" t="s">
        <v>1157</v>
      </c>
      <c r="F564" s="180" t="s">
        <v>1158</v>
      </c>
      <c r="G564" s="167"/>
      <c r="H564" s="167"/>
      <c r="I564" s="170"/>
      <c r="J564" s="181">
        <f>BK564</f>
        <v>0</v>
      </c>
      <c r="K564" s="167"/>
      <c r="L564" s="172"/>
      <c r="M564" s="173"/>
      <c r="N564" s="174"/>
      <c r="O564" s="174"/>
      <c r="P564" s="175">
        <f>SUM(P565:P595)</f>
        <v>0</v>
      </c>
      <c r="Q564" s="174"/>
      <c r="R564" s="175">
        <f>SUM(R565:R595)</f>
        <v>0.28371190000000002</v>
      </c>
      <c r="S564" s="174"/>
      <c r="T564" s="176">
        <f>SUM(T565:T595)</f>
        <v>5.9995849999999996E-2</v>
      </c>
      <c r="AR564" s="177" t="s">
        <v>84</v>
      </c>
      <c r="AT564" s="178" t="s">
        <v>76</v>
      </c>
      <c r="AU564" s="178" t="s">
        <v>82</v>
      </c>
      <c r="AY564" s="177" t="s">
        <v>136</v>
      </c>
      <c r="BK564" s="179">
        <f>SUM(BK565:BK595)</f>
        <v>0</v>
      </c>
    </row>
    <row r="565" spans="1:65" s="2" customFormat="1" ht="24.2" customHeight="1">
      <c r="A565" s="34"/>
      <c r="B565" s="35"/>
      <c r="C565" s="182" t="s">
        <v>1159</v>
      </c>
      <c r="D565" s="182" t="s">
        <v>139</v>
      </c>
      <c r="E565" s="183" t="s">
        <v>1160</v>
      </c>
      <c r="F565" s="184" t="s">
        <v>1161</v>
      </c>
      <c r="G565" s="185" t="s">
        <v>149</v>
      </c>
      <c r="H565" s="186">
        <v>193.535</v>
      </c>
      <c r="I565" s="187"/>
      <c r="J565" s="188">
        <f>ROUND(I565*H565,2)</f>
        <v>0</v>
      </c>
      <c r="K565" s="189"/>
      <c r="L565" s="39"/>
      <c r="M565" s="190" t="s">
        <v>1</v>
      </c>
      <c r="N565" s="191" t="s">
        <v>42</v>
      </c>
      <c r="O565" s="71"/>
      <c r="P565" s="192">
        <f>O565*H565</f>
        <v>0</v>
      </c>
      <c r="Q565" s="192">
        <v>0</v>
      </c>
      <c r="R565" s="192">
        <f>Q565*H565</f>
        <v>0</v>
      </c>
      <c r="S565" s="192">
        <v>0</v>
      </c>
      <c r="T565" s="193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194" t="s">
        <v>231</v>
      </c>
      <c r="AT565" s="194" t="s">
        <v>139</v>
      </c>
      <c r="AU565" s="194" t="s">
        <v>84</v>
      </c>
      <c r="AY565" s="17" t="s">
        <v>136</v>
      </c>
      <c r="BE565" s="195">
        <f>IF(N565="základní",J565,0)</f>
        <v>0</v>
      </c>
      <c r="BF565" s="195">
        <f>IF(N565="snížená",J565,0)</f>
        <v>0</v>
      </c>
      <c r="BG565" s="195">
        <f>IF(N565="zákl. přenesená",J565,0)</f>
        <v>0</v>
      </c>
      <c r="BH565" s="195">
        <f>IF(N565="sníž. přenesená",J565,0)</f>
        <v>0</v>
      </c>
      <c r="BI565" s="195">
        <f>IF(N565="nulová",J565,0)</f>
        <v>0</v>
      </c>
      <c r="BJ565" s="17" t="s">
        <v>82</v>
      </c>
      <c r="BK565" s="195">
        <f>ROUND(I565*H565,2)</f>
        <v>0</v>
      </c>
      <c r="BL565" s="17" t="s">
        <v>231</v>
      </c>
      <c r="BM565" s="194" t="s">
        <v>1162</v>
      </c>
    </row>
    <row r="566" spans="1:65" s="14" customFormat="1">
      <c r="B566" s="208"/>
      <c r="C566" s="209"/>
      <c r="D566" s="198" t="s">
        <v>145</v>
      </c>
      <c r="E566" s="210" t="s">
        <v>1</v>
      </c>
      <c r="F566" s="211" t="s">
        <v>1163</v>
      </c>
      <c r="G566" s="209"/>
      <c r="H566" s="210" t="s">
        <v>1</v>
      </c>
      <c r="I566" s="212"/>
      <c r="J566" s="209"/>
      <c r="K566" s="209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145</v>
      </c>
      <c r="AU566" s="217" t="s">
        <v>84</v>
      </c>
      <c r="AV566" s="14" t="s">
        <v>82</v>
      </c>
      <c r="AW566" s="14" t="s">
        <v>32</v>
      </c>
      <c r="AX566" s="14" t="s">
        <v>77</v>
      </c>
      <c r="AY566" s="217" t="s">
        <v>136</v>
      </c>
    </row>
    <row r="567" spans="1:65" s="13" customFormat="1">
      <c r="B567" s="196"/>
      <c r="C567" s="197"/>
      <c r="D567" s="198" t="s">
        <v>145</v>
      </c>
      <c r="E567" s="199" t="s">
        <v>1</v>
      </c>
      <c r="F567" s="200" t="s">
        <v>1164</v>
      </c>
      <c r="G567" s="197"/>
      <c r="H567" s="201">
        <v>89.49</v>
      </c>
      <c r="I567" s="202"/>
      <c r="J567" s="197"/>
      <c r="K567" s="197"/>
      <c r="L567" s="203"/>
      <c r="M567" s="204"/>
      <c r="N567" s="205"/>
      <c r="O567" s="205"/>
      <c r="P567" s="205"/>
      <c r="Q567" s="205"/>
      <c r="R567" s="205"/>
      <c r="S567" s="205"/>
      <c r="T567" s="206"/>
      <c r="AT567" s="207" t="s">
        <v>145</v>
      </c>
      <c r="AU567" s="207" t="s">
        <v>84</v>
      </c>
      <c r="AV567" s="13" t="s">
        <v>84</v>
      </c>
      <c r="AW567" s="13" t="s">
        <v>32</v>
      </c>
      <c r="AX567" s="13" t="s">
        <v>77</v>
      </c>
      <c r="AY567" s="207" t="s">
        <v>136</v>
      </c>
    </row>
    <row r="568" spans="1:65" s="14" customFormat="1">
      <c r="B568" s="208"/>
      <c r="C568" s="209"/>
      <c r="D568" s="198" t="s">
        <v>145</v>
      </c>
      <c r="E568" s="210" t="s">
        <v>1</v>
      </c>
      <c r="F568" s="211" t="s">
        <v>1151</v>
      </c>
      <c r="G568" s="209"/>
      <c r="H568" s="210" t="s">
        <v>1</v>
      </c>
      <c r="I568" s="212"/>
      <c r="J568" s="209"/>
      <c r="K568" s="209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145</v>
      </c>
      <c r="AU568" s="217" t="s">
        <v>84</v>
      </c>
      <c r="AV568" s="14" t="s">
        <v>82</v>
      </c>
      <c r="AW568" s="14" t="s">
        <v>32</v>
      </c>
      <c r="AX568" s="14" t="s">
        <v>77</v>
      </c>
      <c r="AY568" s="217" t="s">
        <v>136</v>
      </c>
    </row>
    <row r="569" spans="1:65" s="13" customFormat="1">
      <c r="B569" s="196"/>
      <c r="C569" s="197"/>
      <c r="D569" s="198" t="s">
        <v>145</v>
      </c>
      <c r="E569" s="199" t="s">
        <v>1</v>
      </c>
      <c r="F569" s="200" t="s">
        <v>1165</v>
      </c>
      <c r="G569" s="197"/>
      <c r="H569" s="201">
        <v>57.54</v>
      </c>
      <c r="I569" s="202"/>
      <c r="J569" s="197"/>
      <c r="K569" s="197"/>
      <c r="L569" s="203"/>
      <c r="M569" s="204"/>
      <c r="N569" s="205"/>
      <c r="O569" s="205"/>
      <c r="P569" s="205"/>
      <c r="Q569" s="205"/>
      <c r="R569" s="205"/>
      <c r="S569" s="205"/>
      <c r="T569" s="206"/>
      <c r="AT569" s="207" t="s">
        <v>145</v>
      </c>
      <c r="AU569" s="207" t="s">
        <v>84</v>
      </c>
      <c r="AV569" s="13" t="s">
        <v>84</v>
      </c>
      <c r="AW569" s="13" t="s">
        <v>32</v>
      </c>
      <c r="AX569" s="13" t="s">
        <v>77</v>
      </c>
      <c r="AY569" s="207" t="s">
        <v>136</v>
      </c>
    </row>
    <row r="570" spans="1:65" s="14" customFormat="1">
      <c r="B570" s="208"/>
      <c r="C570" s="209"/>
      <c r="D570" s="198" t="s">
        <v>145</v>
      </c>
      <c r="E570" s="210" t="s">
        <v>1</v>
      </c>
      <c r="F570" s="211" t="s">
        <v>1166</v>
      </c>
      <c r="G570" s="209"/>
      <c r="H570" s="210" t="s">
        <v>1</v>
      </c>
      <c r="I570" s="212"/>
      <c r="J570" s="209"/>
      <c r="K570" s="209"/>
      <c r="L570" s="213"/>
      <c r="M570" s="214"/>
      <c r="N570" s="215"/>
      <c r="O570" s="215"/>
      <c r="P570" s="215"/>
      <c r="Q570" s="215"/>
      <c r="R570" s="215"/>
      <c r="S570" s="215"/>
      <c r="T570" s="216"/>
      <c r="AT570" s="217" t="s">
        <v>145</v>
      </c>
      <c r="AU570" s="217" t="s">
        <v>84</v>
      </c>
      <c r="AV570" s="14" t="s">
        <v>82</v>
      </c>
      <c r="AW570" s="14" t="s">
        <v>32</v>
      </c>
      <c r="AX570" s="14" t="s">
        <v>77</v>
      </c>
      <c r="AY570" s="217" t="s">
        <v>136</v>
      </c>
    </row>
    <row r="571" spans="1:65" s="14" customFormat="1">
      <c r="B571" s="208"/>
      <c r="C571" s="209"/>
      <c r="D571" s="198" t="s">
        <v>145</v>
      </c>
      <c r="E571" s="210" t="s">
        <v>1</v>
      </c>
      <c r="F571" s="211" t="s">
        <v>929</v>
      </c>
      <c r="G571" s="209"/>
      <c r="H571" s="210" t="s">
        <v>1</v>
      </c>
      <c r="I571" s="212"/>
      <c r="J571" s="209"/>
      <c r="K571" s="209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145</v>
      </c>
      <c r="AU571" s="217" t="s">
        <v>84</v>
      </c>
      <c r="AV571" s="14" t="s">
        <v>82</v>
      </c>
      <c r="AW571" s="14" t="s">
        <v>32</v>
      </c>
      <c r="AX571" s="14" t="s">
        <v>77</v>
      </c>
      <c r="AY571" s="217" t="s">
        <v>136</v>
      </c>
    </row>
    <row r="572" spans="1:65" s="13" customFormat="1">
      <c r="B572" s="196"/>
      <c r="C572" s="197"/>
      <c r="D572" s="198" t="s">
        <v>145</v>
      </c>
      <c r="E572" s="199" t="s">
        <v>1</v>
      </c>
      <c r="F572" s="200" t="s">
        <v>1167</v>
      </c>
      <c r="G572" s="197"/>
      <c r="H572" s="201">
        <v>21.382000000000001</v>
      </c>
      <c r="I572" s="202"/>
      <c r="J572" s="197"/>
      <c r="K572" s="197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145</v>
      </c>
      <c r="AU572" s="207" t="s">
        <v>84</v>
      </c>
      <c r="AV572" s="13" t="s">
        <v>84</v>
      </c>
      <c r="AW572" s="13" t="s">
        <v>32</v>
      </c>
      <c r="AX572" s="13" t="s">
        <v>77</v>
      </c>
      <c r="AY572" s="207" t="s">
        <v>136</v>
      </c>
    </row>
    <row r="573" spans="1:65" s="14" customFormat="1">
      <c r="B573" s="208"/>
      <c r="C573" s="209"/>
      <c r="D573" s="198" t="s">
        <v>145</v>
      </c>
      <c r="E573" s="210" t="s">
        <v>1</v>
      </c>
      <c r="F573" s="211" t="s">
        <v>927</v>
      </c>
      <c r="G573" s="209"/>
      <c r="H573" s="210" t="s">
        <v>1</v>
      </c>
      <c r="I573" s="212"/>
      <c r="J573" s="209"/>
      <c r="K573" s="209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145</v>
      </c>
      <c r="AU573" s="217" t="s">
        <v>84</v>
      </c>
      <c r="AV573" s="14" t="s">
        <v>82</v>
      </c>
      <c r="AW573" s="14" t="s">
        <v>32</v>
      </c>
      <c r="AX573" s="14" t="s">
        <v>77</v>
      </c>
      <c r="AY573" s="217" t="s">
        <v>136</v>
      </c>
    </row>
    <row r="574" spans="1:65" s="13" customFormat="1">
      <c r="B574" s="196"/>
      <c r="C574" s="197"/>
      <c r="D574" s="198" t="s">
        <v>145</v>
      </c>
      <c r="E574" s="199" t="s">
        <v>1</v>
      </c>
      <c r="F574" s="200" t="s">
        <v>1168</v>
      </c>
      <c r="G574" s="197"/>
      <c r="H574" s="201">
        <v>14.951000000000001</v>
      </c>
      <c r="I574" s="202"/>
      <c r="J574" s="197"/>
      <c r="K574" s="197"/>
      <c r="L574" s="203"/>
      <c r="M574" s="204"/>
      <c r="N574" s="205"/>
      <c r="O574" s="205"/>
      <c r="P574" s="205"/>
      <c r="Q574" s="205"/>
      <c r="R574" s="205"/>
      <c r="S574" s="205"/>
      <c r="T574" s="206"/>
      <c r="AT574" s="207" t="s">
        <v>145</v>
      </c>
      <c r="AU574" s="207" t="s">
        <v>84</v>
      </c>
      <c r="AV574" s="13" t="s">
        <v>84</v>
      </c>
      <c r="AW574" s="13" t="s">
        <v>32</v>
      </c>
      <c r="AX574" s="13" t="s">
        <v>77</v>
      </c>
      <c r="AY574" s="207" t="s">
        <v>136</v>
      </c>
    </row>
    <row r="575" spans="1:65" s="14" customFormat="1">
      <c r="B575" s="208"/>
      <c r="C575" s="209"/>
      <c r="D575" s="198" t="s">
        <v>145</v>
      </c>
      <c r="E575" s="210" t="s">
        <v>1</v>
      </c>
      <c r="F575" s="211" t="s">
        <v>822</v>
      </c>
      <c r="G575" s="209"/>
      <c r="H575" s="210" t="s">
        <v>1</v>
      </c>
      <c r="I575" s="212"/>
      <c r="J575" s="209"/>
      <c r="K575" s="209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145</v>
      </c>
      <c r="AU575" s="217" t="s">
        <v>84</v>
      </c>
      <c r="AV575" s="14" t="s">
        <v>82</v>
      </c>
      <c r="AW575" s="14" t="s">
        <v>32</v>
      </c>
      <c r="AX575" s="14" t="s">
        <v>77</v>
      </c>
      <c r="AY575" s="217" t="s">
        <v>136</v>
      </c>
    </row>
    <row r="576" spans="1:65" s="13" customFormat="1">
      <c r="B576" s="196"/>
      <c r="C576" s="197"/>
      <c r="D576" s="198" t="s">
        <v>145</v>
      </c>
      <c r="E576" s="199" t="s">
        <v>1</v>
      </c>
      <c r="F576" s="200" t="s">
        <v>1169</v>
      </c>
      <c r="G576" s="197"/>
      <c r="H576" s="201">
        <v>10.172000000000001</v>
      </c>
      <c r="I576" s="202"/>
      <c r="J576" s="197"/>
      <c r="K576" s="197"/>
      <c r="L576" s="203"/>
      <c r="M576" s="204"/>
      <c r="N576" s="205"/>
      <c r="O576" s="205"/>
      <c r="P576" s="205"/>
      <c r="Q576" s="205"/>
      <c r="R576" s="205"/>
      <c r="S576" s="205"/>
      <c r="T576" s="206"/>
      <c r="AT576" s="207" t="s">
        <v>145</v>
      </c>
      <c r="AU576" s="207" t="s">
        <v>84</v>
      </c>
      <c r="AV576" s="13" t="s">
        <v>84</v>
      </c>
      <c r="AW576" s="13" t="s">
        <v>32</v>
      </c>
      <c r="AX576" s="13" t="s">
        <v>77</v>
      </c>
      <c r="AY576" s="207" t="s">
        <v>136</v>
      </c>
    </row>
    <row r="577" spans="1:65" s="15" customFormat="1">
      <c r="B577" s="218"/>
      <c r="C577" s="219"/>
      <c r="D577" s="198" t="s">
        <v>145</v>
      </c>
      <c r="E577" s="220" t="s">
        <v>1</v>
      </c>
      <c r="F577" s="221" t="s">
        <v>175</v>
      </c>
      <c r="G577" s="219"/>
      <c r="H577" s="222">
        <v>193.535</v>
      </c>
      <c r="I577" s="223"/>
      <c r="J577" s="219"/>
      <c r="K577" s="219"/>
      <c r="L577" s="224"/>
      <c r="M577" s="225"/>
      <c r="N577" s="226"/>
      <c r="O577" s="226"/>
      <c r="P577" s="226"/>
      <c r="Q577" s="226"/>
      <c r="R577" s="226"/>
      <c r="S577" s="226"/>
      <c r="T577" s="227"/>
      <c r="AT577" s="228" t="s">
        <v>145</v>
      </c>
      <c r="AU577" s="228" t="s">
        <v>84</v>
      </c>
      <c r="AV577" s="15" t="s">
        <v>143</v>
      </c>
      <c r="AW577" s="15" t="s">
        <v>32</v>
      </c>
      <c r="AX577" s="15" t="s">
        <v>82</v>
      </c>
      <c r="AY577" s="228" t="s">
        <v>136</v>
      </c>
    </row>
    <row r="578" spans="1:65" s="2" customFormat="1" ht="16.5" customHeight="1">
      <c r="A578" s="34"/>
      <c r="B578" s="35"/>
      <c r="C578" s="182" t="s">
        <v>1170</v>
      </c>
      <c r="D578" s="182" t="s">
        <v>139</v>
      </c>
      <c r="E578" s="183" t="s">
        <v>1171</v>
      </c>
      <c r="F578" s="184" t="s">
        <v>1172</v>
      </c>
      <c r="G578" s="185" t="s">
        <v>149</v>
      </c>
      <c r="H578" s="186">
        <v>193.535</v>
      </c>
      <c r="I578" s="187"/>
      <c r="J578" s="188">
        <f>ROUND(I578*H578,2)</f>
        <v>0</v>
      </c>
      <c r="K578" s="189"/>
      <c r="L578" s="39"/>
      <c r="M578" s="190" t="s">
        <v>1</v>
      </c>
      <c r="N578" s="191" t="s">
        <v>42</v>
      </c>
      <c r="O578" s="71"/>
      <c r="P578" s="192">
        <f>O578*H578</f>
        <v>0</v>
      </c>
      <c r="Q578" s="192">
        <v>1E-3</v>
      </c>
      <c r="R578" s="192">
        <f>Q578*H578</f>
        <v>0.19353500000000001</v>
      </c>
      <c r="S578" s="192">
        <v>3.1E-4</v>
      </c>
      <c r="T578" s="193">
        <f>S578*H578</f>
        <v>5.9995849999999996E-2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194" t="s">
        <v>231</v>
      </c>
      <c r="AT578" s="194" t="s">
        <v>139</v>
      </c>
      <c r="AU578" s="194" t="s">
        <v>84</v>
      </c>
      <c r="AY578" s="17" t="s">
        <v>136</v>
      </c>
      <c r="BE578" s="195">
        <f>IF(N578="základní",J578,0)</f>
        <v>0</v>
      </c>
      <c r="BF578" s="195">
        <f>IF(N578="snížená",J578,0)</f>
        <v>0</v>
      </c>
      <c r="BG578" s="195">
        <f>IF(N578="zákl. přenesená",J578,0)</f>
        <v>0</v>
      </c>
      <c r="BH578" s="195">
        <f>IF(N578="sníž. přenesená",J578,0)</f>
        <v>0</v>
      </c>
      <c r="BI578" s="195">
        <f>IF(N578="nulová",J578,0)</f>
        <v>0</v>
      </c>
      <c r="BJ578" s="17" t="s">
        <v>82</v>
      </c>
      <c r="BK578" s="195">
        <f>ROUND(I578*H578,2)</f>
        <v>0</v>
      </c>
      <c r="BL578" s="17" t="s">
        <v>231</v>
      </c>
      <c r="BM578" s="194" t="s">
        <v>1173</v>
      </c>
    </row>
    <row r="579" spans="1:65" s="14" customFormat="1">
      <c r="B579" s="208"/>
      <c r="C579" s="209"/>
      <c r="D579" s="198" t="s">
        <v>145</v>
      </c>
      <c r="E579" s="210" t="s">
        <v>1</v>
      </c>
      <c r="F579" s="211" t="s">
        <v>1163</v>
      </c>
      <c r="G579" s="209"/>
      <c r="H579" s="210" t="s">
        <v>1</v>
      </c>
      <c r="I579" s="212"/>
      <c r="J579" s="209"/>
      <c r="K579" s="209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145</v>
      </c>
      <c r="AU579" s="217" t="s">
        <v>84</v>
      </c>
      <c r="AV579" s="14" t="s">
        <v>82</v>
      </c>
      <c r="AW579" s="14" t="s">
        <v>32</v>
      </c>
      <c r="AX579" s="14" t="s">
        <v>77</v>
      </c>
      <c r="AY579" s="217" t="s">
        <v>136</v>
      </c>
    </row>
    <row r="580" spans="1:65" s="13" customFormat="1">
      <c r="B580" s="196"/>
      <c r="C580" s="197"/>
      <c r="D580" s="198" t="s">
        <v>145</v>
      </c>
      <c r="E580" s="199" t="s">
        <v>1</v>
      </c>
      <c r="F580" s="200" t="s">
        <v>1164</v>
      </c>
      <c r="G580" s="197"/>
      <c r="H580" s="201">
        <v>89.49</v>
      </c>
      <c r="I580" s="202"/>
      <c r="J580" s="197"/>
      <c r="K580" s="197"/>
      <c r="L580" s="203"/>
      <c r="M580" s="204"/>
      <c r="N580" s="205"/>
      <c r="O580" s="205"/>
      <c r="P580" s="205"/>
      <c r="Q580" s="205"/>
      <c r="R580" s="205"/>
      <c r="S580" s="205"/>
      <c r="T580" s="206"/>
      <c r="AT580" s="207" t="s">
        <v>145</v>
      </c>
      <c r="AU580" s="207" t="s">
        <v>84</v>
      </c>
      <c r="AV580" s="13" t="s">
        <v>84</v>
      </c>
      <c r="AW580" s="13" t="s">
        <v>32</v>
      </c>
      <c r="AX580" s="13" t="s">
        <v>77</v>
      </c>
      <c r="AY580" s="207" t="s">
        <v>136</v>
      </c>
    </row>
    <row r="581" spans="1:65" s="14" customFormat="1">
      <c r="B581" s="208"/>
      <c r="C581" s="209"/>
      <c r="D581" s="198" t="s">
        <v>145</v>
      </c>
      <c r="E581" s="210" t="s">
        <v>1</v>
      </c>
      <c r="F581" s="211" t="s">
        <v>1151</v>
      </c>
      <c r="G581" s="209"/>
      <c r="H581" s="210" t="s">
        <v>1</v>
      </c>
      <c r="I581" s="212"/>
      <c r="J581" s="209"/>
      <c r="K581" s="209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145</v>
      </c>
      <c r="AU581" s="217" t="s">
        <v>84</v>
      </c>
      <c r="AV581" s="14" t="s">
        <v>82</v>
      </c>
      <c r="AW581" s="14" t="s">
        <v>32</v>
      </c>
      <c r="AX581" s="14" t="s">
        <v>77</v>
      </c>
      <c r="AY581" s="217" t="s">
        <v>136</v>
      </c>
    </row>
    <row r="582" spans="1:65" s="13" customFormat="1">
      <c r="B582" s="196"/>
      <c r="C582" s="197"/>
      <c r="D582" s="198" t="s">
        <v>145</v>
      </c>
      <c r="E582" s="199" t="s">
        <v>1</v>
      </c>
      <c r="F582" s="200" t="s">
        <v>1165</v>
      </c>
      <c r="G582" s="197"/>
      <c r="H582" s="201">
        <v>57.54</v>
      </c>
      <c r="I582" s="202"/>
      <c r="J582" s="197"/>
      <c r="K582" s="197"/>
      <c r="L582" s="203"/>
      <c r="M582" s="204"/>
      <c r="N582" s="205"/>
      <c r="O582" s="205"/>
      <c r="P582" s="205"/>
      <c r="Q582" s="205"/>
      <c r="R582" s="205"/>
      <c r="S582" s="205"/>
      <c r="T582" s="206"/>
      <c r="AT582" s="207" t="s">
        <v>145</v>
      </c>
      <c r="AU582" s="207" t="s">
        <v>84</v>
      </c>
      <c r="AV582" s="13" t="s">
        <v>84</v>
      </c>
      <c r="AW582" s="13" t="s">
        <v>32</v>
      </c>
      <c r="AX582" s="13" t="s">
        <v>77</v>
      </c>
      <c r="AY582" s="207" t="s">
        <v>136</v>
      </c>
    </row>
    <row r="583" spans="1:65" s="14" customFormat="1">
      <c r="B583" s="208"/>
      <c r="C583" s="209"/>
      <c r="D583" s="198" t="s">
        <v>145</v>
      </c>
      <c r="E583" s="210" t="s">
        <v>1</v>
      </c>
      <c r="F583" s="211" t="s">
        <v>1166</v>
      </c>
      <c r="G583" s="209"/>
      <c r="H583" s="210" t="s">
        <v>1</v>
      </c>
      <c r="I583" s="212"/>
      <c r="J583" s="209"/>
      <c r="K583" s="209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145</v>
      </c>
      <c r="AU583" s="217" t="s">
        <v>84</v>
      </c>
      <c r="AV583" s="14" t="s">
        <v>82</v>
      </c>
      <c r="AW583" s="14" t="s">
        <v>32</v>
      </c>
      <c r="AX583" s="14" t="s">
        <v>77</v>
      </c>
      <c r="AY583" s="217" t="s">
        <v>136</v>
      </c>
    </row>
    <row r="584" spans="1:65" s="14" customFormat="1">
      <c r="B584" s="208"/>
      <c r="C584" s="209"/>
      <c r="D584" s="198" t="s">
        <v>145</v>
      </c>
      <c r="E584" s="210" t="s">
        <v>1</v>
      </c>
      <c r="F584" s="211" t="s">
        <v>929</v>
      </c>
      <c r="G584" s="209"/>
      <c r="H584" s="210" t="s">
        <v>1</v>
      </c>
      <c r="I584" s="212"/>
      <c r="J584" s="209"/>
      <c r="K584" s="209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145</v>
      </c>
      <c r="AU584" s="217" t="s">
        <v>84</v>
      </c>
      <c r="AV584" s="14" t="s">
        <v>82</v>
      </c>
      <c r="AW584" s="14" t="s">
        <v>32</v>
      </c>
      <c r="AX584" s="14" t="s">
        <v>77</v>
      </c>
      <c r="AY584" s="217" t="s">
        <v>136</v>
      </c>
    </row>
    <row r="585" spans="1:65" s="13" customFormat="1">
      <c r="B585" s="196"/>
      <c r="C585" s="197"/>
      <c r="D585" s="198" t="s">
        <v>145</v>
      </c>
      <c r="E585" s="199" t="s">
        <v>1</v>
      </c>
      <c r="F585" s="200" t="s">
        <v>1167</v>
      </c>
      <c r="G585" s="197"/>
      <c r="H585" s="201">
        <v>21.382000000000001</v>
      </c>
      <c r="I585" s="202"/>
      <c r="J585" s="197"/>
      <c r="K585" s="197"/>
      <c r="L585" s="203"/>
      <c r="M585" s="204"/>
      <c r="N585" s="205"/>
      <c r="O585" s="205"/>
      <c r="P585" s="205"/>
      <c r="Q585" s="205"/>
      <c r="R585" s="205"/>
      <c r="S585" s="205"/>
      <c r="T585" s="206"/>
      <c r="AT585" s="207" t="s">
        <v>145</v>
      </c>
      <c r="AU585" s="207" t="s">
        <v>84</v>
      </c>
      <c r="AV585" s="13" t="s">
        <v>84</v>
      </c>
      <c r="AW585" s="13" t="s">
        <v>32</v>
      </c>
      <c r="AX585" s="13" t="s">
        <v>77</v>
      </c>
      <c r="AY585" s="207" t="s">
        <v>136</v>
      </c>
    </row>
    <row r="586" spans="1:65" s="14" customFormat="1">
      <c r="B586" s="208"/>
      <c r="C586" s="209"/>
      <c r="D586" s="198" t="s">
        <v>145</v>
      </c>
      <c r="E586" s="210" t="s">
        <v>1</v>
      </c>
      <c r="F586" s="211" t="s">
        <v>927</v>
      </c>
      <c r="G586" s="209"/>
      <c r="H586" s="210" t="s">
        <v>1</v>
      </c>
      <c r="I586" s="212"/>
      <c r="J586" s="209"/>
      <c r="K586" s="209"/>
      <c r="L586" s="213"/>
      <c r="M586" s="214"/>
      <c r="N586" s="215"/>
      <c r="O586" s="215"/>
      <c r="P586" s="215"/>
      <c r="Q586" s="215"/>
      <c r="R586" s="215"/>
      <c r="S586" s="215"/>
      <c r="T586" s="216"/>
      <c r="AT586" s="217" t="s">
        <v>145</v>
      </c>
      <c r="AU586" s="217" t="s">
        <v>84</v>
      </c>
      <c r="AV586" s="14" t="s">
        <v>82</v>
      </c>
      <c r="AW586" s="14" t="s">
        <v>32</v>
      </c>
      <c r="AX586" s="14" t="s">
        <v>77</v>
      </c>
      <c r="AY586" s="217" t="s">
        <v>136</v>
      </c>
    </row>
    <row r="587" spans="1:65" s="13" customFormat="1">
      <c r="B587" s="196"/>
      <c r="C587" s="197"/>
      <c r="D587" s="198" t="s">
        <v>145</v>
      </c>
      <c r="E587" s="199" t="s">
        <v>1</v>
      </c>
      <c r="F587" s="200" t="s">
        <v>1168</v>
      </c>
      <c r="G587" s="197"/>
      <c r="H587" s="201">
        <v>14.951000000000001</v>
      </c>
      <c r="I587" s="202"/>
      <c r="J587" s="197"/>
      <c r="K587" s="197"/>
      <c r="L587" s="203"/>
      <c r="M587" s="204"/>
      <c r="N587" s="205"/>
      <c r="O587" s="205"/>
      <c r="P587" s="205"/>
      <c r="Q587" s="205"/>
      <c r="R587" s="205"/>
      <c r="S587" s="205"/>
      <c r="T587" s="206"/>
      <c r="AT587" s="207" t="s">
        <v>145</v>
      </c>
      <c r="AU587" s="207" t="s">
        <v>84</v>
      </c>
      <c r="AV587" s="13" t="s">
        <v>84</v>
      </c>
      <c r="AW587" s="13" t="s">
        <v>32</v>
      </c>
      <c r="AX587" s="13" t="s">
        <v>77</v>
      </c>
      <c r="AY587" s="207" t="s">
        <v>136</v>
      </c>
    </row>
    <row r="588" spans="1:65" s="14" customFormat="1">
      <c r="B588" s="208"/>
      <c r="C588" s="209"/>
      <c r="D588" s="198" t="s">
        <v>145</v>
      </c>
      <c r="E588" s="210" t="s">
        <v>1</v>
      </c>
      <c r="F588" s="211" t="s">
        <v>822</v>
      </c>
      <c r="G588" s="209"/>
      <c r="H588" s="210" t="s">
        <v>1</v>
      </c>
      <c r="I588" s="212"/>
      <c r="J588" s="209"/>
      <c r="K588" s="209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145</v>
      </c>
      <c r="AU588" s="217" t="s">
        <v>84</v>
      </c>
      <c r="AV588" s="14" t="s">
        <v>82</v>
      </c>
      <c r="AW588" s="14" t="s">
        <v>32</v>
      </c>
      <c r="AX588" s="14" t="s">
        <v>77</v>
      </c>
      <c r="AY588" s="217" t="s">
        <v>136</v>
      </c>
    </row>
    <row r="589" spans="1:65" s="13" customFormat="1">
      <c r="B589" s="196"/>
      <c r="C589" s="197"/>
      <c r="D589" s="198" t="s">
        <v>145</v>
      </c>
      <c r="E589" s="199" t="s">
        <v>1</v>
      </c>
      <c r="F589" s="200" t="s">
        <v>1169</v>
      </c>
      <c r="G589" s="197"/>
      <c r="H589" s="201">
        <v>10.172000000000001</v>
      </c>
      <c r="I589" s="202"/>
      <c r="J589" s="197"/>
      <c r="K589" s="197"/>
      <c r="L589" s="203"/>
      <c r="M589" s="204"/>
      <c r="N589" s="205"/>
      <c r="O589" s="205"/>
      <c r="P589" s="205"/>
      <c r="Q589" s="205"/>
      <c r="R589" s="205"/>
      <c r="S589" s="205"/>
      <c r="T589" s="206"/>
      <c r="AT589" s="207" t="s">
        <v>145</v>
      </c>
      <c r="AU589" s="207" t="s">
        <v>84</v>
      </c>
      <c r="AV589" s="13" t="s">
        <v>84</v>
      </c>
      <c r="AW589" s="13" t="s">
        <v>32</v>
      </c>
      <c r="AX589" s="13" t="s">
        <v>77</v>
      </c>
      <c r="AY589" s="207" t="s">
        <v>136</v>
      </c>
    </row>
    <row r="590" spans="1:65" s="15" customFormat="1">
      <c r="B590" s="218"/>
      <c r="C590" s="219"/>
      <c r="D590" s="198" t="s">
        <v>145</v>
      </c>
      <c r="E590" s="220" t="s">
        <v>1</v>
      </c>
      <c r="F590" s="221" t="s">
        <v>175</v>
      </c>
      <c r="G590" s="219"/>
      <c r="H590" s="222">
        <v>193.535</v>
      </c>
      <c r="I590" s="223"/>
      <c r="J590" s="219"/>
      <c r="K590" s="219"/>
      <c r="L590" s="224"/>
      <c r="M590" s="225"/>
      <c r="N590" s="226"/>
      <c r="O590" s="226"/>
      <c r="P590" s="226"/>
      <c r="Q590" s="226"/>
      <c r="R590" s="226"/>
      <c r="S590" s="226"/>
      <c r="T590" s="227"/>
      <c r="AT590" s="228" t="s">
        <v>145</v>
      </c>
      <c r="AU590" s="228" t="s">
        <v>84</v>
      </c>
      <c r="AV590" s="15" t="s">
        <v>143</v>
      </c>
      <c r="AW590" s="15" t="s">
        <v>32</v>
      </c>
      <c r="AX590" s="15" t="s">
        <v>82</v>
      </c>
      <c r="AY590" s="228" t="s">
        <v>136</v>
      </c>
    </row>
    <row r="591" spans="1:65" s="2" customFormat="1" ht="24.2" customHeight="1">
      <c r="A591" s="34"/>
      <c r="B591" s="35"/>
      <c r="C591" s="182" t="s">
        <v>1174</v>
      </c>
      <c r="D591" s="182" t="s">
        <v>139</v>
      </c>
      <c r="E591" s="183" t="s">
        <v>1175</v>
      </c>
      <c r="F591" s="184" t="s">
        <v>1176</v>
      </c>
      <c r="G591" s="185" t="s">
        <v>149</v>
      </c>
      <c r="H591" s="186">
        <v>193.535</v>
      </c>
      <c r="I591" s="187"/>
      <c r="J591" s="188">
        <f>ROUND(I591*H591,2)</f>
        <v>0</v>
      </c>
      <c r="K591" s="189"/>
      <c r="L591" s="39"/>
      <c r="M591" s="190" t="s">
        <v>1</v>
      </c>
      <c r="N591" s="191" t="s">
        <v>42</v>
      </c>
      <c r="O591" s="71"/>
      <c r="P591" s="192">
        <f>O591*H591</f>
        <v>0</v>
      </c>
      <c r="Q591" s="192">
        <v>2.0000000000000001E-4</v>
      </c>
      <c r="R591" s="192">
        <f>Q591*H591</f>
        <v>3.8706999999999998E-2</v>
      </c>
      <c r="S591" s="192">
        <v>0</v>
      </c>
      <c r="T591" s="193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94" t="s">
        <v>231</v>
      </c>
      <c r="AT591" s="194" t="s">
        <v>139</v>
      </c>
      <c r="AU591" s="194" t="s">
        <v>84</v>
      </c>
      <c r="AY591" s="17" t="s">
        <v>136</v>
      </c>
      <c r="BE591" s="195">
        <f>IF(N591="základní",J591,0)</f>
        <v>0</v>
      </c>
      <c r="BF591" s="195">
        <f>IF(N591="snížená",J591,0)</f>
        <v>0</v>
      </c>
      <c r="BG591" s="195">
        <f>IF(N591="zákl. přenesená",J591,0)</f>
        <v>0</v>
      </c>
      <c r="BH591" s="195">
        <f>IF(N591="sníž. přenesená",J591,0)</f>
        <v>0</v>
      </c>
      <c r="BI591" s="195">
        <f>IF(N591="nulová",J591,0)</f>
        <v>0</v>
      </c>
      <c r="BJ591" s="17" t="s">
        <v>82</v>
      </c>
      <c r="BK591" s="195">
        <f>ROUND(I591*H591,2)</f>
        <v>0</v>
      </c>
      <c r="BL591" s="17" t="s">
        <v>231</v>
      </c>
      <c r="BM591" s="194" t="s">
        <v>1177</v>
      </c>
    </row>
    <row r="592" spans="1:65" s="2" customFormat="1" ht="33" customHeight="1">
      <c r="A592" s="34"/>
      <c r="B592" s="35"/>
      <c r="C592" s="182" t="s">
        <v>1178</v>
      </c>
      <c r="D592" s="182" t="s">
        <v>139</v>
      </c>
      <c r="E592" s="183" t="s">
        <v>1179</v>
      </c>
      <c r="F592" s="184" t="s">
        <v>1180</v>
      </c>
      <c r="G592" s="185" t="s">
        <v>149</v>
      </c>
      <c r="H592" s="186">
        <v>193.535</v>
      </c>
      <c r="I592" s="187"/>
      <c r="J592" s="188">
        <f>ROUND(I592*H592,2)</f>
        <v>0</v>
      </c>
      <c r="K592" s="189"/>
      <c r="L592" s="39"/>
      <c r="M592" s="190" t="s">
        <v>1</v>
      </c>
      <c r="N592" s="191" t="s">
        <v>42</v>
      </c>
      <c r="O592" s="71"/>
      <c r="P592" s="192">
        <f>O592*H592</f>
        <v>0</v>
      </c>
      <c r="Q592" s="192">
        <v>2.5999999999999998E-4</v>
      </c>
      <c r="R592" s="192">
        <f>Q592*H592</f>
        <v>5.0319099999999992E-2</v>
      </c>
      <c r="S592" s="192">
        <v>0</v>
      </c>
      <c r="T592" s="193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194" t="s">
        <v>231</v>
      </c>
      <c r="AT592" s="194" t="s">
        <v>139</v>
      </c>
      <c r="AU592" s="194" t="s">
        <v>84</v>
      </c>
      <c r="AY592" s="17" t="s">
        <v>136</v>
      </c>
      <c r="BE592" s="195">
        <f>IF(N592="základní",J592,0)</f>
        <v>0</v>
      </c>
      <c r="BF592" s="195">
        <f>IF(N592="snížená",J592,0)</f>
        <v>0</v>
      </c>
      <c r="BG592" s="195">
        <f>IF(N592="zákl. přenesená",J592,0)</f>
        <v>0</v>
      </c>
      <c r="BH592" s="195">
        <f>IF(N592="sníž. přenesená",J592,0)</f>
        <v>0</v>
      </c>
      <c r="BI592" s="195">
        <f>IF(N592="nulová",J592,0)</f>
        <v>0</v>
      </c>
      <c r="BJ592" s="17" t="s">
        <v>82</v>
      </c>
      <c r="BK592" s="195">
        <f>ROUND(I592*H592,2)</f>
        <v>0</v>
      </c>
      <c r="BL592" s="17" t="s">
        <v>231</v>
      </c>
      <c r="BM592" s="194" t="s">
        <v>1181</v>
      </c>
    </row>
    <row r="593" spans="1:65" s="2" customFormat="1" ht="37.9" customHeight="1">
      <c r="A593" s="34"/>
      <c r="B593" s="35"/>
      <c r="C593" s="182" t="s">
        <v>1182</v>
      </c>
      <c r="D593" s="182" t="s">
        <v>139</v>
      </c>
      <c r="E593" s="183" t="s">
        <v>1183</v>
      </c>
      <c r="F593" s="184" t="s">
        <v>1184</v>
      </c>
      <c r="G593" s="185" t="s">
        <v>149</v>
      </c>
      <c r="H593" s="186">
        <v>57.54</v>
      </c>
      <c r="I593" s="187"/>
      <c r="J593" s="188">
        <f>ROUND(I593*H593,2)</f>
        <v>0</v>
      </c>
      <c r="K593" s="189"/>
      <c r="L593" s="39"/>
      <c r="M593" s="190" t="s">
        <v>1</v>
      </c>
      <c r="N593" s="191" t="s">
        <v>42</v>
      </c>
      <c r="O593" s="71"/>
      <c r="P593" s="192">
        <f>O593*H593</f>
        <v>0</v>
      </c>
      <c r="Q593" s="192">
        <v>2.0000000000000002E-5</v>
      </c>
      <c r="R593" s="192">
        <f>Q593*H593</f>
        <v>1.1508E-3</v>
      </c>
      <c r="S593" s="192">
        <v>0</v>
      </c>
      <c r="T593" s="193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94" t="s">
        <v>231</v>
      </c>
      <c r="AT593" s="194" t="s">
        <v>139</v>
      </c>
      <c r="AU593" s="194" t="s">
        <v>84</v>
      </c>
      <c r="AY593" s="17" t="s">
        <v>136</v>
      </c>
      <c r="BE593" s="195">
        <f>IF(N593="základní",J593,0)</f>
        <v>0</v>
      </c>
      <c r="BF593" s="195">
        <f>IF(N593="snížená",J593,0)</f>
        <v>0</v>
      </c>
      <c r="BG593" s="195">
        <f>IF(N593="zákl. přenesená",J593,0)</f>
        <v>0</v>
      </c>
      <c r="BH593" s="195">
        <f>IF(N593="sníž. přenesená",J593,0)</f>
        <v>0</v>
      </c>
      <c r="BI593" s="195">
        <f>IF(N593="nulová",J593,0)</f>
        <v>0</v>
      </c>
      <c r="BJ593" s="17" t="s">
        <v>82</v>
      </c>
      <c r="BK593" s="195">
        <f>ROUND(I593*H593,2)</f>
        <v>0</v>
      </c>
      <c r="BL593" s="17" t="s">
        <v>231</v>
      </c>
      <c r="BM593" s="194" t="s">
        <v>1185</v>
      </c>
    </row>
    <row r="594" spans="1:65" s="14" customFormat="1">
      <c r="B594" s="208"/>
      <c r="C594" s="209"/>
      <c r="D594" s="198" t="s">
        <v>145</v>
      </c>
      <c r="E594" s="210" t="s">
        <v>1</v>
      </c>
      <c r="F594" s="211" t="s">
        <v>1151</v>
      </c>
      <c r="G594" s="209"/>
      <c r="H594" s="210" t="s">
        <v>1</v>
      </c>
      <c r="I594" s="212"/>
      <c r="J594" s="209"/>
      <c r="K594" s="209"/>
      <c r="L594" s="213"/>
      <c r="M594" s="214"/>
      <c r="N594" s="215"/>
      <c r="O594" s="215"/>
      <c r="P594" s="215"/>
      <c r="Q594" s="215"/>
      <c r="R594" s="215"/>
      <c r="S594" s="215"/>
      <c r="T594" s="216"/>
      <c r="AT594" s="217" t="s">
        <v>145</v>
      </c>
      <c r="AU594" s="217" t="s">
        <v>84</v>
      </c>
      <c r="AV594" s="14" t="s">
        <v>82</v>
      </c>
      <c r="AW594" s="14" t="s">
        <v>32</v>
      </c>
      <c r="AX594" s="14" t="s">
        <v>77</v>
      </c>
      <c r="AY594" s="217" t="s">
        <v>136</v>
      </c>
    </row>
    <row r="595" spans="1:65" s="13" customFormat="1">
      <c r="B595" s="196"/>
      <c r="C595" s="197"/>
      <c r="D595" s="198" t="s">
        <v>145</v>
      </c>
      <c r="E595" s="199" t="s">
        <v>1</v>
      </c>
      <c r="F595" s="200" t="s">
        <v>1165</v>
      </c>
      <c r="G595" s="197"/>
      <c r="H595" s="201">
        <v>57.54</v>
      </c>
      <c r="I595" s="202"/>
      <c r="J595" s="197"/>
      <c r="K595" s="197"/>
      <c r="L595" s="203"/>
      <c r="M595" s="204"/>
      <c r="N595" s="205"/>
      <c r="O595" s="205"/>
      <c r="P595" s="205"/>
      <c r="Q595" s="205"/>
      <c r="R595" s="205"/>
      <c r="S595" s="205"/>
      <c r="T595" s="206"/>
      <c r="AT595" s="207" t="s">
        <v>145</v>
      </c>
      <c r="AU595" s="207" t="s">
        <v>84</v>
      </c>
      <c r="AV595" s="13" t="s">
        <v>84</v>
      </c>
      <c r="AW595" s="13" t="s">
        <v>32</v>
      </c>
      <c r="AX595" s="13" t="s">
        <v>82</v>
      </c>
      <c r="AY595" s="207" t="s">
        <v>136</v>
      </c>
    </row>
    <row r="596" spans="1:65" s="12" customFormat="1" ht="25.9" customHeight="1">
      <c r="B596" s="166"/>
      <c r="C596" s="167"/>
      <c r="D596" s="168" t="s">
        <v>76</v>
      </c>
      <c r="E596" s="169" t="s">
        <v>237</v>
      </c>
      <c r="F596" s="169" t="s">
        <v>1186</v>
      </c>
      <c r="G596" s="167"/>
      <c r="H596" s="167"/>
      <c r="I596" s="170"/>
      <c r="J596" s="171">
        <f>BK596</f>
        <v>0</v>
      </c>
      <c r="K596" s="167"/>
      <c r="L596" s="172"/>
      <c r="M596" s="173"/>
      <c r="N596" s="174"/>
      <c r="O596" s="174"/>
      <c r="P596" s="175">
        <f>P597</f>
        <v>0</v>
      </c>
      <c r="Q596" s="174"/>
      <c r="R596" s="175">
        <f>R597</f>
        <v>0</v>
      </c>
      <c r="S596" s="174"/>
      <c r="T596" s="176">
        <f>T597</f>
        <v>0</v>
      </c>
      <c r="AR596" s="177" t="s">
        <v>137</v>
      </c>
      <c r="AT596" s="178" t="s">
        <v>76</v>
      </c>
      <c r="AU596" s="178" t="s">
        <v>77</v>
      </c>
      <c r="AY596" s="177" t="s">
        <v>136</v>
      </c>
      <c r="BK596" s="179">
        <f>BK597</f>
        <v>0</v>
      </c>
    </row>
    <row r="597" spans="1:65" s="12" customFormat="1" ht="22.9" customHeight="1">
      <c r="B597" s="166"/>
      <c r="C597" s="167"/>
      <c r="D597" s="168" t="s">
        <v>76</v>
      </c>
      <c r="E597" s="180" t="s">
        <v>1187</v>
      </c>
      <c r="F597" s="180" t="s">
        <v>1188</v>
      </c>
      <c r="G597" s="167"/>
      <c r="H597" s="167"/>
      <c r="I597" s="170"/>
      <c r="J597" s="181">
        <f>BK597</f>
        <v>0</v>
      </c>
      <c r="K597" s="167"/>
      <c r="L597" s="172"/>
      <c r="M597" s="173"/>
      <c r="N597" s="174"/>
      <c r="O597" s="174"/>
      <c r="P597" s="175">
        <f>P598</f>
        <v>0</v>
      </c>
      <c r="Q597" s="174"/>
      <c r="R597" s="175">
        <f>R598</f>
        <v>0</v>
      </c>
      <c r="S597" s="174"/>
      <c r="T597" s="176">
        <f>T598</f>
        <v>0</v>
      </c>
      <c r="AR597" s="177" t="s">
        <v>137</v>
      </c>
      <c r="AT597" s="178" t="s">
        <v>76</v>
      </c>
      <c r="AU597" s="178" t="s">
        <v>82</v>
      </c>
      <c r="AY597" s="177" t="s">
        <v>136</v>
      </c>
      <c r="BK597" s="179">
        <f>BK598</f>
        <v>0</v>
      </c>
    </row>
    <row r="598" spans="1:65" s="2" customFormat="1" ht="16.5" customHeight="1">
      <c r="A598" s="34"/>
      <c r="B598" s="35"/>
      <c r="C598" s="182" t="s">
        <v>1189</v>
      </c>
      <c r="D598" s="182" t="s">
        <v>139</v>
      </c>
      <c r="E598" s="183" t="s">
        <v>1190</v>
      </c>
      <c r="F598" s="184" t="s">
        <v>1191</v>
      </c>
      <c r="G598" s="185" t="s">
        <v>234</v>
      </c>
      <c r="H598" s="186">
        <v>1</v>
      </c>
      <c r="I598" s="187"/>
      <c r="J598" s="188">
        <f>ROUND(I598*H598,2)</f>
        <v>0</v>
      </c>
      <c r="K598" s="189"/>
      <c r="L598" s="39"/>
      <c r="M598" s="190" t="s">
        <v>1</v>
      </c>
      <c r="N598" s="191" t="s">
        <v>42</v>
      </c>
      <c r="O598" s="71"/>
      <c r="P598" s="192">
        <f>O598*H598</f>
        <v>0</v>
      </c>
      <c r="Q598" s="192">
        <v>0</v>
      </c>
      <c r="R598" s="192">
        <f>Q598*H598</f>
        <v>0</v>
      </c>
      <c r="S598" s="192">
        <v>0</v>
      </c>
      <c r="T598" s="193">
        <f>S598*H598</f>
        <v>0</v>
      </c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R598" s="194" t="s">
        <v>462</v>
      </c>
      <c r="AT598" s="194" t="s">
        <v>139</v>
      </c>
      <c r="AU598" s="194" t="s">
        <v>84</v>
      </c>
      <c r="AY598" s="17" t="s">
        <v>136</v>
      </c>
      <c r="BE598" s="195">
        <f>IF(N598="základní",J598,0)</f>
        <v>0</v>
      </c>
      <c r="BF598" s="195">
        <f>IF(N598="snížená",J598,0)</f>
        <v>0</v>
      </c>
      <c r="BG598" s="195">
        <f>IF(N598="zákl. přenesená",J598,0)</f>
        <v>0</v>
      </c>
      <c r="BH598" s="195">
        <f>IF(N598="sníž. přenesená",J598,0)</f>
        <v>0</v>
      </c>
      <c r="BI598" s="195">
        <f>IF(N598="nulová",J598,0)</f>
        <v>0</v>
      </c>
      <c r="BJ598" s="17" t="s">
        <v>82</v>
      </c>
      <c r="BK598" s="195">
        <f>ROUND(I598*H598,2)</f>
        <v>0</v>
      </c>
      <c r="BL598" s="17" t="s">
        <v>462</v>
      </c>
      <c r="BM598" s="194" t="s">
        <v>1192</v>
      </c>
    </row>
    <row r="599" spans="1:65" s="12" customFormat="1" ht="25.9" customHeight="1">
      <c r="B599" s="166"/>
      <c r="C599" s="167"/>
      <c r="D599" s="168" t="s">
        <v>76</v>
      </c>
      <c r="E599" s="169" t="s">
        <v>1193</v>
      </c>
      <c r="F599" s="169" t="s">
        <v>1194</v>
      </c>
      <c r="G599" s="167"/>
      <c r="H599" s="167"/>
      <c r="I599" s="170"/>
      <c r="J599" s="171">
        <f>BK599</f>
        <v>0</v>
      </c>
      <c r="K599" s="167"/>
      <c r="L599" s="172"/>
      <c r="M599" s="173"/>
      <c r="N599" s="174"/>
      <c r="O599" s="174"/>
      <c r="P599" s="175">
        <f>P600+P601+P603</f>
        <v>0</v>
      </c>
      <c r="Q599" s="174"/>
      <c r="R599" s="175">
        <f>R600+R601+R603</f>
        <v>0</v>
      </c>
      <c r="S599" s="174"/>
      <c r="T599" s="176">
        <f>T600+T601+T603</f>
        <v>0</v>
      </c>
      <c r="AR599" s="177" t="s">
        <v>163</v>
      </c>
      <c r="AT599" s="178" t="s">
        <v>76</v>
      </c>
      <c r="AU599" s="178" t="s">
        <v>77</v>
      </c>
      <c r="AY599" s="177" t="s">
        <v>136</v>
      </c>
      <c r="BK599" s="179">
        <f>BK600+BK601+BK603</f>
        <v>0</v>
      </c>
    </row>
    <row r="600" spans="1:65" s="2" customFormat="1" ht="16.5" customHeight="1">
      <c r="A600" s="34"/>
      <c r="B600" s="35"/>
      <c r="C600" s="182" t="s">
        <v>1195</v>
      </c>
      <c r="D600" s="182" t="s">
        <v>139</v>
      </c>
      <c r="E600" s="183" t="s">
        <v>1196</v>
      </c>
      <c r="F600" s="184" t="s">
        <v>1197</v>
      </c>
      <c r="G600" s="185" t="s">
        <v>1198</v>
      </c>
      <c r="H600" s="240"/>
      <c r="I600" s="187"/>
      <c r="J600" s="188">
        <f>ROUND(I600*H600,2)</f>
        <v>0</v>
      </c>
      <c r="K600" s="189"/>
      <c r="L600" s="39"/>
      <c r="M600" s="190" t="s">
        <v>1</v>
      </c>
      <c r="N600" s="191" t="s">
        <v>42</v>
      </c>
      <c r="O600" s="71"/>
      <c r="P600" s="192">
        <f>O600*H600</f>
        <v>0</v>
      </c>
      <c r="Q600" s="192">
        <v>0</v>
      </c>
      <c r="R600" s="192">
        <f>Q600*H600</f>
        <v>0</v>
      </c>
      <c r="S600" s="192">
        <v>0</v>
      </c>
      <c r="T600" s="193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94" t="s">
        <v>1199</v>
      </c>
      <c r="AT600" s="194" t="s">
        <v>139</v>
      </c>
      <c r="AU600" s="194" t="s">
        <v>82</v>
      </c>
      <c r="AY600" s="17" t="s">
        <v>136</v>
      </c>
      <c r="BE600" s="195">
        <f>IF(N600="základní",J600,0)</f>
        <v>0</v>
      </c>
      <c r="BF600" s="195">
        <f>IF(N600="snížená",J600,0)</f>
        <v>0</v>
      </c>
      <c r="BG600" s="195">
        <f>IF(N600="zákl. přenesená",J600,0)</f>
        <v>0</v>
      </c>
      <c r="BH600" s="195">
        <f>IF(N600="sníž. přenesená",J600,0)</f>
        <v>0</v>
      </c>
      <c r="BI600" s="195">
        <f>IF(N600="nulová",J600,0)</f>
        <v>0</v>
      </c>
      <c r="BJ600" s="17" t="s">
        <v>82</v>
      </c>
      <c r="BK600" s="195">
        <f>ROUND(I600*H600,2)</f>
        <v>0</v>
      </c>
      <c r="BL600" s="17" t="s">
        <v>1199</v>
      </c>
      <c r="BM600" s="194" t="s">
        <v>1200</v>
      </c>
    </row>
    <row r="601" spans="1:65" s="12" customFormat="1" ht="22.9" customHeight="1">
      <c r="B601" s="166"/>
      <c r="C601" s="167"/>
      <c r="D601" s="168" t="s">
        <v>76</v>
      </c>
      <c r="E601" s="180" t="s">
        <v>1201</v>
      </c>
      <c r="F601" s="180" t="s">
        <v>1202</v>
      </c>
      <c r="G601" s="167"/>
      <c r="H601" s="167"/>
      <c r="I601" s="170"/>
      <c r="J601" s="181">
        <f>BK601</f>
        <v>0</v>
      </c>
      <c r="K601" s="167"/>
      <c r="L601" s="172"/>
      <c r="M601" s="173"/>
      <c r="N601" s="174"/>
      <c r="O601" s="174"/>
      <c r="P601" s="175">
        <f>P602</f>
        <v>0</v>
      </c>
      <c r="Q601" s="174"/>
      <c r="R601" s="175">
        <f>R602</f>
        <v>0</v>
      </c>
      <c r="S601" s="174"/>
      <c r="T601" s="176">
        <f>T602</f>
        <v>0</v>
      </c>
      <c r="AR601" s="177" t="s">
        <v>163</v>
      </c>
      <c r="AT601" s="178" t="s">
        <v>76</v>
      </c>
      <c r="AU601" s="178" t="s">
        <v>82</v>
      </c>
      <c r="AY601" s="177" t="s">
        <v>136</v>
      </c>
      <c r="BK601" s="179">
        <f>BK602</f>
        <v>0</v>
      </c>
    </row>
    <row r="602" spans="1:65" s="2" customFormat="1" ht="16.5" customHeight="1">
      <c r="A602" s="34"/>
      <c r="B602" s="35"/>
      <c r="C602" s="182" t="s">
        <v>1203</v>
      </c>
      <c r="D602" s="182" t="s">
        <v>139</v>
      </c>
      <c r="E602" s="183" t="s">
        <v>1204</v>
      </c>
      <c r="F602" s="184" t="s">
        <v>1205</v>
      </c>
      <c r="G602" s="185" t="s">
        <v>1206</v>
      </c>
      <c r="H602" s="186">
        <v>1</v>
      </c>
      <c r="I602" s="187"/>
      <c r="J602" s="188">
        <f>ROUND(I602*H602,2)</f>
        <v>0</v>
      </c>
      <c r="K602" s="189"/>
      <c r="L602" s="39"/>
      <c r="M602" s="190" t="s">
        <v>1</v>
      </c>
      <c r="N602" s="191" t="s">
        <v>42</v>
      </c>
      <c r="O602" s="71"/>
      <c r="P602" s="192">
        <f>O602*H602</f>
        <v>0</v>
      </c>
      <c r="Q602" s="192">
        <v>0</v>
      </c>
      <c r="R602" s="192">
        <f>Q602*H602</f>
        <v>0</v>
      </c>
      <c r="S602" s="192">
        <v>0</v>
      </c>
      <c r="T602" s="193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94" t="s">
        <v>1199</v>
      </c>
      <c r="AT602" s="194" t="s">
        <v>139</v>
      </c>
      <c r="AU602" s="194" t="s">
        <v>84</v>
      </c>
      <c r="AY602" s="17" t="s">
        <v>136</v>
      </c>
      <c r="BE602" s="195">
        <f>IF(N602="základní",J602,0)</f>
        <v>0</v>
      </c>
      <c r="BF602" s="195">
        <f>IF(N602="snížená",J602,0)</f>
        <v>0</v>
      </c>
      <c r="BG602" s="195">
        <f>IF(N602="zákl. přenesená",J602,0)</f>
        <v>0</v>
      </c>
      <c r="BH602" s="195">
        <f>IF(N602="sníž. přenesená",J602,0)</f>
        <v>0</v>
      </c>
      <c r="BI602" s="195">
        <f>IF(N602="nulová",J602,0)</f>
        <v>0</v>
      </c>
      <c r="BJ602" s="17" t="s">
        <v>82</v>
      </c>
      <c r="BK602" s="195">
        <f>ROUND(I602*H602,2)</f>
        <v>0</v>
      </c>
      <c r="BL602" s="17" t="s">
        <v>1199</v>
      </c>
      <c r="BM602" s="194" t="s">
        <v>1207</v>
      </c>
    </row>
    <row r="603" spans="1:65" s="12" customFormat="1" ht="22.9" customHeight="1">
      <c r="B603" s="166"/>
      <c r="C603" s="167"/>
      <c r="D603" s="168" t="s">
        <v>76</v>
      </c>
      <c r="E603" s="180" t="s">
        <v>1208</v>
      </c>
      <c r="F603" s="180" t="s">
        <v>1209</v>
      </c>
      <c r="G603" s="167"/>
      <c r="H603" s="167"/>
      <c r="I603" s="170"/>
      <c r="J603" s="181">
        <f>BK603</f>
        <v>0</v>
      </c>
      <c r="K603" s="167"/>
      <c r="L603" s="172"/>
      <c r="M603" s="173"/>
      <c r="N603" s="174"/>
      <c r="O603" s="174"/>
      <c r="P603" s="175">
        <f>P604</f>
        <v>0</v>
      </c>
      <c r="Q603" s="174"/>
      <c r="R603" s="175">
        <f>R604</f>
        <v>0</v>
      </c>
      <c r="S603" s="174"/>
      <c r="T603" s="176">
        <f>T604</f>
        <v>0</v>
      </c>
      <c r="AR603" s="177" t="s">
        <v>163</v>
      </c>
      <c r="AT603" s="178" t="s">
        <v>76</v>
      </c>
      <c r="AU603" s="178" t="s">
        <v>82</v>
      </c>
      <c r="AY603" s="177" t="s">
        <v>136</v>
      </c>
      <c r="BK603" s="179">
        <f>BK604</f>
        <v>0</v>
      </c>
    </row>
    <row r="604" spans="1:65" s="2" customFormat="1" ht="21.75" customHeight="1">
      <c r="A604" s="34"/>
      <c r="B604" s="35"/>
      <c r="C604" s="182" t="s">
        <v>1210</v>
      </c>
      <c r="D604" s="182" t="s">
        <v>139</v>
      </c>
      <c r="E604" s="183" t="s">
        <v>1211</v>
      </c>
      <c r="F604" s="184" t="s">
        <v>1212</v>
      </c>
      <c r="G604" s="185" t="s">
        <v>1206</v>
      </c>
      <c r="H604" s="186">
        <v>1</v>
      </c>
      <c r="I604" s="187"/>
      <c r="J604" s="188">
        <f>ROUND(I604*H604,2)</f>
        <v>0</v>
      </c>
      <c r="K604" s="189"/>
      <c r="L604" s="39"/>
      <c r="M604" s="241" t="s">
        <v>1</v>
      </c>
      <c r="N604" s="242" t="s">
        <v>42</v>
      </c>
      <c r="O604" s="243"/>
      <c r="P604" s="244">
        <f>O604*H604</f>
        <v>0</v>
      </c>
      <c r="Q604" s="244">
        <v>0</v>
      </c>
      <c r="R604" s="244">
        <f>Q604*H604</f>
        <v>0</v>
      </c>
      <c r="S604" s="244">
        <v>0</v>
      </c>
      <c r="T604" s="245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94" t="s">
        <v>1199</v>
      </c>
      <c r="AT604" s="194" t="s">
        <v>139</v>
      </c>
      <c r="AU604" s="194" t="s">
        <v>84</v>
      </c>
      <c r="AY604" s="17" t="s">
        <v>136</v>
      </c>
      <c r="BE604" s="195">
        <f>IF(N604="základní",J604,0)</f>
        <v>0</v>
      </c>
      <c r="BF604" s="195">
        <f>IF(N604="snížená",J604,0)</f>
        <v>0</v>
      </c>
      <c r="BG604" s="195">
        <f>IF(N604="zákl. přenesená",J604,0)</f>
        <v>0</v>
      </c>
      <c r="BH604" s="195">
        <f>IF(N604="sníž. přenesená",J604,0)</f>
        <v>0</v>
      </c>
      <c r="BI604" s="195">
        <f>IF(N604="nulová",J604,0)</f>
        <v>0</v>
      </c>
      <c r="BJ604" s="17" t="s">
        <v>82</v>
      </c>
      <c r="BK604" s="195">
        <f>ROUND(I604*H604,2)</f>
        <v>0</v>
      </c>
      <c r="BL604" s="17" t="s">
        <v>1199</v>
      </c>
      <c r="BM604" s="194" t="s">
        <v>1213</v>
      </c>
    </row>
    <row r="605" spans="1:65" s="2" customFormat="1" ht="6.95" customHeight="1">
      <c r="A605" s="34"/>
      <c r="B605" s="54"/>
      <c r="C605" s="55"/>
      <c r="D605" s="55"/>
      <c r="E605" s="55"/>
      <c r="F605" s="55"/>
      <c r="G605" s="55"/>
      <c r="H605" s="55"/>
      <c r="I605" s="55"/>
      <c r="J605" s="55"/>
      <c r="K605" s="55"/>
      <c r="L605" s="39"/>
      <c r="M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</row>
  </sheetData>
  <sheetProtection password="E2D8" sheet="1" objects="1" scenarios="1"/>
  <autoFilter ref="C141:K604"/>
  <mergeCells count="6">
    <mergeCell ref="E134:H134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LS2021-0657-23-2 - ZŠ Kři...</vt:lpstr>
      <vt:lpstr>'LS2021-0657-23-2 - ZŠ Kři...'!Názvy_tisku</vt:lpstr>
      <vt:lpstr>'Rekapitulace stavby'!Názvy_tisku</vt:lpstr>
      <vt:lpstr>'LS2021-0657-23-2 - ZŠ Kři...'!Oblast_tisku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ACERNBLS\LSada</dc:creator>
  <cp:lastModifiedBy>Linhová, Sandra</cp:lastModifiedBy>
  <dcterms:created xsi:type="dcterms:W3CDTF">2023-10-25T07:48:07Z</dcterms:created>
  <dcterms:modified xsi:type="dcterms:W3CDTF">2024-07-08T11:37:05Z</dcterms:modified>
</cp:coreProperties>
</file>