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/>
  <bookViews>
    <workbookView xWindow="28680" yWindow="63721" windowWidth="29040" windowHeight="15840" activeTab="0"/>
  </bookViews>
  <sheets>
    <sheet name="Rekapitulace stavby" sheetId="1" r:id="rId1"/>
    <sheet name="01 - Stavební část" sheetId="2" r:id="rId2"/>
    <sheet name="Rekapitulace El" sheetId="8" r:id="rId3"/>
    <sheet name="Rozpočet El" sheetId="9" r:id="rId4"/>
  </sheets>
  <externalReferences>
    <externalReference r:id="rId7"/>
  </externalReferences>
  <definedNames>
    <definedName name="_xlnm._FilterDatabase" localSheetId="1" hidden="1">'01 - Stavební část'!$C$125:$K$265</definedName>
    <definedName name="_xlnm.Print_Area" localSheetId="1">'01 - Stavební část'!$C$4:$J$76,'01 - Stavební část'!$C$82:$J$107,'01 - Stavební část'!$C$113:$K$265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Stavební část'!$125:$125</definedName>
  </definedNames>
  <calcPr calcId="191029"/>
  <extLst/>
</workbook>
</file>

<file path=xl/sharedStrings.xml><?xml version="1.0" encoding="utf-8"?>
<sst xmlns="http://schemas.openxmlformats.org/spreadsheetml/2006/main" count="2153" uniqueCount="561">
  <si>
    <t>Export Komplet</t>
  </si>
  <si>
    <t/>
  </si>
  <si>
    <t>2.0</t>
  </si>
  <si>
    <t>ZAMOK</t>
  </si>
  <si>
    <t>False</t>
  </si>
  <si>
    <t>{e64e54aa-b53d-40e2-9f82-2f6e989718d2}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</si>
  <si>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</si>
  <si>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</si>
  <si>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</si>
  <si>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</si>
  <si>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</si>
  <si>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</si>
  <si>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</si>
  <si>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</si>
  <si>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</si>
  <si>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</si>
  <si>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</si>
  <si>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DDM Sokolov - Oprava elektroinstalace, pavilon C - 1.PP a 1.NP</t>
  </si>
  <si>
    <t>KSO:</t>
  </si>
  <si>
    <t>CC-CZ:</t>
  </si>
  <si>
    <t>Místo:</t>
  </si>
  <si>
    <t>Sokolov, Spartakiádní 1937</t>
  </si>
  <si>
    <t>Datum:</t>
  </si>
  <si>
    <t>16. 12. 2019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</si>
  <si>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</si>
  <si>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</si>
  <si>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</si>
  <si>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</si>
  <si>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</si>
  <si>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</si>
  <si>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</si>
  <si>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Ing. František Kolář</t>
  </si>
  <si>
    <t>True</t>
  </si>
  <si>
    <t>Zpracovatel:</t>
  </si>
  <si>
    <t>Michal Kubelka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</si>
  <si>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</si>
  <si>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</si>
  <si>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</si>
  <si>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</si>
  <si>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</si>
  <si>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</si>
  <si>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</si>
  <si>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</si>
  <si>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</si>
  <si>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</si>
  <si>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</si>
  <si>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</si>
  <si>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</si>
  <si>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</si>
  <si>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</si>
  <si>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</si>
  <si>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</si>
  <si>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</si>
  <si>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</si>
  <si>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</si>
  <si>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</si>
  <si>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</si>
  <si>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</si>
  <si>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</si>
  <si>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</si>
  <si>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</si>
  <si>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</si>
  <si>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</si>
  <si>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</si>
  <si>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</si>
  <si>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</si>
  <si>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</si>
  <si>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</si>
  <si>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</si>
  <si>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</si>
  <si>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</si>
  <si>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</si>
  <si>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</si>
  <si>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</si>
  <si>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</si>
  <si>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</si>
  <si>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</si>
  <si>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</si>
  <si>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</si>
  <si>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</si>
  <si>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</si>
  <si>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</si>
  <si>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</si>
  <si>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</si>
  <si>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</si>
  <si>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{86e4f6e2-f800-4a17-9b8a-27f336725fee}</t>
  </si>
  <si>
    <t>2</t>
  </si>
  <si>
    <t>02</t>
  </si>
  <si>
    <t>Elektroinstalace</t>
  </si>
  <si>
    <t>{d33d6e18-e39e-45ad-9e8f-1ea075de2842}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</si>
  <si>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</si>
  <si>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</si>
  <si>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</si>
  <si>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</si>
  <si>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</si>
  <si>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</si>
  <si>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</si>
  <si>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</si>
  <si>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</si>
  <si>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</si>
  <si>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</si>
  <si>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</si>
  <si>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</si>
  <si>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</si>
  <si>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</si>
  <si>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</si>
  <si>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</si>
  <si>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</si>
  <si>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</si>
  <si>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</si>
  <si>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</si>
  <si>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</si>
  <si>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</si>
  <si>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</si>
  <si>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</si>
  <si>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</si>
  <si>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</si>
  <si>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</si>
  <si>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</si>
  <si>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</si>
  <si>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</si>
  <si>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</si>
  <si>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</si>
  <si>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</si>
  <si>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</si>
  <si>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</si>
  <si>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</si>
  <si>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629991011</t>
  </si>
  <si>
    <t>Zakrytí výplní otvorů a svislých ploch fólií přilepenou lepící páskou</t>
  </si>
  <si>
    <t>m2</t>
  </si>
  <si>
    <t>CS ÚRS 2019 02</t>
  </si>
  <si>
    <t>4</t>
  </si>
  <si>
    <t>1974447826</t>
  </si>
  <si>
    <t>VV</t>
  </si>
  <si>
    <t>2*5</t>
  </si>
  <si>
    <t>(2,3*2)*2</t>
  </si>
  <si>
    <t>(2,37*2,39)*2</t>
  </si>
  <si>
    <t>(2,37*2,97)*2</t>
  </si>
  <si>
    <t>4,2*4,1</t>
  </si>
  <si>
    <t>30</t>
  </si>
  <si>
    <t>1,14*1,42</t>
  </si>
  <si>
    <t>1,15*1,42</t>
  </si>
  <si>
    <t>(0,53*0,82)*2</t>
  </si>
  <si>
    <t>1,15*1,4</t>
  </si>
  <si>
    <t>Součet</t>
  </si>
  <si>
    <t>619991001</t>
  </si>
  <si>
    <t>Zakrytí podlah fólií přilepenou lepící páskou - v případě koberců možno srolovat a zpětně natáhnout</t>
  </si>
  <si>
    <t>-1606545475</t>
  </si>
  <si>
    <t>3,65*6,13</t>
  </si>
  <si>
    <t>4,35*1,96</t>
  </si>
  <si>
    <t>4,16*1,9</t>
  </si>
  <si>
    <t>6,16*1,65</t>
  </si>
  <si>
    <t>8,203</t>
  </si>
  <si>
    <t>6,95*6,12</t>
  </si>
  <si>
    <t>4,2*8,4</t>
  </si>
  <si>
    <t>4,2*6,91</t>
  </si>
  <si>
    <t>10*4,2</t>
  </si>
  <si>
    <t>6,1*2,2</t>
  </si>
  <si>
    <t>3*1,14</t>
  </si>
  <si>
    <t>2,9*0,74</t>
  </si>
  <si>
    <t>2,92*1,11</t>
  </si>
  <si>
    <t>2,02*0,77</t>
  </si>
  <si>
    <t>1,52*1,12</t>
  </si>
  <si>
    <t>1,9*1,08</t>
  </si>
  <si>
    <t>1,38*1,07</t>
  </si>
  <si>
    <t>3</t>
  </si>
  <si>
    <t>006-x1</t>
  </si>
  <si>
    <t>Oprava fasády po výměně osvětlení a napojení drátu z HOP na uzemnění</t>
  </si>
  <si>
    <t>soubor</t>
  </si>
  <si>
    <t>2072763305</t>
  </si>
  <si>
    <t>612325421</t>
  </si>
  <si>
    <t>Oprava vnitřní vápenocementové štukové omítky stěn v rozsahu plochy do 10%</t>
  </si>
  <si>
    <t>-393653606</t>
  </si>
  <si>
    <t>Pavilon "C" - sklad</t>
  </si>
  <si>
    <t>(3,65+3,65+6,13+6,13)*2,63</t>
  </si>
  <si>
    <t>-1,14*1,42</t>
  </si>
  <si>
    <t>(1,14+1,42+1,42)*0,14</t>
  </si>
  <si>
    <t>9</t>
  </si>
  <si>
    <t>Ostatní konstrukce a práce, bourání</t>
  </si>
  <si>
    <t>5</t>
  </si>
  <si>
    <t>009-x1</t>
  </si>
  <si>
    <t>Vystěhování či přesunutí a zakrytí zbytků nábytku a ostatního vybavení, zpětné nastěhování - drobné věci demontuje a přesune DDM - zbytek zhotovitel</t>
  </si>
  <si>
    <t>-1862942010</t>
  </si>
  <si>
    <t>943111111</t>
  </si>
  <si>
    <t>Montáž lešení prostorového trubkového lehkého bez podlah zatížení do 200 kg/m2 v do 10 m</t>
  </si>
  <si>
    <t>m3</t>
  </si>
  <si>
    <t>390517778</t>
  </si>
  <si>
    <t>(6,1*2,2)*8</t>
  </si>
  <si>
    <t>7</t>
  </si>
  <si>
    <t>943111211</t>
  </si>
  <si>
    <t>Příplatek k lešení prostorovému trubkovému lehkému bez podlah v do 10 m za první a ZKD den použití</t>
  </si>
  <si>
    <t>-1976699788</t>
  </si>
  <si>
    <t>107,36*14</t>
  </si>
  <si>
    <t>8</t>
  </si>
  <si>
    <t>943111811</t>
  </si>
  <si>
    <t>Demontáž lešení prostorového trubkového lehkého bez podlah zatížení do 200 kg/m2 v do 10 m</t>
  </si>
  <si>
    <t>84250576</t>
  </si>
  <si>
    <t>949101111</t>
  </si>
  <si>
    <t>Lešení pomocné pro objekty pozemních staveb s lešeňovou podlahou v do 1,9 m zatížení do 150 kg/m2</t>
  </si>
  <si>
    <t>1419875748</t>
  </si>
  <si>
    <t>235,021-35,28</t>
  </si>
  <si>
    <t>10</t>
  </si>
  <si>
    <t>949101112</t>
  </si>
  <si>
    <t>Lešení pomocné pro objekty pozemních staveb s lešeňovou podlahou v do 3,5 m zatížení do 150 kg/m2</t>
  </si>
  <si>
    <t>973591683</t>
  </si>
  <si>
    <t>8,4*4,2</t>
  </si>
  <si>
    <t>11</t>
  </si>
  <si>
    <t>952901111</t>
  </si>
  <si>
    <t>Vyčištění budov bytové a občanské výstavby při výšce podlaží do 4 m</t>
  </si>
  <si>
    <t>133676586</t>
  </si>
  <si>
    <t>235,021-13,42</t>
  </si>
  <si>
    <t>12</t>
  </si>
  <si>
    <t>952901114</t>
  </si>
  <si>
    <t>Vyčištění budov bytové a občanské výstavby při výšce podlaží přes 4 m</t>
  </si>
  <si>
    <t>-1136710033</t>
  </si>
  <si>
    <t>13</t>
  </si>
  <si>
    <t>978013121</t>
  </si>
  <si>
    <t>Otlučení (osekání) vnitřní vápenné nebo vápenocementové omítky stěn v rozsahu do 10 %</t>
  </si>
  <si>
    <t>-1868356740</t>
  </si>
  <si>
    <t>997</t>
  </si>
  <si>
    <t>Přesun sutě</t>
  </si>
  <si>
    <t>14</t>
  </si>
  <si>
    <t>997013212</t>
  </si>
  <si>
    <t>Vnitrostaveništní doprava suti a vybouraných hmot pro budovy v do 9 m ručně</t>
  </si>
  <si>
    <t>t</t>
  </si>
  <si>
    <t>1734661648</t>
  </si>
  <si>
    <t>997002611</t>
  </si>
  <si>
    <t>Nakládání suti a vybouraných hmot</t>
  </si>
  <si>
    <t>-858529681</t>
  </si>
  <si>
    <t>16</t>
  </si>
  <si>
    <t>997013501</t>
  </si>
  <si>
    <t>Odvoz suti a vybouraných hmot na skládku nebo meziskládku do 1 km se složením</t>
  </si>
  <si>
    <t>908705299</t>
  </si>
  <si>
    <t>17</t>
  </si>
  <si>
    <t>997013509</t>
  </si>
  <si>
    <t>Příplatek k odvozu suti a vybouraných hmot na skládku ZKD 1 km přes 1 km</t>
  </si>
  <si>
    <t>-1906698862</t>
  </si>
  <si>
    <t>0,393*8</t>
  </si>
  <si>
    <t>18</t>
  </si>
  <si>
    <t>997013831</t>
  </si>
  <si>
    <t>Poplatek za uložení na skládce (skládkovné) stavebního odpadu směsného kód odpadu 170 904</t>
  </si>
  <si>
    <t>1222346123</t>
  </si>
  <si>
    <t>998</t>
  </si>
  <si>
    <t>Přesun hmot</t>
  </si>
  <si>
    <t>19</t>
  </si>
  <si>
    <t>998018002</t>
  </si>
  <si>
    <t>Přesun hmot ruční pro budovy v do 12 m</t>
  </si>
  <si>
    <t>175596332</t>
  </si>
  <si>
    <t>PSV</t>
  </si>
  <si>
    <t>Práce a dodávky PSV</t>
  </si>
  <si>
    <t>763</t>
  </si>
  <si>
    <t>Konstrukce suché výstavby</t>
  </si>
  <si>
    <t>20</t>
  </si>
  <si>
    <t>463-x1</t>
  </si>
  <si>
    <t>Oprava SDK kastlíku vč. štukování - kastlík o rozměrech cca. 40x30cm</t>
  </si>
  <si>
    <t>2016393745</t>
  </si>
  <si>
    <t>998763402</t>
  </si>
  <si>
    <t>Přesun hmot procentní pro sádrokartonové konstrukce v objektech v do 12 m</t>
  </si>
  <si>
    <t>%</t>
  </si>
  <si>
    <t>822362448</t>
  </si>
  <si>
    <t>766</t>
  </si>
  <si>
    <t>Konstrukce truhlářské</t>
  </si>
  <si>
    <t>22</t>
  </si>
  <si>
    <t>766-x1</t>
  </si>
  <si>
    <t>Úprava dřevěného obložení v místě rozvaděče RC 1.1</t>
  </si>
  <si>
    <t>1966820777</t>
  </si>
  <si>
    <t>23</t>
  </si>
  <si>
    <t>998766202</t>
  </si>
  <si>
    <t>Přesun hmot procentní pro konstrukce truhlářské v objektech v do 12 m</t>
  </si>
  <si>
    <t>2105120232</t>
  </si>
  <si>
    <t>781</t>
  </si>
  <si>
    <t>Dokončovací práce - obklady</t>
  </si>
  <si>
    <t>24</t>
  </si>
  <si>
    <t>781473922</t>
  </si>
  <si>
    <t>Oprava obkladu z obkladaček keramických do 22 ks/m2 lepených</t>
  </si>
  <si>
    <t>kus</t>
  </si>
  <si>
    <t>1918291458</t>
  </si>
  <si>
    <t>25</t>
  </si>
  <si>
    <t>M</t>
  </si>
  <si>
    <t>59761040</t>
  </si>
  <si>
    <t>obklad keramický hladký přes 19 do 22ks/m2 - vzhled dle stávajících</t>
  </si>
  <si>
    <t>32</t>
  </si>
  <si>
    <t>-1055877378</t>
  </si>
  <si>
    <t>90*(0,2*0,25)</t>
  </si>
  <si>
    <t>4,5*1,1 'Přepočtené koeficientem množství</t>
  </si>
  <si>
    <t>26</t>
  </si>
  <si>
    <t>998781202</t>
  </si>
  <si>
    <t>Přesun hmot procentní pro obklady keramické v objektech v do 12 m</t>
  </si>
  <si>
    <t>152781005</t>
  </si>
  <si>
    <t>784</t>
  </si>
  <si>
    <t>Dokončovací práce - malby a tapety</t>
  </si>
  <si>
    <t>27</t>
  </si>
  <si>
    <t>784111001</t>
  </si>
  <si>
    <t>Oprášení (ometení ) podkladu v místnostech výšky do 3,80 m</t>
  </si>
  <si>
    <t>-1947867136</t>
  </si>
  <si>
    <t>((3,65+3,65+6,13+6,13)*2,63)*0,9</t>
  </si>
  <si>
    <t>-(1,14*1,42)*0,9</t>
  </si>
  <si>
    <t>((1,14+1,42+1,42)*0,14)*0,9</t>
  </si>
  <si>
    <t>(4,35+4,35+1,96+1,96)*2,63</t>
  </si>
  <si>
    <t>-1,15*1,42</t>
  </si>
  <si>
    <t>(1,15+1,42+1,42)*0,14</t>
  </si>
  <si>
    <t>(1,93+1,93+1,83+1,83+1,83+1,83+4,05+4,05+3+3)*0,7</t>
  </si>
  <si>
    <t>(6,16+6,16+1,65+1,65)*1,35</t>
  </si>
  <si>
    <t>-0,6*1,97</t>
  </si>
  <si>
    <t>-0,8*1,97</t>
  </si>
  <si>
    <t>-0,9*1,97</t>
  </si>
  <si>
    <t>50*0,7</t>
  </si>
  <si>
    <t>(8,4+8,47)*4,09</t>
  </si>
  <si>
    <t>(17+6,91+4,12+5,77+2)*3,2</t>
  </si>
  <si>
    <t>-(2,37*2,97)*2</t>
  </si>
  <si>
    <t>-(2,37*2,39)*2</t>
  </si>
  <si>
    <t>((2,37+2,97+2,97)*2)*0,17</t>
  </si>
  <si>
    <t>((2,37+2,39+2,39)*2)*0,17</t>
  </si>
  <si>
    <t>-1,3*2</t>
  </si>
  <si>
    <t>-0,9*2</t>
  </si>
  <si>
    <t>-1,75*2</t>
  </si>
  <si>
    <t>(6,95+6,95+6,12+6,12)*3,2</t>
  </si>
  <si>
    <t>-(2,3*2)*2</t>
  </si>
  <si>
    <t>((2,3+2+2)*2)*0,16</t>
  </si>
  <si>
    <t>(1,65+2,72+2,72)*0,4</t>
  </si>
  <si>
    <t>Mezisoučet</t>
  </si>
  <si>
    <t>28</t>
  </si>
  <si>
    <t>784111005</t>
  </si>
  <si>
    <t>Oprášení (ometení ) podkladu v místnostech výšky přes 5,00 m</t>
  </si>
  <si>
    <t>619519490</t>
  </si>
  <si>
    <t>(6,1+2,2+2,2+6,1)*8</t>
  </si>
  <si>
    <t>-2*5</t>
  </si>
  <si>
    <t>(2+5+5)*0,17</t>
  </si>
  <si>
    <t>29</t>
  </si>
  <si>
    <t>784111011</t>
  </si>
  <si>
    <t>Obroušení podkladu omítnutého v místnostech výšky do 3,80 m</t>
  </si>
  <si>
    <t>-748365192</t>
  </si>
  <si>
    <t>784111015</t>
  </si>
  <si>
    <t>Obroušení podkladu omítnutého v místnostech výšky přes 5,00 m</t>
  </si>
  <si>
    <t>445579287</t>
  </si>
  <si>
    <t>31</t>
  </si>
  <si>
    <t>784181121</t>
  </si>
  <si>
    <t>Hloubková jednonásobná penetrace podkladu v místnostech výšky do 3,80 m</t>
  </si>
  <si>
    <t>-1450787665</t>
  </si>
  <si>
    <t>584,178+50,381</t>
  </si>
  <si>
    <t>784181125</t>
  </si>
  <si>
    <t>Hloubková jednonásobná penetrace podkladu v místnostech výšky přes 5,00 m</t>
  </si>
  <si>
    <t>-333565459</t>
  </si>
  <si>
    <t>33</t>
  </si>
  <si>
    <t>784211101</t>
  </si>
  <si>
    <t>Dvojnásobné bílé malby ze směsí za mokra výborně otěruvzdorných v místnostech výšky do 3,80 m</t>
  </si>
  <si>
    <t>891663265</t>
  </si>
  <si>
    <t>34</t>
  </si>
  <si>
    <t>784211105</t>
  </si>
  <si>
    <t>Dvojnásobné bílé malby ze směsí za mokra výborně otěruvzdorných v místnostech výšky přes 5,00 m</t>
  </si>
  <si>
    <t>-1355259711</t>
  </si>
  <si>
    <t>35</t>
  </si>
  <si>
    <t>784211163</t>
  </si>
  <si>
    <t>Příplatek k cenám 2x maleb ze směsí za mokra otěruvzdorných za barevnou malbu středně sytého odstínu</t>
  </si>
  <si>
    <t>297838593</t>
  </si>
  <si>
    <t>378,17+50,381+124,84</t>
  </si>
  <si>
    <t xml:space="preserve">  Ostatní práce HZS</t>
  </si>
  <si>
    <t xml:space="preserve">  Stavební výpomoce</t>
  </si>
  <si>
    <t xml:space="preserve">  Demontážní a přepojovací práce</t>
  </si>
  <si>
    <t xml:space="preserve">    Ostatní elektromontážní práce a materiál</t>
  </si>
  <si>
    <t xml:space="preserve">    Kabelové trasy, úložný materiál</t>
  </si>
  <si>
    <t xml:space="preserve">    Přístroje</t>
  </si>
  <si>
    <t xml:space="preserve">    Svítidla</t>
  </si>
  <si>
    <t xml:space="preserve">    Kabeláže</t>
  </si>
  <si>
    <t xml:space="preserve">  Montážní materiál a práce</t>
  </si>
  <si>
    <t>Elektromontáže</t>
  </si>
  <si>
    <t>Dodávky</t>
  </si>
  <si>
    <t>Specifikace dodávky HOP C</t>
  </si>
  <si>
    <t>Specifikace dodávky RC -1.1</t>
  </si>
  <si>
    <t>Specifikace dodávky RC 1.1</t>
  </si>
  <si>
    <t>Montáž</t>
  </si>
  <si>
    <t>Materiál</t>
  </si>
  <si>
    <t>Součty odstavců</t>
  </si>
  <si>
    <t>Roční nárůst cen 0,00%</t>
  </si>
  <si>
    <t>Náklady celkem s DPH</t>
  </si>
  <si>
    <t>Základ a hodnota DPH 15%</t>
  </si>
  <si>
    <t>Základ a hodnota DPH 21%</t>
  </si>
  <si>
    <t>Náklady celkem</t>
  </si>
  <si>
    <t>Kompletační činnost</t>
  </si>
  <si>
    <t>Vedlejší náklady celkem</t>
  </si>
  <si>
    <t>Provozní vlivy 0,00% z pravé strany mezisoučtu 2</t>
  </si>
  <si>
    <t>GZS 0,00% z pravé strany mezisoučtu 2</t>
  </si>
  <si>
    <t>Vedlejší náklady</t>
  </si>
  <si>
    <t>Základní náklady celkem</t>
  </si>
  <si>
    <t>Opravy v záruce 0,00% z mezisoučtu 1</t>
  </si>
  <si>
    <t>Rizika a pojištění 0,00% z mezisoučtu 2</t>
  </si>
  <si>
    <t>Dodav. dokumentace 0,00% z mezisoučtu 2</t>
  </si>
  <si>
    <t>Mezisoučet 2</t>
  </si>
  <si>
    <t>PPV 0,00% z nátěrů a zemních prací</t>
  </si>
  <si>
    <t>Zemní práce</t>
  </si>
  <si>
    <t>Nátěry</t>
  </si>
  <si>
    <t>PPV 6,00% z montáže: materiál + práce</t>
  </si>
  <si>
    <t>Mezisoučet 1</t>
  </si>
  <si>
    <t>Montáž - práce</t>
  </si>
  <si>
    <t>Montáž - materiál</t>
  </si>
  <si>
    <t>Doprava 3,60%, Přesun 1,00%</t>
  </si>
  <si>
    <t>Dodávka</t>
  </si>
  <si>
    <t>Základní náklady</t>
  </si>
  <si>
    <t>Hodnota B</t>
  </si>
  <si>
    <t>Hodnota A</t>
  </si>
  <si>
    <t>Název</t>
  </si>
  <si>
    <t>Elektromontáže - celkem</t>
  </si>
  <si>
    <t>Podružný materiál</t>
  </si>
  <si>
    <t>Ostatní práce HZS - celkem</t>
  </si>
  <si>
    <t>ks</t>
  </si>
  <si>
    <t>výchozí revize elektro</t>
  </si>
  <si>
    <t>zaučení obsluhy</t>
  </si>
  <si>
    <t>zakreslení skutečného provedení stavby</t>
  </si>
  <si>
    <t>zajištění autorského a technického dozuru</t>
  </si>
  <si>
    <t>Ostatní práce HZS</t>
  </si>
  <si>
    <t>Stavební výpomoce - celkem</t>
  </si>
  <si>
    <t>sekání rýh, průrazy, niky, krabice, zához rýh, omítnutí nik. Oprava SDK kastlíku a opravy venkovní fasády jsou součástí stavebního rozpočtu)</t>
  </si>
  <si>
    <t>50% z elektromontáží</t>
  </si>
  <si>
    <t>Stavební výpomoce</t>
  </si>
  <si>
    <t>Demontážní a přepojovací práce - celkem</t>
  </si>
  <si>
    <t>Demontážní a přepojovací práce</t>
  </si>
  <si>
    <t>Montážní materiál a práce - celkem</t>
  </si>
  <si>
    <t>Ostatní elektromontážní práce a materiál - celkem</t>
  </si>
  <si>
    <t>Ponorná sonda PSK-1 do kalů, 1 elektroda, včetně kabelu 5m, 350435.05</t>
  </si>
  <si>
    <t xml:space="preserve"> 35 mm2</t>
  </si>
  <si>
    <t xml:space="preserve"> 16 mm2</t>
  </si>
  <si>
    <t xml:space="preserve"> 10 mm2</t>
  </si>
  <si>
    <t xml:space="preserve"> 6 mm2</t>
  </si>
  <si>
    <t xml:space="preserve"> 4 mm2</t>
  </si>
  <si>
    <t xml:space="preserve"> do 2,5 mm2</t>
  </si>
  <si>
    <t>Ukončení vodičů izolovaných s označením a zapojením v rozváděči nebo na přístroji</t>
  </si>
  <si>
    <t xml:space="preserve"> přes 50 do 100kg</t>
  </si>
  <si>
    <t xml:space="preserve"> přes 20 do 50 kg</t>
  </si>
  <si>
    <t>Montáž rozvodnic oceloplechových nebo plastových běžných, hmotnosti</t>
  </si>
  <si>
    <t>kg</t>
  </si>
  <si>
    <t>stavební sádra</t>
  </si>
  <si>
    <t>Ostatní elektromontážní práce a materiál</t>
  </si>
  <si>
    <t>Kabelové trasy, úložný materiál - celkem</t>
  </si>
  <si>
    <t>kabelové trasy</t>
  </si>
  <si>
    <t>m</t>
  </si>
  <si>
    <t>8025HF TRUBKA TUHÁ 1250 N HF</t>
  </si>
  <si>
    <t>5216 PC PŘÍCHYTKA OBOUSTR.KOVOVÁ</t>
  </si>
  <si>
    <t>6216 N TR. OCEL. NEZÁVITOVÁ</t>
  </si>
  <si>
    <t>Poznámka: Kabelová trasa bude převážně uložena ve stáv. SDK kastlíku. Materiál je uvažovaný pouze orientačně. Nutno nacenit až dle skutečnosti po odkrytí a zjištění prostorových možností!!!</t>
  </si>
  <si>
    <t>DZCZ/B ZÁVĚS STŘEDOVÝ</t>
  </si>
  <si>
    <t>KSK 100 KRABICE S KRYTÍM IP 66</t>
  </si>
  <si>
    <t>DZMD/B DESKA MONTAŽNÍ</t>
  </si>
  <si>
    <t>KPO 8X97 KOTVA POŽÁRNĚ ODOLNÁ</t>
  </si>
  <si>
    <t>DZDS 100/B PODPĚRA NA STĚNU</t>
  </si>
  <si>
    <t>DZS/B SPOJKA</t>
  </si>
  <si>
    <t>DZ 35X100 ŽLAB KABELOVÝ DRÁTĚNÝ</t>
  </si>
  <si>
    <t>1520HF OCHRANNÁ TRUBKA BEZHALOGENOVÁ délka 3 m černá</t>
  </si>
  <si>
    <t>KR 97 KRABICE ROZVODNÁ</t>
  </si>
  <si>
    <t>KPR 68 krabice univezální, hluboká pod om.</t>
  </si>
  <si>
    <t>Kabelové trasy, úložný materiál</t>
  </si>
  <si>
    <t>Přístroje - celkem</t>
  </si>
  <si>
    <t>kpl</t>
  </si>
  <si>
    <t>wago svorky</t>
  </si>
  <si>
    <t>3901E-A00941 B Rámeček pro elektroinstalační přístroje IP 44, jednonásobný, s těsnicí manžetou; d. Element; b. bílá</t>
  </si>
  <si>
    <t>RÁMEČEK, ELEMENT IP 44</t>
  </si>
  <si>
    <t>3901A-B40 B Rámeček pro elektroinstalační přístroje, čtyřnásobný vodorovný; d. Tango; b. bílá</t>
  </si>
  <si>
    <t>3901A-B20 B Rámeček pro elektroinstalační přístroje, dvojnásobný vodorovný; d. Tango; b. bílá</t>
  </si>
  <si>
    <t>3901A-B10 B Rámeček pro elektroinstalační přístroje, jednonásobný; d. Tango; b. bílá</t>
  </si>
  <si>
    <t>3558A-A653 B Kryt spínače kolébkového, s čirým průzorem; d. Tango; b. bílá</t>
  </si>
  <si>
    <t>3558A-A652 B Kryt spínače kolébkového, dělený; d. Tango; b. bílá</t>
  </si>
  <si>
    <t>3558A-A651 B Kryt spínače kolébkového; d. Tango; b. bílá</t>
  </si>
  <si>
    <t>KRYT SPÍNAČE, TANGO</t>
  </si>
  <si>
    <t>416RS6 Zásuvka průmyslová, nástěnná montáž; řazení 3P+N+PE; b. IP 44, 16 A</t>
  </si>
  <si>
    <t>ZÁSUVKA PRŮMYSLOVÁ, IP 44, IP 67</t>
  </si>
  <si>
    <t>5518-2069 B Zásuvka dvojnásobná IP 44, s ochrannými kolíky, s víčky, pro průběžnou montáž; řazení 2x(2P+PE); d. Praktik; b. bílá</t>
  </si>
  <si>
    <t>5518-2929 B Zásuvka jednonásobná IP 44, s ochranným kolíkem, s víčkem; řazení 2P+PE; d. Praktik; b. bílá</t>
  </si>
  <si>
    <t>ZÁSUVKA NN, PRAKTIK IP 44 (PLAST)</t>
  </si>
  <si>
    <t>5599A-A02357 B Zásuvka jednonásobná (bezšroubové svorky), s ochranným kolíkem, s clonkami, s ochranou před přepětím, optická signalizace poruchy; řazení 2P+PE; d. Tango; b. bílá</t>
  </si>
  <si>
    <t>ZÁSUVKA NN, S OCHRANOU PŘED PŘEPĚTÍM, TANGO</t>
  </si>
  <si>
    <t>5519A-A02357 B Zásuvka jednonásobná (bezšroubové svorky), s ochranným kolíkem, s clonkami; řazení 2P+PE; d. Tango; b. bílá</t>
  </si>
  <si>
    <t>5513A-C02357 B Zásuvka dvojnásobná (bezšroubové svorky), s ochrannými kolíky, s natočenou dutinou, s clonkami; řazení 2x(2P+PE); d. Tango; b. bílá</t>
  </si>
  <si>
    <t>ZÁSUVKA NN, TANGO</t>
  </si>
  <si>
    <t>3558E-A80920 01 Ovládač zapínací IP 44, s prosvětleným popisovým polem, zapuštěná montáž; řazení 1/0, 1/0So; d. Time, Element; b. bílá / ledová bílá</t>
  </si>
  <si>
    <t>OVLÁDAČ S KRYTEM, ELEMENT IP 44</t>
  </si>
  <si>
    <t>3558A-06940 B Přepínač střídavý IP 44, zapuštěná montáž; řazení 6 (1); d. Tango; b. bílá</t>
  </si>
  <si>
    <t>SPÍNAČ, PŘEPÍNAČ KOMPLETNÍ, TANGO IP 44</t>
  </si>
  <si>
    <t>3559-A91345 Přístroj ovládače zapínacího se svorkou N (bezšroubové svorky); řazení 1/0, 1/0So, 1/0S (do hořlavých podkladů B až F)</t>
  </si>
  <si>
    <t>3559-A52345 Přístroj přepínače střídavého dvojitého (bezšroubové svorky); řazení 6+6 (6+1, 5B)</t>
  </si>
  <si>
    <t>3559-A05345 Přístroj přepínače sériového (bezšroubové svorky); řazení 5 (do hořlavých podkladů B až F)</t>
  </si>
  <si>
    <t>3559-A01345 Přístroj spínače jednopólového (bezšroubové svorky); řazení 1, 1So (do hořlavých podkladů B až F)</t>
  </si>
  <si>
    <t>PŘÍSTROJ OVLÁDAČE (s bezšroubovými svorkami), pro Tango, Levit, Neo, Element, Time, Future linear, Solo, Alpha exclusive</t>
  </si>
  <si>
    <t>Přístroje</t>
  </si>
  <si>
    <t>Svítidla - celkem</t>
  </si>
  <si>
    <t>NB - OZN/ETE/3W/C/1/SA/X/WH</t>
  </si>
  <si>
    <t>NA - OZN/LV2U/3W/E/1/SE/X/WH</t>
  </si>
  <si>
    <t>G - PL3500L1N4ND</t>
  </si>
  <si>
    <t>F - PL2500M1N4ND</t>
  </si>
  <si>
    <t>E - LLL4000RM2KVM4ND</t>
  </si>
  <si>
    <t>D - KX6000L4KO/ND</t>
  </si>
  <si>
    <t>C - KX4000M4KO/ND</t>
  </si>
  <si>
    <t>B - EPD1500RXS4Z60/05/ND</t>
  </si>
  <si>
    <t>A - BRSB4KO375V2/ND</t>
  </si>
  <si>
    <t>Svítidla</t>
  </si>
  <si>
    <t>Kabeláže - celkem</t>
  </si>
  <si>
    <t>(objímky a svorky na připojení kovových potrubí, zkušební svorka zemní svorka</t>
  </si>
  <si>
    <t>800 010 Vodič FeZn Rd 10</t>
  </si>
  <si>
    <t>CY 16 , pevně</t>
  </si>
  <si>
    <t>CY 6 , pevně</t>
  </si>
  <si>
    <t>CY 4 , pevně</t>
  </si>
  <si>
    <t>VODIČ JEDNOŽILOVÝ, IZOLACE PVC, ž/zel</t>
  </si>
  <si>
    <t>CYKY-O 4x25 , pevně</t>
  </si>
  <si>
    <t>CYKY-J 5x10 , pevně</t>
  </si>
  <si>
    <t>CYKY-J 5x2.5 , pevně</t>
  </si>
  <si>
    <t>CYKY-J 3x2.5 , pevně</t>
  </si>
  <si>
    <t>CYKY-J 7x1.5 , pevně</t>
  </si>
  <si>
    <t>CYKY-J 5x1.5 , pevně</t>
  </si>
  <si>
    <t>CYKY-J 3x1.5 , pevně</t>
  </si>
  <si>
    <t>CYKY-O 3x1.5 , pevně</t>
  </si>
  <si>
    <t>CYKY-O 2x1.5 , pevně</t>
  </si>
  <si>
    <t>KABEL SILOVÝ,IZOLACE PVC</t>
  </si>
  <si>
    <t>1-CXKH-V-J 3x1.5 mm2 , pevně</t>
  </si>
  <si>
    <t>KABEL SE SNÍŽENOU HOŘLAVOSTÍ, S FUNKČNÍ SCHOPNOSTÍ PŘI POŽÁRU P60-R,  TŘÍDA REAKCE NA OHEŇ - B2 ca, s1, d0</t>
  </si>
  <si>
    <t>Kabeláže</t>
  </si>
  <si>
    <t>Montážní materiál a práce</t>
  </si>
  <si>
    <t>Dodávky - celkem</t>
  </si>
  <si>
    <t>HOP C</t>
  </si>
  <si>
    <t>rozvaděč RC -1.1</t>
  </si>
  <si>
    <t>rozvaděč RC 1.1</t>
  </si>
  <si>
    <t>Specifikace dodávky HOP C - celkem</t>
  </si>
  <si>
    <t>plechové dveře 300x300mm, včetně rámečku, bílá barva</t>
  </si>
  <si>
    <t>563 201 Ekvipotenciální přípojnice K12  10x2,5-95mm + 30x4 mm</t>
  </si>
  <si>
    <t>Specifikace dodávky RC -1.1 - celkem</t>
  </si>
  <si>
    <t>RSAL15 Koncová svěrka</t>
  </si>
  <si>
    <t>RSA 2,5A Řadová svornice</t>
  </si>
  <si>
    <t>RSAL35-2 Koncová svěrka pro větší svorky</t>
  </si>
  <si>
    <t>RSA N 10 A Řadová svornice</t>
  </si>
  <si>
    <t>RSA PE 10 A Řadová svornice</t>
  </si>
  <si>
    <t>RSA 10 Řadová svornice</t>
  </si>
  <si>
    <t>N-KS 7P Rozbočovací můstky pro N vodiče (7 vodičů)</t>
  </si>
  <si>
    <t>Snímač hladiny MAVE 2-S1 kod</t>
  </si>
  <si>
    <t>Z-AK-10/2+3P Koncový kryt k propoj liště 63A, 3-pól</t>
  </si>
  <si>
    <t>Z-GV-10/3P-3TE Propojovací lišta 1m, 3-pól, In=63A, 10mm2</t>
  </si>
  <si>
    <t>dRCM-40/4/003-G/A+ Digitální proudový chránič typ G/A, 4-pól, In=40A, Idn=0.03A</t>
  </si>
  <si>
    <t>ZP-IHK Jednotka pom.kont.průchozí 1z1v, PL,PFL,ZP-A,Z-MS</t>
  </si>
  <si>
    <t>Z-MS-4,0/2 Spínač motorů 2-pól (pro 1-fáz motory), Ir=2.50-4.00A</t>
  </si>
  <si>
    <t>PL7-D4/1 Jistič PL7, char D, 1-pólový, Icn=10kA, In=4A</t>
  </si>
  <si>
    <t>PL7-C10/1 Jistič PL7, char C, 1-pólový, Icn=10kA, In=10A</t>
  </si>
  <si>
    <t>PL7-B16/1 Jistič PL7, char B, 1-pólový, Icn=10kA, In=16A</t>
  </si>
  <si>
    <t>PL7-B16/3 Jistič PL7, char B, 3-pólový, Icn=10kA, In=16A</t>
  </si>
  <si>
    <t>PL7-B32/3 Jistič PL7, char B, 3-pólový, Icn=10kA, In=32A</t>
  </si>
  <si>
    <t>952 406 DEHNguard M, TNS CI, 275 V, FM, Imax=40 kA (8/20)</t>
  </si>
  <si>
    <t>Eaton 110838 Skříň s dveřmi,zámek Doppelbart,NA omítku,400x760,IP55 BPM-O-400/7</t>
  </si>
  <si>
    <t>Specifikace dodávky RC 1.1 - celkem</t>
  </si>
  <si>
    <t>RSA N 35 A Radová svornice</t>
  </si>
  <si>
    <t>RSA PE 35 A Radová svornice</t>
  </si>
  <si>
    <t>RSA 35 A Řadová svornice</t>
  </si>
  <si>
    <t>PFL7-16/1N/B/003-G Chránič nadproud.ochr Ir=3kA, G, 1+N pól, char.B, Idn=0.03A, In=16A</t>
  </si>
  <si>
    <t>ZRER/W Časové relé, 1 přep.kont</t>
  </si>
  <si>
    <t>Z-S230/S Impulsní relé, tlačítko, 230 V~, 1zap. kont.</t>
  </si>
  <si>
    <t>PL7-C6/1 Jistič PL7, char C, 1-pólový, Icn=10kA, In=6A</t>
  </si>
  <si>
    <t>PL7-B40/3 Jistič PL7, char B, 3-pólový, Icn=10kA, In=40A</t>
  </si>
  <si>
    <t>PL7-B50/3 Jistič PL7, char B, 3-pólový, Icn=10kA, In=50A</t>
  </si>
  <si>
    <t>941 300 DEHNshield TNC 255</t>
  </si>
  <si>
    <t>BP-U-800/12-C Rozvodnice POD omítku, bílá, šířka 800, 7řad</t>
  </si>
  <si>
    <t>Počet</t>
  </si>
  <si>
    <t>Mj</t>
  </si>
  <si>
    <t>www.stavebnikalkulace.cz</t>
  </si>
  <si>
    <t>Cena celkem</t>
  </si>
  <si>
    <t>Cena</t>
  </si>
  <si>
    <t>Montáž celkem</t>
  </si>
  <si>
    <t>Materiál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</si>
</sst>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9"/>
      <color rgb="FF000000"/>
      <name val="敓潧⁥䥕蜀李㱸_x001F_☸°_x0008_"/>
      <family val="2"/>
    </font>
    <font>
      <b/>
      <sz val="10"/>
      <color rgb="FF000000"/>
      <name val="敓潧⁥䥕蜀李㱸_x001F_☸°_x0008_"/>
      <family val="2"/>
    </font>
    <font>
      <b/>
      <sz val="11"/>
      <color rgb="FF000000"/>
      <name val="敓潧⁥䥕蜀李㱸_x001F_☸°_x0008_"/>
      <family val="2"/>
    </font>
    <font>
      <b/>
      <sz val="9"/>
      <color rgb="FF000000"/>
      <name val="敓潧⁥䥕蜀李㱸_x001F_☸°_x0008_"/>
      <family val="2"/>
    </font>
    <font>
      <i/>
      <sz val="10"/>
      <color rgb="FF000000"/>
      <name val="敓潧⁥䥕蜀李㱸_x001F_☸°_x0008_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E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3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7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3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2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4" fontId="32" fillId="0" borderId="18" xfId="0" applyNumberFormat="1" applyFont="1" applyBorder="1" applyAlignment="1" applyProtection="1">
      <alignment vertical="center"/>
      <protection/>
    </xf>
    <xf numFmtId="4" fontId="32" fillId="0" borderId="19" xfId="0" applyNumberFormat="1" applyFont="1" applyBorder="1" applyAlignment="1" applyProtection="1">
      <alignment vertical="center"/>
      <protection/>
    </xf>
    <xf numFmtId="166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165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6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3" xfId="0" applyFont="1" applyFill="1" applyBorder="1" applyAlignment="1" applyProtection="1">
      <alignment horizontal="center" vertical="center" wrapText="1"/>
      <protection/>
    </xf>
    <xf numFmtId="0" fontId="25" fillId="4" borderId="14" xfId="0" applyFont="1" applyFill="1" applyBorder="1" applyAlignment="1" applyProtection="1">
      <alignment horizontal="center" vertical="center" wrapText="1"/>
      <protection/>
    </xf>
    <xf numFmtId="0" fontId="25" fillId="4" borderId="14" xfId="0" applyFont="1" applyFill="1" applyBorder="1" applyAlignment="1" applyProtection="1">
      <alignment horizontal="center" vertical="center" wrapText="1"/>
      <protection locked="0"/>
    </xf>
    <xf numFmtId="0" fontId="25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/>
    </xf>
    <xf numFmtId="0" fontId="10" fillId="0" borderId="3" xfId="0" applyFont="1" applyBorder="1" applyAlignment="1">
      <alignment/>
    </xf>
    <xf numFmtId="0" fontId="10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12" xfId="0" applyNumberFormat="1" applyFont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25" fillId="0" borderId="22" xfId="0" applyFont="1" applyBorder="1" applyAlignment="1" applyProtection="1">
      <alignment horizontal="center" vertical="center"/>
      <protection/>
    </xf>
    <xf numFmtId="49" fontId="25" fillId="0" borderId="22" xfId="0" applyNumberFormat="1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167" fontId="25" fillId="0" borderId="22" xfId="0" applyNumberFormat="1" applyFont="1" applyBorder="1" applyAlignment="1" applyProtection="1">
      <alignment vertical="center"/>
      <protection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2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167" fontId="14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 locked="0"/>
    </xf>
    <xf numFmtId="0" fontId="14" fillId="0" borderId="3" xfId="0" applyFont="1" applyBorder="1" applyAlignment="1">
      <alignment vertical="center"/>
    </xf>
    <xf numFmtId="0" fontId="14" fillId="0" borderId="17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40" fillId="0" borderId="0" xfId="20" applyAlignment="1" applyProtection="1">
      <alignment horizontal="left" vertical="center"/>
      <protection/>
    </xf>
    <xf numFmtId="0" fontId="0" fillId="0" borderId="0" xfId="0"/>
    <xf numFmtId="4" fontId="31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21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7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40" fillId="0" borderId="0" xfId="20" applyAlignment="1" applyProtection="1">
      <alignment vertical="center" wrapText="1"/>
      <protection/>
    </xf>
    <xf numFmtId="4" fontId="21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0" fontId="6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6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left" vertical="top" wrapText="1"/>
      <protection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23">
      <alignment/>
      <protection/>
    </xf>
    <xf numFmtId="4" fontId="2" fillId="0" borderId="0" xfId="23" applyNumberFormat="1">
      <alignment/>
      <protection/>
    </xf>
    <xf numFmtId="49" fontId="2" fillId="0" borderId="0" xfId="23" applyNumberFormat="1">
      <alignment/>
      <protection/>
    </xf>
    <xf numFmtId="0" fontId="2" fillId="0" borderId="23" xfId="23" applyBorder="1">
      <alignment/>
      <protection/>
    </xf>
    <xf numFmtId="4" fontId="41" fillId="5" borderId="23" xfId="23" applyNumberFormat="1" applyFont="1" applyFill="1" applyBorder="1" applyAlignment="1">
      <alignment horizontal="right"/>
      <protection/>
    </xf>
    <xf numFmtId="49" fontId="41" fillId="5" borderId="23" xfId="23" applyNumberFormat="1" applyFont="1" applyFill="1" applyBorder="1" applyAlignment="1">
      <alignment horizontal="left"/>
      <protection/>
    </xf>
    <xf numFmtId="49" fontId="42" fillId="6" borderId="23" xfId="23" applyNumberFormat="1" applyFont="1" applyFill="1" applyBorder="1" applyAlignment="1">
      <alignment horizontal="center"/>
      <protection/>
    </xf>
    <xf numFmtId="49" fontId="42" fillId="6" borderId="23" xfId="23" applyNumberFormat="1" applyFont="1" applyFill="1" applyBorder="1" applyAlignment="1">
      <alignment horizontal="left"/>
      <protection/>
    </xf>
    <xf numFmtId="4" fontId="43" fillId="7" borderId="23" xfId="23" applyNumberFormat="1" applyFont="1" applyFill="1" applyBorder="1" applyAlignment="1">
      <alignment horizontal="right"/>
      <protection/>
    </xf>
    <xf numFmtId="49" fontId="43" fillId="7" borderId="23" xfId="23" applyNumberFormat="1" applyFont="1" applyFill="1" applyBorder="1" applyAlignment="1">
      <alignment horizontal="left"/>
      <protection/>
    </xf>
    <xf numFmtId="4" fontId="42" fillId="6" borderId="23" xfId="23" applyNumberFormat="1" applyFont="1" applyFill="1" applyBorder="1" applyAlignment="1">
      <alignment horizontal="right"/>
      <protection/>
    </xf>
    <xf numFmtId="4" fontId="44" fillId="8" borderId="23" xfId="23" applyNumberFormat="1" applyFont="1" applyFill="1" applyBorder="1" applyAlignment="1">
      <alignment horizontal="right"/>
      <protection/>
    </xf>
    <xf numFmtId="49" fontId="44" fillId="8" borderId="23" xfId="23" applyNumberFormat="1" applyFont="1" applyFill="1" applyBorder="1" applyAlignment="1">
      <alignment horizontal="left"/>
      <protection/>
    </xf>
    <xf numFmtId="4" fontId="41" fillId="9" borderId="23" xfId="23" applyNumberFormat="1" applyFont="1" applyFill="1" applyBorder="1" applyAlignment="1">
      <alignment horizontal="left"/>
      <protection/>
    </xf>
    <xf numFmtId="49" fontId="41" fillId="9" borderId="23" xfId="23" applyNumberFormat="1" applyFont="1" applyFill="1" applyBorder="1" applyAlignment="1">
      <alignment horizontal="left"/>
      <protection/>
    </xf>
    <xf numFmtId="4" fontId="45" fillId="10" borderId="23" xfId="23" applyNumberFormat="1" applyFont="1" applyFill="1" applyBorder="1" applyAlignment="1">
      <alignment horizontal="right"/>
      <protection/>
    </xf>
    <xf numFmtId="49" fontId="45" fillId="10" borderId="23" xfId="23" applyNumberFormat="1" applyFont="1" applyFill="1" applyBorder="1" applyAlignment="1">
      <alignment horizontal="left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  <cellStyle name="Normální 4" xfId="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13-E-513.1.1_Specifikace%201N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"/>
    </sheetNames>
    <sheetDataSet>
      <sheetData sheetId="0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0,00</v>
          </cell>
        </row>
        <row r="21">
          <cell r="B21" t="str">
            <v>0,00</v>
          </cell>
        </row>
        <row r="22">
          <cell r="B22" t="str">
            <v>0,00</v>
          </cell>
        </row>
        <row r="23">
          <cell r="B23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 t="str">
            <v>21</v>
          </cell>
        </row>
        <row r="32">
          <cell r="B32" t="str">
            <v>15</v>
          </cell>
        </row>
        <row r="33">
          <cell r="B3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>
      <selection activeCell="AG97" sqref="AG9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9" t="s">
        <v>14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23"/>
      <c r="AQ5" s="23"/>
      <c r="AR5" s="21"/>
      <c r="BE5" s="30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11" t="s">
        <v>17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23"/>
      <c r="AQ6" s="23"/>
      <c r="AR6" s="21"/>
      <c r="BE6" s="30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307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307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7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07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0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7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307"/>
      <c r="BS13" s="18" t="s">
        <v>6</v>
      </c>
    </row>
    <row r="14" spans="2:71" ht="12.75">
      <c r="B14" s="22"/>
      <c r="C14" s="23"/>
      <c r="D14" s="23"/>
      <c r="E14" s="312" t="s">
        <v>29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0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7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07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07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7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07"/>
      <c r="BS19" s="18" t="s">
        <v>6</v>
      </c>
    </row>
    <row r="20" spans="2:71" s="1" customFormat="1" ht="18.4" customHeight="1">
      <c r="B20" s="22"/>
      <c r="C20" s="23"/>
      <c r="D20" s="23"/>
      <c r="E20" s="275" t="s">
        <v>556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07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7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7"/>
    </row>
    <row r="23" spans="2:57" s="1" customFormat="1" ht="16.5" customHeight="1">
      <c r="B23" s="22"/>
      <c r="C23" s="23"/>
      <c r="D23" s="23"/>
      <c r="E23" s="314" t="s">
        <v>1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23"/>
      <c r="AP23" s="23"/>
      <c r="AQ23" s="23"/>
      <c r="AR23" s="21"/>
      <c r="BE23" s="30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7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7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5">
        <f>ROUND(AG94,2)</f>
        <v>0</v>
      </c>
      <c r="AL26" s="316"/>
      <c r="AM26" s="316"/>
      <c r="AN26" s="316"/>
      <c r="AO26" s="316"/>
      <c r="AP26" s="37"/>
      <c r="AQ26" s="37"/>
      <c r="AR26" s="40"/>
      <c r="BE26" s="30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7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7" t="s">
        <v>37</v>
      </c>
      <c r="M28" s="317"/>
      <c r="N28" s="317"/>
      <c r="O28" s="317"/>
      <c r="P28" s="317"/>
      <c r="Q28" s="37"/>
      <c r="R28" s="37"/>
      <c r="S28" s="37"/>
      <c r="T28" s="37"/>
      <c r="U28" s="37"/>
      <c r="V28" s="37"/>
      <c r="W28" s="317" t="s">
        <v>38</v>
      </c>
      <c r="X28" s="317"/>
      <c r="Y28" s="317"/>
      <c r="Z28" s="317"/>
      <c r="AA28" s="317"/>
      <c r="AB28" s="317"/>
      <c r="AC28" s="317"/>
      <c r="AD28" s="317"/>
      <c r="AE28" s="317"/>
      <c r="AF28" s="37"/>
      <c r="AG28" s="37"/>
      <c r="AH28" s="37"/>
      <c r="AI28" s="37"/>
      <c r="AJ28" s="37"/>
      <c r="AK28" s="317" t="s">
        <v>39</v>
      </c>
      <c r="AL28" s="317"/>
      <c r="AM28" s="317"/>
      <c r="AN28" s="317"/>
      <c r="AO28" s="317"/>
      <c r="AP28" s="37"/>
      <c r="AQ28" s="37"/>
      <c r="AR28" s="40"/>
      <c r="BE28" s="307"/>
    </row>
    <row r="29" spans="2:57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301">
        <v>0.21</v>
      </c>
      <c r="M29" s="300"/>
      <c r="N29" s="300"/>
      <c r="O29" s="300"/>
      <c r="P29" s="300"/>
      <c r="Q29" s="42"/>
      <c r="R29" s="42"/>
      <c r="S29" s="42"/>
      <c r="T29" s="42"/>
      <c r="U29" s="42"/>
      <c r="V29" s="42"/>
      <c r="W29" s="299">
        <f>SUM(AK26)</f>
        <v>0</v>
      </c>
      <c r="X29" s="300"/>
      <c r="Y29" s="300"/>
      <c r="Z29" s="300"/>
      <c r="AA29" s="300"/>
      <c r="AB29" s="300"/>
      <c r="AC29" s="300"/>
      <c r="AD29" s="300"/>
      <c r="AE29" s="300"/>
      <c r="AF29" s="42"/>
      <c r="AG29" s="42"/>
      <c r="AH29" s="42"/>
      <c r="AI29" s="42"/>
      <c r="AJ29" s="42"/>
      <c r="AK29" s="299">
        <f>SUM(W29*L29)</f>
        <v>0</v>
      </c>
      <c r="AL29" s="300"/>
      <c r="AM29" s="300"/>
      <c r="AN29" s="300"/>
      <c r="AO29" s="300"/>
      <c r="AP29" s="42"/>
      <c r="AQ29" s="42"/>
      <c r="AR29" s="43"/>
      <c r="BE29" s="308"/>
    </row>
    <row r="30" spans="2:57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301">
        <v>0.15</v>
      </c>
      <c r="M30" s="300"/>
      <c r="N30" s="300"/>
      <c r="O30" s="300"/>
      <c r="P30" s="300"/>
      <c r="Q30" s="42"/>
      <c r="R30" s="42"/>
      <c r="S30" s="42"/>
      <c r="T30" s="42"/>
      <c r="U30" s="42"/>
      <c r="V30" s="42"/>
      <c r="W30" s="299">
        <v>0</v>
      </c>
      <c r="X30" s="300"/>
      <c r="Y30" s="300"/>
      <c r="Z30" s="300"/>
      <c r="AA30" s="300"/>
      <c r="AB30" s="300"/>
      <c r="AC30" s="300"/>
      <c r="AD30" s="300"/>
      <c r="AE30" s="300"/>
      <c r="AF30" s="42"/>
      <c r="AG30" s="42"/>
      <c r="AH30" s="42"/>
      <c r="AI30" s="42"/>
      <c r="AJ30" s="42"/>
      <c r="AK30" s="299">
        <v>0</v>
      </c>
      <c r="AL30" s="300"/>
      <c r="AM30" s="300"/>
      <c r="AN30" s="300"/>
      <c r="AO30" s="300"/>
      <c r="AP30" s="42"/>
      <c r="AQ30" s="42"/>
      <c r="AR30" s="43"/>
      <c r="BE30" s="308"/>
    </row>
    <row r="31" spans="2:57" s="3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301">
        <v>0.21</v>
      </c>
      <c r="M31" s="300"/>
      <c r="N31" s="300"/>
      <c r="O31" s="300"/>
      <c r="P31" s="300"/>
      <c r="Q31" s="42"/>
      <c r="R31" s="42"/>
      <c r="S31" s="42"/>
      <c r="T31" s="42"/>
      <c r="U31" s="42"/>
      <c r="V31" s="42"/>
      <c r="W31" s="299" t="e">
        <f>ROUND(BB94,2)</f>
        <v>#REF!</v>
      </c>
      <c r="X31" s="300"/>
      <c r="Y31" s="300"/>
      <c r="Z31" s="300"/>
      <c r="AA31" s="300"/>
      <c r="AB31" s="300"/>
      <c r="AC31" s="300"/>
      <c r="AD31" s="300"/>
      <c r="AE31" s="300"/>
      <c r="AF31" s="42"/>
      <c r="AG31" s="42"/>
      <c r="AH31" s="42"/>
      <c r="AI31" s="42"/>
      <c r="AJ31" s="42"/>
      <c r="AK31" s="299">
        <v>0</v>
      </c>
      <c r="AL31" s="300"/>
      <c r="AM31" s="300"/>
      <c r="AN31" s="300"/>
      <c r="AO31" s="300"/>
      <c r="AP31" s="42"/>
      <c r="AQ31" s="42"/>
      <c r="AR31" s="43"/>
      <c r="BE31" s="308"/>
    </row>
    <row r="32" spans="2:57" s="3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301">
        <v>0.15</v>
      </c>
      <c r="M32" s="300"/>
      <c r="N32" s="300"/>
      <c r="O32" s="300"/>
      <c r="P32" s="300"/>
      <c r="Q32" s="42"/>
      <c r="R32" s="42"/>
      <c r="S32" s="42"/>
      <c r="T32" s="42"/>
      <c r="U32" s="42"/>
      <c r="V32" s="42"/>
      <c r="W32" s="299" t="e">
        <f>ROUND(BC94,2)</f>
        <v>#REF!</v>
      </c>
      <c r="X32" s="300"/>
      <c r="Y32" s="300"/>
      <c r="Z32" s="300"/>
      <c r="AA32" s="300"/>
      <c r="AB32" s="300"/>
      <c r="AC32" s="300"/>
      <c r="AD32" s="300"/>
      <c r="AE32" s="300"/>
      <c r="AF32" s="42"/>
      <c r="AG32" s="42"/>
      <c r="AH32" s="42"/>
      <c r="AI32" s="42"/>
      <c r="AJ32" s="42"/>
      <c r="AK32" s="299">
        <v>0</v>
      </c>
      <c r="AL32" s="300"/>
      <c r="AM32" s="300"/>
      <c r="AN32" s="300"/>
      <c r="AO32" s="300"/>
      <c r="AP32" s="42"/>
      <c r="AQ32" s="42"/>
      <c r="AR32" s="43"/>
      <c r="BE32" s="308"/>
    </row>
    <row r="33" spans="2:57" s="3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301">
        <v>0</v>
      </c>
      <c r="M33" s="300"/>
      <c r="N33" s="300"/>
      <c r="O33" s="300"/>
      <c r="P33" s="300"/>
      <c r="Q33" s="42"/>
      <c r="R33" s="42"/>
      <c r="S33" s="42"/>
      <c r="T33" s="42"/>
      <c r="U33" s="42"/>
      <c r="V33" s="42"/>
      <c r="W33" s="299" t="e">
        <f>ROUND(BD94,2)</f>
        <v>#REF!</v>
      </c>
      <c r="X33" s="300"/>
      <c r="Y33" s="300"/>
      <c r="Z33" s="300"/>
      <c r="AA33" s="300"/>
      <c r="AB33" s="300"/>
      <c r="AC33" s="300"/>
      <c r="AD33" s="300"/>
      <c r="AE33" s="300"/>
      <c r="AF33" s="42"/>
      <c r="AG33" s="42"/>
      <c r="AH33" s="42"/>
      <c r="AI33" s="42"/>
      <c r="AJ33" s="42"/>
      <c r="AK33" s="299">
        <v>0</v>
      </c>
      <c r="AL33" s="300"/>
      <c r="AM33" s="300"/>
      <c r="AN33" s="300"/>
      <c r="AO33" s="300"/>
      <c r="AP33" s="42"/>
      <c r="AQ33" s="42"/>
      <c r="AR33" s="43"/>
      <c r="BE33" s="30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07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302" t="s">
        <v>48</v>
      </c>
      <c r="Y35" s="303"/>
      <c r="Z35" s="303"/>
      <c r="AA35" s="303"/>
      <c r="AB35" s="303"/>
      <c r="AC35" s="46"/>
      <c r="AD35" s="46"/>
      <c r="AE35" s="46"/>
      <c r="AF35" s="46"/>
      <c r="AG35" s="46"/>
      <c r="AH35" s="46"/>
      <c r="AI35" s="46"/>
      <c r="AJ35" s="46"/>
      <c r="AK35" s="304">
        <f>SUM(AK26:AK33)</f>
        <v>0</v>
      </c>
      <c r="AL35" s="303"/>
      <c r="AM35" s="303"/>
      <c r="AN35" s="303"/>
      <c r="AO35" s="305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00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7" t="str">
        <f>K6</f>
        <v>DDM Sokolov - Oprava elektroinstalace, pavilon C - 1.PP a 1.NP</v>
      </c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Sokolov, Spartakiádní 1937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9" t="str">
        <f>IF(AN8="","",AN8)</f>
        <v>16. 12. 2019</v>
      </c>
      <c r="AN87" s="289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Město Sokolov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90" t="str">
        <f>IF(E17="","",E17)</f>
        <v>Ing. František Kolář</v>
      </c>
      <c r="AN89" s="291"/>
      <c r="AO89" s="291"/>
      <c r="AP89" s="291"/>
      <c r="AQ89" s="37"/>
      <c r="AR89" s="40"/>
      <c r="AS89" s="292" t="s">
        <v>56</v>
      </c>
      <c r="AT89" s="293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298" t="s">
        <v>556</v>
      </c>
      <c r="AN90" s="291"/>
      <c r="AO90" s="291"/>
      <c r="AP90" s="291"/>
      <c r="AQ90" s="37"/>
      <c r="AR90" s="40"/>
      <c r="AS90" s="294"/>
      <c r="AT90" s="295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6"/>
      <c r="AT91" s="297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82" t="s">
        <v>57</v>
      </c>
      <c r="D92" s="283"/>
      <c r="E92" s="283"/>
      <c r="F92" s="283"/>
      <c r="G92" s="283"/>
      <c r="H92" s="74"/>
      <c r="I92" s="284" t="s">
        <v>58</v>
      </c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5" t="s">
        <v>59</v>
      </c>
      <c r="AH92" s="283"/>
      <c r="AI92" s="283"/>
      <c r="AJ92" s="283"/>
      <c r="AK92" s="283"/>
      <c r="AL92" s="283"/>
      <c r="AM92" s="283"/>
      <c r="AN92" s="284" t="s">
        <v>60</v>
      </c>
      <c r="AO92" s="283"/>
      <c r="AP92" s="286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80">
        <f>ROUND(SUM(AG95:AG96),2)</f>
        <v>0</v>
      </c>
      <c r="AH94" s="280"/>
      <c r="AI94" s="280"/>
      <c r="AJ94" s="280"/>
      <c r="AK94" s="280"/>
      <c r="AL94" s="280"/>
      <c r="AM94" s="280"/>
      <c r="AN94" s="281">
        <f>SUM(AN95:AP96)</f>
        <v>0</v>
      </c>
      <c r="AO94" s="281"/>
      <c r="AP94" s="281"/>
      <c r="AQ94" s="86" t="s">
        <v>1</v>
      </c>
      <c r="AR94" s="87"/>
      <c r="AS94" s="88">
        <f>ROUND(SUM(AS95:AS96),2)</f>
        <v>0</v>
      </c>
      <c r="AT94" s="89" t="e">
        <f>ROUND(SUM(AV94:AW94),2)</f>
        <v>#REF!</v>
      </c>
      <c r="AU94" s="90" t="e">
        <f>ROUND(SUM(AU95:AU96),5)</f>
        <v>#REF!</v>
      </c>
      <c r="AV94" s="89" t="e">
        <f>ROUND(AZ94*L29,2)</f>
        <v>#REF!</v>
      </c>
      <c r="AW94" s="89" t="e">
        <f>ROUND(BA94*L30,2)</f>
        <v>#REF!</v>
      </c>
      <c r="AX94" s="89" t="e">
        <f>ROUND(BB94*L29,2)</f>
        <v>#REF!</v>
      </c>
      <c r="AY94" s="89" t="e">
        <f>ROUND(BC94*L30,2)</f>
        <v>#REF!</v>
      </c>
      <c r="AZ94" s="89" t="e">
        <f>ROUND(SUM(AZ95:AZ96),2)</f>
        <v>#REF!</v>
      </c>
      <c r="BA94" s="89" t="e">
        <f>ROUND(SUM(BA95:BA96),2)</f>
        <v>#REF!</v>
      </c>
      <c r="BB94" s="89" t="e">
        <f>ROUND(SUM(BB95:BB96),2)</f>
        <v>#REF!</v>
      </c>
      <c r="BC94" s="89" t="e">
        <f>ROUND(SUM(BC95:BC96),2)</f>
        <v>#REF!</v>
      </c>
      <c r="BD94" s="91" t="e">
        <f>ROUND(SUM(BD95:BD96),2)</f>
        <v>#REF!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>
      <c r="A95" s="94" t="s">
        <v>80</v>
      </c>
      <c r="B95" s="95"/>
      <c r="C95" s="96"/>
      <c r="D95" s="279" t="s">
        <v>81</v>
      </c>
      <c r="E95" s="279"/>
      <c r="F95" s="279"/>
      <c r="G95" s="279"/>
      <c r="H95" s="279"/>
      <c r="I95" s="97"/>
      <c r="J95" s="279" t="s">
        <v>82</v>
      </c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77">
        <f>'01 - Stavební část'!J30</f>
        <v>0</v>
      </c>
      <c r="AH95" s="278"/>
      <c r="AI95" s="278"/>
      <c r="AJ95" s="278"/>
      <c r="AK95" s="278"/>
      <c r="AL95" s="278"/>
      <c r="AM95" s="278"/>
      <c r="AN95" s="277">
        <f>SUM(AG95,AT95)</f>
        <v>0</v>
      </c>
      <c r="AO95" s="278"/>
      <c r="AP95" s="278"/>
      <c r="AQ95" s="98" t="s">
        <v>83</v>
      </c>
      <c r="AR95" s="99"/>
      <c r="AS95" s="100">
        <v>0</v>
      </c>
      <c r="AT95" s="101">
        <f>ROUND(SUM(AV95:AW95),2)</f>
        <v>0</v>
      </c>
      <c r="AU95" s="102">
        <f>'01 - Stavební část'!P126</f>
        <v>0</v>
      </c>
      <c r="AV95" s="101">
        <f>'01 - Stavební část'!J33</f>
        <v>0</v>
      </c>
      <c r="AW95" s="101">
        <f>'01 - Stavební část'!J34</f>
        <v>0</v>
      </c>
      <c r="AX95" s="101">
        <f>'01 - Stavební část'!J35</f>
        <v>0</v>
      </c>
      <c r="AY95" s="101">
        <f>'01 - Stavební část'!J36</f>
        <v>0</v>
      </c>
      <c r="AZ95" s="101">
        <f>'01 - Stavební část'!F33</f>
        <v>0</v>
      </c>
      <c r="BA95" s="101">
        <f>'01 - Stavební část'!F34</f>
        <v>0</v>
      </c>
      <c r="BB95" s="101">
        <f>'01 - Stavební část'!F35</f>
        <v>0</v>
      </c>
      <c r="BC95" s="101">
        <f>'01 - Stavební část'!F36</f>
        <v>0</v>
      </c>
      <c r="BD95" s="103">
        <f>'01 - Stavební část'!F37</f>
        <v>0</v>
      </c>
      <c r="BT95" s="104" t="s">
        <v>84</v>
      </c>
      <c r="BV95" s="104" t="s">
        <v>78</v>
      </c>
      <c r="BW95" s="104" t="s">
        <v>85</v>
      </c>
      <c r="BX95" s="104" t="s">
        <v>5</v>
      </c>
      <c r="CL95" s="104" t="s">
        <v>1</v>
      </c>
      <c r="CM95" s="104" t="s">
        <v>86</v>
      </c>
    </row>
    <row r="96" spans="1:91" s="7" customFormat="1" ht="16.5" customHeight="1">
      <c r="A96" s="94" t="s">
        <v>80</v>
      </c>
      <c r="B96" s="95"/>
      <c r="C96" s="96"/>
      <c r="D96" s="279" t="s">
        <v>87</v>
      </c>
      <c r="E96" s="279"/>
      <c r="F96" s="279"/>
      <c r="G96" s="279"/>
      <c r="H96" s="279"/>
      <c r="I96" s="97"/>
      <c r="J96" s="279" t="s">
        <v>88</v>
      </c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77">
        <f>SUM('Rekapitulace El'!C24)</f>
        <v>0</v>
      </c>
      <c r="AH96" s="278"/>
      <c r="AI96" s="278"/>
      <c r="AJ96" s="278"/>
      <c r="AK96" s="278"/>
      <c r="AL96" s="278"/>
      <c r="AM96" s="278"/>
      <c r="AN96" s="277">
        <f>SUM(AG96*1.21)</f>
        <v>0</v>
      </c>
      <c r="AO96" s="278"/>
      <c r="AP96" s="278"/>
      <c r="AQ96" s="98" t="s">
        <v>83</v>
      </c>
      <c r="AR96" s="99"/>
      <c r="AS96" s="105">
        <v>0</v>
      </c>
      <c r="AT96" s="106" t="e">
        <f>ROUND(SUM(AV96:AW96),2)</f>
        <v>#REF!</v>
      </c>
      <c r="AU96" s="107" t="e">
        <f>#REF!</f>
        <v>#REF!</v>
      </c>
      <c r="AV96" s="106" t="e">
        <f>#REF!</f>
        <v>#REF!</v>
      </c>
      <c r="AW96" s="106" t="e">
        <f>#REF!</f>
        <v>#REF!</v>
      </c>
      <c r="AX96" s="106" t="e">
        <f>#REF!</f>
        <v>#REF!</v>
      </c>
      <c r="AY96" s="106" t="e">
        <f>#REF!</f>
        <v>#REF!</v>
      </c>
      <c r="AZ96" s="106" t="e">
        <f>#REF!</f>
        <v>#REF!</v>
      </c>
      <c r="BA96" s="106" t="e">
        <f>#REF!</f>
        <v>#REF!</v>
      </c>
      <c r="BB96" s="106" t="e">
        <f>#REF!</f>
        <v>#REF!</v>
      </c>
      <c r="BC96" s="106" t="e">
        <f>#REF!</f>
        <v>#REF!</v>
      </c>
      <c r="BD96" s="108" t="e">
        <f>#REF!</f>
        <v>#REF!</v>
      </c>
      <c r="BT96" s="104" t="s">
        <v>84</v>
      </c>
      <c r="BV96" s="104" t="s">
        <v>78</v>
      </c>
      <c r="BW96" s="104" t="s">
        <v>89</v>
      </c>
      <c r="BX96" s="104" t="s">
        <v>5</v>
      </c>
      <c r="CL96" s="104" t="s">
        <v>1</v>
      </c>
      <c r="CM96" s="104" t="s">
        <v>86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algorithmName="SHA-512" hashValue="Y1sSQvwuAuL2Y+mNmr3T0i7sh2nGWrzIuZT5E9AXposVQHfi7Hb1f22KJSbcUI/xe6VjTJ6EmLndE8/h+1D5pg==" saltValue="VOqqjbBOYLptzHyB9owmCg==" spinCount="100000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01 - Stavební část'!C2" display="/"/>
    <hyperlink ref="A96" location="'02 - Elektroinstalace'!C2" display="/"/>
    <hyperlink ref="E20" r:id="rId1" display="http://www.stavebnikalkulace.cz/"/>
    <hyperlink ref="AM90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66"/>
  <sheetViews>
    <sheetView showGridLines="0" workbookViewId="0" topLeftCell="A11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8" t="s">
        <v>85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86</v>
      </c>
    </row>
    <row r="4" spans="2:46" s="1" customFormat="1" ht="24.95" customHeight="1">
      <c r="B4" s="21"/>
      <c r="D4" s="113" t="s">
        <v>90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1" t="str">
        <f>'Rekapitulace stavby'!K6</f>
        <v>DDM Sokolov - Oprava elektroinstalace, pavilon C - 1.PP a 1.NP</v>
      </c>
      <c r="F7" s="322"/>
      <c r="G7" s="322"/>
      <c r="H7" s="322"/>
      <c r="I7" s="109"/>
      <c r="L7" s="21"/>
    </row>
    <row r="8" spans="1:31" s="2" customFormat="1" ht="12" customHeight="1">
      <c r="A8" s="35"/>
      <c r="B8" s="40"/>
      <c r="C8" s="35"/>
      <c r="D8" s="115" t="s">
        <v>91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3" t="s">
        <v>92</v>
      </c>
      <c r="F9" s="324"/>
      <c r="G9" s="324"/>
      <c r="H9" s="324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16. 12. 2019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5" t="str">
        <f>'Rekapitulace stavby'!E14</f>
        <v>Vyplň údaj</v>
      </c>
      <c r="F18" s="326"/>
      <c r="G18" s="326"/>
      <c r="H18" s="326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31</v>
      </c>
      <c r="F21" s="35"/>
      <c r="G21" s="35"/>
      <c r="H21" s="35"/>
      <c r="I21" s="118" t="s">
        <v>27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33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34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35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27" t="s">
        <v>1</v>
      </c>
      <c r="F27" s="327"/>
      <c r="G27" s="327"/>
      <c r="H27" s="32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36</v>
      </c>
      <c r="E30" s="35"/>
      <c r="F30" s="35"/>
      <c r="G30" s="35"/>
      <c r="H30" s="35"/>
      <c r="I30" s="116"/>
      <c r="J30" s="127">
        <f>ROUND(J126,2)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38</v>
      </c>
      <c r="G32" s="35"/>
      <c r="H32" s="35"/>
      <c r="I32" s="129" t="s">
        <v>37</v>
      </c>
      <c r="J32" s="128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40</v>
      </c>
      <c r="E33" s="115" t="s">
        <v>41</v>
      </c>
      <c r="F33" s="131">
        <f>ROUND((SUM(BE126:BE265)),2)</f>
        <v>0</v>
      </c>
      <c r="G33" s="35"/>
      <c r="H33" s="35"/>
      <c r="I33" s="132">
        <v>0.21</v>
      </c>
      <c r="J33" s="131">
        <f>ROUND(((SUM(BE126:BE265))*I33),2)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42</v>
      </c>
      <c r="F34" s="131">
        <f>ROUND((SUM(BF126:BF265)),2)</f>
        <v>0</v>
      </c>
      <c r="G34" s="35"/>
      <c r="H34" s="35"/>
      <c r="I34" s="132">
        <v>0.15</v>
      </c>
      <c r="J34" s="131">
        <f>ROUND(((SUM(BF126:BF265))*I34),2)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43</v>
      </c>
      <c r="F35" s="131">
        <f>ROUND((SUM(BG126:BG265)),2)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44</v>
      </c>
      <c r="F36" s="131">
        <f>ROUND((SUM(BH126:BH265)),2)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45</v>
      </c>
      <c r="F37" s="131">
        <f>ROUND((SUM(BI126:BI265)),2)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46</v>
      </c>
      <c r="E39" s="135"/>
      <c r="F39" s="135"/>
      <c r="G39" s="136" t="s">
        <v>47</v>
      </c>
      <c r="H39" s="137" t="s">
        <v>48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49</v>
      </c>
      <c r="E50" s="142"/>
      <c r="F50" s="142"/>
      <c r="G50" s="141" t="s">
        <v>50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51</v>
      </c>
      <c r="E61" s="145"/>
      <c r="F61" s="146" t="s">
        <v>52</v>
      </c>
      <c r="G61" s="144" t="s">
        <v>51</v>
      </c>
      <c r="H61" s="145"/>
      <c r="I61" s="147"/>
      <c r="J61" s="148" t="s">
        <v>52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53</v>
      </c>
      <c r="E65" s="149"/>
      <c r="F65" s="149"/>
      <c r="G65" s="141" t="s">
        <v>54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51</v>
      </c>
      <c r="E76" s="145"/>
      <c r="F76" s="146" t="s">
        <v>52</v>
      </c>
      <c r="G76" s="144" t="s">
        <v>51</v>
      </c>
      <c r="H76" s="145"/>
      <c r="I76" s="147"/>
      <c r="J76" s="148" t="s">
        <v>52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93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9" t="str">
        <f>E7</f>
        <v>DDM Sokolov - Oprava elektroinstalace, pavilon C - 1.PP a 1.NP</v>
      </c>
      <c r="F85" s="320"/>
      <c r="G85" s="320"/>
      <c r="H85" s="320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91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7" t="str">
        <f>E9</f>
        <v>01 - Stavební část</v>
      </c>
      <c r="F87" s="318"/>
      <c r="G87" s="318"/>
      <c r="H87" s="318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Sokolov, Spartakiádní 1937</v>
      </c>
      <c r="G89" s="37"/>
      <c r="H89" s="37"/>
      <c r="I89" s="118" t="s">
        <v>22</v>
      </c>
      <c r="J89" s="67" t="str">
        <f>IF(J12="","",J12)</f>
        <v>16. 12. 2019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Sokolov</v>
      </c>
      <c r="G91" s="37"/>
      <c r="H91" s="37"/>
      <c r="I91" s="118" t="s">
        <v>30</v>
      </c>
      <c r="J91" s="33" t="str">
        <f>E21</f>
        <v>Ing. František Kolář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33</v>
      </c>
      <c r="J92" s="33" t="str">
        <f>E24</f>
        <v>Michal Kubelka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94</v>
      </c>
      <c r="D94" s="158"/>
      <c r="E94" s="158"/>
      <c r="F94" s="158"/>
      <c r="G94" s="158"/>
      <c r="H94" s="158"/>
      <c r="I94" s="159"/>
      <c r="J94" s="160" t="s">
        <v>95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96</v>
      </c>
      <c r="D96" s="37"/>
      <c r="E96" s="37"/>
      <c r="F96" s="37"/>
      <c r="G96" s="37"/>
      <c r="H96" s="37"/>
      <c r="I96" s="116"/>
      <c r="J96" s="85">
        <f>J126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97</v>
      </c>
    </row>
    <row r="97" spans="2:12" s="9" customFormat="1" ht="24.95" customHeight="1">
      <c r="B97" s="162"/>
      <c r="C97" s="163"/>
      <c r="D97" s="164" t="s">
        <v>98</v>
      </c>
      <c r="E97" s="165"/>
      <c r="F97" s="165"/>
      <c r="G97" s="165"/>
      <c r="H97" s="165"/>
      <c r="I97" s="166"/>
      <c r="J97" s="167">
        <f>J127</f>
        <v>0</v>
      </c>
      <c r="K97" s="163"/>
      <c r="L97" s="168"/>
    </row>
    <row r="98" spans="2:12" s="10" customFormat="1" ht="19.9" customHeight="1">
      <c r="B98" s="169"/>
      <c r="C98" s="170"/>
      <c r="D98" s="171" t="s">
        <v>99</v>
      </c>
      <c r="E98" s="172"/>
      <c r="F98" s="172"/>
      <c r="G98" s="172"/>
      <c r="H98" s="172"/>
      <c r="I98" s="173"/>
      <c r="J98" s="174">
        <f>J128</f>
        <v>0</v>
      </c>
      <c r="K98" s="170"/>
      <c r="L98" s="175"/>
    </row>
    <row r="99" spans="2:12" s="10" customFormat="1" ht="19.9" customHeight="1">
      <c r="B99" s="169"/>
      <c r="C99" s="170"/>
      <c r="D99" s="171" t="s">
        <v>100</v>
      </c>
      <c r="E99" s="172"/>
      <c r="F99" s="172"/>
      <c r="G99" s="172"/>
      <c r="H99" s="172"/>
      <c r="I99" s="173"/>
      <c r="J99" s="174">
        <f>J167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101</v>
      </c>
      <c r="E100" s="172"/>
      <c r="F100" s="172"/>
      <c r="G100" s="172"/>
      <c r="H100" s="172"/>
      <c r="I100" s="173"/>
      <c r="J100" s="174">
        <f>J188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102</v>
      </c>
      <c r="E101" s="172"/>
      <c r="F101" s="172"/>
      <c r="G101" s="172"/>
      <c r="H101" s="172"/>
      <c r="I101" s="173"/>
      <c r="J101" s="174">
        <f>J195</f>
        <v>0</v>
      </c>
      <c r="K101" s="170"/>
      <c r="L101" s="175"/>
    </row>
    <row r="102" spans="2:12" s="9" customFormat="1" ht="24.95" customHeight="1">
      <c r="B102" s="162"/>
      <c r="C102" s="163"/>
      <c r="D102" s="164" t="s">
        <v>103</v>
      </c>
      <c r="E102" s="165"/>
      <c r="F102" s="165"/>
      <c r="G102" s="165"/>
      <c r="H102" s="165"/>
      <c r="I102" s="166"/>
      <c r="J102" s="167">
        <f>J197</f>
        <v>0</v>
      </c>
      <c r="K102" s="163"/>
      <c r="L102" s="168"/>
    </row>
    <row r="103" spans="2:12" s="10" customFormat="1" ht="19.9" customHeight="1">
      <c r="B103" s="169"/>
      <c r="C103" s="170"/>
      <c r="D103" s="171" t="s">
        <v>104</v>
      </c>
      <c r="E103" s="172"/>
      <c r="F103" s="172"/>
      <c r="G103" s="172"/>
      <c r="H103" s="172"/>
      <c r="I103" s="173"/>
      <c r="J103" s="174">
        <f>J198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105</v>
      </c>
      <c r="E104" s="172"/>
      <c r="F104" s="172"/>
      <c r="G104" s="172"/>
      <c r="H104" s="172"/>
      <c r="I104" s="173"/>
      <c r="J104" s="174">
        <f>J201</f>
        <v>0</v>
      </c>
      <c r="K104" s="170"/>
      <c r="L104" s="175"/>
    </row>
    <row r="105" spans="2:12" s="10" customFormat="1" ht="19.9" customHeight="1">
      <c r="B105" s="169"/>
      <c r="C105" s="170"/>
      <c r="D105" s="171" t="s">
        <v>106</v>
      </c>
      <c r="E105" s="172"/>
      <c r="F105" s="172"/>
      <c r="G105" s="172"/>
      <c r="H105" s="172"/>
      <c r="I105" s="173"/>
      <c r="J105" s="174">
        <f>J204</f>
        <v>0</v>
      </c>
      <c r="K105" s="170"/>
      <c r="L105" s="175"/>
    </row>
    <row r="106" spans="2:12" s="10" customFormat="1" ht="19.9" customHeight="1">
      <c r="B106" s="169"/>
      <c r="C106" s="170"/>
      <c r="D106" s="171" t="s">
        <v>107</v>
      </c>
      <c r="E106" s="172"/>
      <c r="F106" s="172"/>
      <c r="G106" s="172"/>
      <c r="H106" s="172"/>
      <c r="I106" s="173"/>
      <c r="J106" s="174">
        <f>J210</f>
        <v>0</v>
      </c>
      <c r="K106" s="170"/>
      <c r="L106" s="175"/>
    </row>
    <row r="107" spans="1:31" s="2" customFormat="1" ht="21.75" customHeight="1">
      <c r="A107" s="35"/>
      <c r="B107" s="36"/>
      <c r="C107" s="37"/>
      <c r="D107" s="37"/>
      <c r="E107" s="37"/>
      <c r="F107" s="37"/>
      <c r="G107" s="37"/>
      <c r="H107" s="37"/>
      <c r="I107" s="116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153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156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4" t="s">
        <v>108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16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319" t="str">
        <f>E7</f>
        <v>DDM Sokolov - Oprava elektroinstalace, pavilon C - 1.PP a 1.NP</v>
      </c>
      <c r="F116" s="320"/>
      <c r="G116" s="320"/>
      <c r="H116" s="320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91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287" t="str">
        <f>E9</f>
        <v>01 - Stavební část</v>
      </c>
      <c r="F118" s="318"/>
      <c r="G118" s="318"/>
      <c r="H118" s="318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20</v>
      </c>
      <c r="D120" s="37"/>
      <c r="E120" s="37"/>
      <c r="F120" s="28" t="str">
        <f>F12</f>
        <v>Sokolov, Spartakiádní 1937</v>
      </c>
      <c r="G120" s="37"/>
      <c r="H120" s="37"/>
      <c r="I120" s="118" t="s">
        <v>22</v>
      </c>
      <c r="J120" s="67" t="str">
        <f>IF(J12="","",J12)</f>
        <v>16. 12. 2019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24</v>
      </c>
      <c r="D122" s="37"/>
      <c r="E122" s="37"/>
      <c r="F122" s="28" t="str">
        <f>E15</f>
        <v>Město Sokolov</v>
      </c>
      <c r="G122" s="37"/>
      <c r="H122" s="37"/>
      <c r="I122" s="118" t="s">
        <v>30</v>
      </c>
      <c r="J122" s="33" t="str">
        <f>E21</f>
        <v>Ing. František Kolář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28</v>
      </c>
      <c r="D123" s="37"/>
      <c r="E123" s="37"/>
      <c r="F123" s="28" t="str">
        <f>IF(E18="","",E18)</f>
        <v>Vyplň údaj</v>
      </c>
      <c r="G123" s="37"/>
      <c r="H123" s="37"/>
      <c r="I123" s="118" t="s">
        <v>33</v>
      </c>
      <c r="J123" s="33" t="str">
        <f>E24</f>
        <v>Michal Kubelka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76"/>
      <c r="B125" s="177"/>
      <c r="C125" s="178" t="s">
        <v>109</v>
      </c>
      <c r="D125" s="179" t="s">
        <v>61</v>
      </c>
      <c r="E125" s="179" t="s">
        <v>57</v>
      </c>
      <c r="F125" s="179" t="s">
        <v>58</v>
      </c>
      <c r="G125" s="179" t="s">
        <v>110</v>
      </c>
      <c r="H125" s="179" t="s">
        <v>111</v>
      </c>
      <c r="I125" s="180" t="s">
        <v>112</v>
      </c>
      <c r="J125" s="179" t="s">
        <v>95</v>
      </c>
      <c r="K125" s="181" t="s">
        <v>113</v>
      </c>
      <c r="L125" s="182"/>
      <c r="M125" s="76" t="s">
        <v>1</v>
      </c>
      <c r="N125" s="77" t="s">
        <v>40</v>
      </c>
      <c r="O125" s="77" t="s">
        <v>114</v>
      </c>
      <c r="P125" s="77" t="s">
        <v>115</v>
      </c>
      <c r="Q125" s="77" t="s">
        <v>116</v>
      </c>
      <c r="R125" s="77" t="s">
        <v>117</v>
      </c>
      <c r="S125" s="77" t="s">
        <v>118</v>
      </c>
      <c r="T125" s="78" t="s">
        <v>119</v>
      </c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</row>
    <row r="126" spans="1:63" s="2" customFormat="1" ht="22.9" customHeight="1">
      <c r="A126" s="35"/>
      <c r="B126" s="36"/>
      <c r="C126" s="83" t="s">
        <v>120</v>
      </c>
      <c r="D126" s="37"/>
      <c r="E126" s="37"/>
      <c r="F126" s="37"/>
      <c r="G126" s="37"/>
      <c r="H126" s="37"/>
      <c r="I126" s="116"/>
      <c r="J126" s="183">
        <f>BK126</f>
        <v>0</v>
      </c>
      <c r="K126" s="37"/>
      <c r="L126" s="40"/>
      <c r="M126" s="79"/>
      <c r="N126" s="184"/>
      <c r="O126" s="80"/>
      <c r="P126" s="185">
        <f>P127+P197</f>
        <v>0</v>
      </c>
      <c r="Q126" s="80"/>
      <c r="R126" s="185">
        <f>R127+R197</f>
        <v>0.78048223</v>
      </c>
      <c r="S126" s="80"/>
      <c r="T126" s="186">
        <f>T127+T197</f>
        <v>0.39268970000000003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75</v>
      </c>
      <c r="AU126" s="18" t="s">
        <v>97</v>
      </c>
      <c r="BK126" s="187">
        <f>BK127+BK197</f>
        <v>0</v>
      </c>
    </row>
    <row r="127" spans="2:63" s="12" customFormat="1" ht="25.9" customHeight="1">
      <c r="B127" s="188"/>
      <c r="C127" s="189"/>
      <c r="D127" s="190" t="s">
        <v>75</v>
      </c>
      <c r="E127" s="191" t="s">
        <v>121</v>
      </c>
      <c r="F127" s="191" t="s">
        <v>122</v>
      </c>
      <c r="G127" s="189"/>
      <c r="H127" s="189"/>
      <c r="I127" s="192"/>
      <c r="J127" s="193">
        <f>BK127</f>
        <v>0</v>
      </c>
      <c r="K127" s="189"/>
      <c r="L127" s="194"/>
      <c r="M127" s="195"/>
      <c r="N127" s="196"/>
      <c r="O127" s="196"/>
      <c r="P127" s="197">
        <f>P128+P167+P188+P195</f>
        <v>0</v>
      </c>
      <c r="Q127" s="196"/>
      <c r="R127" s="197">
        <f>R128+R167+R188+R195</f>
        <v>0.32994767</v>
      </c>
      <c r="S127" s="196"/>
      <c r="T127" s="198">
        <f>T128+T167+T188+T195</f>
        <v>0.201524</v>
      </c>
      <c r="AR127" s="199" t="s">
        <v>84</v>
      </c>
      <c r="AT127" s="200" t="s">
        <v>75</v>
      </c>
      <c r="AU127" s="200" t="s">
        <v>76</v>
      </c>
      <c r="AY127" s="199" t="s">
        <v>123</v>
      </c>
      <c r="BK127" s="201">
        <f>BK128+BK167+BK188+BK195</f>
        <v>0</v>
      </c>
    </row>
    <row r="128" spans="2:63" s="12" customFormat="1" ht="22.9" customHeight="1">
      <c r="B128" s="188"/>
      <c r="C128" s="189"/>
      <c r="D128" s="190" t="s">
        <v>75</v>
      </c>
      <c r="E128" s="202" t="s">
        <v>124</v>
      </c>
      <c r="F128" s="202" t="s">
        <v>125</v>
      </c>
      <c r="G128" s="189"/>
      <c r="H128" s="189"/>
      <c r="I128" s="192"/>
      <c r="J128" s="203">
        <f>BK128</f>
        <v>0</v>
      </c>
      <c r="K128" s="189"/>
      <c r="L128" s="194"/>
      <c r="M128" s="195"/>
      <c r="N128" s="196"/>
      <c r="O128" s="196"/>
      <c r="P128" s="197">
        <f>SUM(P129:P166)</f>
        <v>0</v>
      </c>
      <c r="Q128" s="196"/>
      <c r="R128" s="197">
        <f>SUM(R129:R166)</f>
        <v>0.28717170000000003</v>
      </c>
      <c r="S128" s="196"/>
      <c r="T128" s="198">
        <f>SUM(T129:T166)</f>
        <v>0</v>
      </c>
      <c r="AR128" s="199" t="s">
        <v>84</v>
      </c>
      <c r="AT128" s="200" t="s">
        <v>75</v>
      </c>
      <c r="AU128" s="200" t="s">
        <v>84</v>
      </c>
      <c r="AY128" s="199" t="s">
        <v>123</v>
      </c>
      <c r="BK128" s="201">
        <f>SUM(BK129:BK166)</f>
        <v>0</v>
      </c>
    </row>
    <row r="129" spans="1:65" s="2" customFormat="1" ht="21.75" customHeight="1">
      <c r="A129" s="35"/>
      <c r="B129" s="36"/>
      <c r="C129" s="204" t="s">
        <v>84</v>
      </c>
      <c r="D129" s="204" t="s">
        <v>126</v>
      </c>
      <c r="E129" s="205" t="s">
        <v>127</v>
      </c>
      <c r="F129" s="206" t="s">
        <v>128</v>
      </c>
      <c r="G129" s="207" t="s">
        <v>129</v>
      </c>
      <c r="H129" s="208">
        <v>97.558</v>
      </c>
      <c r="I129" s="209"/>
      <c r="J129" s="210">
        <f>ROUND(I129*H129,2)</f>
        <v>0</v>
      </c>
      <c r="K129" s="206" t="s">
        <v>130</v>
      </c>
      <c r="L129" s="40"/>
      <c r="M129" s="211" t="s">
        <v>1</v>
      </c>
      <c r="N129" s="212" t="s">
        <v>41</v>
      </c>
      <c r="O129" s="7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5" t="s">
        <v>131</v>
      </c>
      <c r="AT129" s="215" t="s">
        <v>126</v>
      </c>
      <c r="AU129" s="215" t="s">
        <v>86</v>
      </c>
      <c r="AY129" s="18" t="s">
        <v>123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8" t="s">
        <v>84</v>
      </c>
      <c r="BK129" s="216">
        <f>ROUND(I129*H129,2)</f>
        <v>0</v>
      </c>
      <c r="BL129" s="18" t="s">
        <v>131</v>
      </c>
      <c r="BM129" s="215" t="s">
        <v>132</v>
      </c>
    </row>
    <row r="130" spans="2:51" s="13" customFormat="1" ht="12">
      <c r="B130" s="217"/>
      <c r="C130" s="218"/>
      <c r="D130" s="219" t="s">
        <v>133</v>
      </c>
      <c r="E130" s="220" t="s">
        <v>1</v>
      </c>
      <c r="F130" s="221" t="s">
        <v>134</v>
      </c>
      <c r="G130" s="218"/>
      <c r="H130" s="222">
        <v>10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133</v>
      </c>
      <c r="AU130" s="228" t="s">
        <v>86</v>
      </c>
      <c r="AV130" s="13" t="s">
        <v>86</v>
      </c>
      <c r="AW130" s="13" t="s">
        <v>32</v>
      </c>
      <c r="AX130" s="13" t="s">
        <v>76</v>
      </c>
      <c r="AY130" s="228" t="s">
        <v>123</v>
      </c>
    </row>
    <row r="131" spans="2:51" s="13" customFormat="1" ht="12">
      <c r="B131" s="217"/>
      <c r="C131" s="218"/>
      <c r="D131" s="219" t="s">
        <v>133</v>
      </c>
      <c r="E131" s="220" t="s">
        <v>1</v>
      </c>
      <c r="F131" s="221" t="s">
        <v>135</v>
      </c>
      <c r="G131" s="218"/>
      <c r="H131" s="222">
        <v>9.2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133</v>
      </c>
      <c r="AU131" s="228" t="s">
        <v>86</v>
      </c>
      <c r="AV131" s="13" t="s">
        <v>86</v>
      </c>
      <c r="AW131" s="13" t="s">
        <v>32</v>
      </c>
      <c r="AX131" s="13" t="s">
        <v>76</v>
      </c>
      <c r="AY131" s="228" t="s">
        <v>123</v>
      </c>
    </row>
    <row r="132" spans="2:51" s="13" customFormat="1" ht="12">
      <c r="B132" s="217"/>
      <c r="C132" s="218"/>
      <c r="D132" s="219" t="s">
        <v>133</v>
      </c>
      <c r="E132" s="220" t="s">
        <v>1</v>
      </c>
      <c r="F132" s="221" t="s">
        <v>136</v>
      </c>
      <c r="G132" s="218"/>
      <c r="H132" s="222">
        <v>11.329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133</v>
      </c>
      <c r="AU132" s="228" t="s">
        <v>86</v>
      </c>
      <c r="AV132" s="13" t="s">
        <v>86</v>
      </c>
      <c r="AW132" s="13" t="s">
        <v>32</v>
      </c>
      <c r="AX132" s="13" t="s">
        <v>76</v>
      </c>
      <c r="AY132" s="228" t="s">
        <v>123</v>
      </c>
    </row>
    <row r="133" spans="2:51" s="13" customFormat="1" ht="12">
      <c r="B133" s="217"/>
      <c r="C133" s="218"/>
      <c r="D133" s="219" t="s">
        <v>133</v>
      </c>
      <c r="E133" s="220" t="s">
        <v>1</v>
      </c>
      <c r="F133" s="221" t="s">
        <v>137</v>
      </c>
      <c r="G133" s="218"/>
      <c r="H133" s="222">
        <v>14.078</v>
      </c>
      <c r="I133" s="223"/>
      <c r="J133" s="218"/>
      <c r="K133" s="218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133</v>
      </c>
      <c r="AU133" s="228" t="s">
        <v>86</v>
      </c>
      <c r="AV133" s="13" t="s">
        <v>86</v>
      </c>
      <c r="AW133" s="13" t="s">
        <v>32</v>
      </c>
      <c r="AX133" s="13" t="s">
        <v>76</v>
      </c>
      <c r="AY133" s="228" t="s">
        <v>123</v>
      </c>
    </row>
    <row r="134" spans="2:51" s="13" customFormat="1" ht="12">
      <c r="B134" s="217"/>
      <c r="C134" s="218"/>
      <c r="D134" s="219" t="s">
        <v>133</v>
      </c>
      <c r="E134" s="220" t="s">
        <v>1</v>
      </c>
      <c r="F134" s="221" t="s">
        <v>138</v>
      </c>
      <c r="G134" s="218"/>
      <c r="H134" s="222">
        <v>17.22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133</v>
      </c>
      <c r="AU134" s="228" t="s">
        <v>86</v>
      </c>
      <c r="AV134" s="13" t="s">
        <v>86</v>
      </c>
      <c r="AW134" s="13" t="s">
        <v>32</v>
      </c>
      <c r="AX134" s="13" t="s">
        <v>76</v>
      </c>
      <c r="AY134" s="228" t="s">
        <v>123</v>
      </c>
    </row>
    <row r="135" spans="2:51" s="13" customFormat="1" ht="12">
      <c r="B135" s="217"/>
      <c r="C135" s="218"/>
      <c r="D135" s="219" t="s">
        <v>133</v>
      </c>
      <c r="E135" s="220" t="s">
        <v>1</v>
      </c>
      <c r="F135" s="221" t="s">
        <v>139</v>
      </c>
      <c r="G135" s="218"/>
      <c r="H135" s="222">
        <v>30</v>
      </c>
      <c r="I135" s="223"/>
      <c r="J135" s="218"/>
      <c r="K135" s="218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133</v>
      </c>
      <c r="AU135" s="228" t="s">
        <v>86</v>
      </c>
      <c r="AV135" s="13" t="s">
        <v>86</v>
      </c>
      <c r="AW135" s="13" t="s">
        <v>32</v>
      </c>
      <c r="AX135" s="13" t="s">
        <v>76</v>
      </c>
      <c r="AY135" s="228" t="s">
        <v>123</v>
      </c>
    </row>
    <row r="136" spans="2:51" s="13" customFormat="1" ht="12">
      <c r="B136" s="217"/>
      <c r="C136" s="218"/>
      <c r="D136" s="219" t="s">
        <v>133</v>
      </c>
      <c r="E136" s="220" t="s">
        <v>1</v>
      </c>
      <c r="F136" s="221" t="s">
        <v>140</v>
      </c>
      <c r="G136" s="218"/>
      <c r="H136" s="222">
        <v>1.619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133</v>
      </c>
      <c r="AU136" s="228" t="s">
        <v>86</v>
      </c>
      <c r="AV136" s="13" t="s">
        <v>86</v>
      </c>
      <c r="AW136" s="13" t="s">
        <v>32</v>
      </c>
      <c r="AX136" s="13" t="s">
        <v>76</v>
      </c>
      <c r="AY136" s="228" t="s">
        <v>123</v>
      </c>
    </row>
    <row r="137" spans="2:51" s="13" customFormat="1" ht="12">
      <c r="B137" s="217"/>
      <c r="C137" s="218"/>
      <c r="D137" s="219" t="s">
        <v>133</v>
      </c>
      <c r="E137" s="220" t="s">
        <v>1</v>
      </c>
      <c r="F137" s="221" t="s">
        <v>141</v>
      </c>
      <c r="G137" s="218"/>
      <c r="H137" s="222">
        <v>1.633</v>
      </c>
      <c r="I137" s="223"/>
      <c r="J137" s="218"/>
      <c r="K137" s="218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133</v>
      </c>
      <c r="AU137" s="228" t="s">
        <v>86</v>
      </c>
      <c r="AV137" s="13" t="s">
        <v>86</v>
      </c>
      <c r="AW137" s="13" t="s">
        <v>32</v>
      </c>
      <c r="AX137" s="13" t="s">
        <v>76</v>
      </c>
      <c r="AY137" s="228" t="s">
        <v>123</v>
      </c>
    </row>
    <row r="138" spans="2:51" s="13" customFormat="1" ht="12">
      <c r="B138" s="217"/>
      <c r="C138" s="218"/>
      <c r="D138" s="219" t="s">
        <v>133</v>
      </c>
      <c r="E138" s="220" t="s">
        <v>1</v>
      </c>
      <c r="F138" s="221" t="s">
        <v>142</v>
      </c>
      <c r="G138" s="218"/>
      <c r="H138" s="222">
        <v>0.869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133</v>
      </c>
      <c r="AU138" s="228" t="s">
        <v>86</v>
      </c>
      <c r="AV138" s="13" t="s">
        <v>86</v>
      </c>
      <c r="AW138" s="13" t="s">
        <v>32</v>
      </c>
      <c r="AX138" s="13" t="s">
        <v>76</v>
      </c>
      <c r="AY138" s="228" t="s">
        <v>123</v>
      </c>
    </row>
    <row r="139" spans="2:51" s="13" customFormat="1" ht="12">
      <c r="B139" s="217"/>
      <c r="C139" s="218"/>
      <c r="D139" s="219" t="s">
        <v>133</v>
      </c>
      <c r="E139" s="220" t="s">
        <v>1</v>
      </c>
      <c r="F139" s="221" t="s">
        <v>143</v>
      </c>
      <c r="G139" s="218"/>
      <c r="H139" s="222">
        <v>1.61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133</v>
      </c>
      <c r="AU139" s="228" t="s">
        <v>86</v>
      </c>
      <c r="AV139" s="13" t="s">
        <v>86</v>
      </c>
      <c r="AW139" s="13" t="s">
        <v>32</v>
      </c>
      <c r="AX139" s="13" t="s">
        <v>76</v>
      </c>
      <c r="AY139" s="228" t="s">
        <v>123</v>
      </c>
    </row>
    <row r="140" spans="2:51" s="14" customFormat="1" ht="12">
      <c r="B140" s="229"/>
      <c r="C140" s="230"/>
      <c r="D140" s="219" t="s">
        <v>133</v>
      </c>
      <c r="E140" s="231" t="s">
        <v>1</v>
      </c>
      <c r="F140" s="232" t="s">
        <v>144</v>
      </c>
      <c r="G140" s="230"/>
      <c r="H140" s="233">
        <v>97.55799999999999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AT140" s="239" t="s">
        <v>133</v>
      </c>
      <c r="AU140" s="239" t="s">
        <v>86</v>
      </c>
      <c r="AV140" s="14" t="s">
        <v>131</v>
      </c>
      <c r="AW140" s="14" t="s">
        <v>32</v>
      </c>
      <c r="AX140" s="14" t="s">
        <v>84</v>
      </c>
      <c r="AY140" s="239" t="s">
        <v>123</v>
      </c>
    </row>
    <row r="141" spans="1:65" s="2" customFormat="1" ht="21.75" customHeight="1">
      <c r="A141" s="35"/>
      <c r="B141" s="36"/>
      <c r="C141" s="204" t="s">
        <v>86</v>
      </c>
      <c r="D141" s="204" t="s">
        <v>126</v>
      </c>
      <c r="E141" s="205" t="s">
        <v>145</v>
      </c>
      <c r="F141" s="206" t="s">
        <v>146</v>
      </c>
      <c r="G141" s="207" t="s">
        <v>129</v>
      </c>
      <c r="H141" s="208">
        <v>235.021</v>
      </c>
      <c r="I141" s="209"/>
      <c r="J141" s="210">
        <f>ROUND(I141*H141,2)</f>
        <v>0</v>
      </c>
      <c r="K141" s="206" t="s">
        <v>130</v>
      </c>
      <c r="L141" s="40"/>
      <c r="M141" s="211" t="s">
        <v>1</v>
      </c>
      <c r="N141" s="212" t="s">
        <v>41</v>
      </c>
      <c r="O141" s="72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5" t="s">
        <v>131</v>
      </c>
      <c r="AT141" s="215" t="s">
        <v>126</v>
      </c>
      <c r="AU141" s="215" t="s">
        <v>86</v>
      </c>
      <c r="AY141" s="18" t="s">
        <v>123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8" t="s">
        <v>84</v>
      </c>
      <c r="BK141" s="216">
        <f>ROUND(I141*H141,2)</f>
        <v>0</v>
      </c>
      <c r="BL141" s="18" t="s">
        <v>131</v>
      </c>
      <c r="BM141" s="215" t="s">
        <v>147</v>
      </c>
    </row>
    <row r="142" spans="2:51" s="13" customFormat="1" ht="12">
      <c r="B142" s="217"/>
      <c r="C142" s="218"/>
      <c r="D142" s="219" t="s">
        <v>133</v>
      </c>
      <c r="E142" s="220" t="s">
        <v>1</v>
      </c>
      <c r="F142" s="221" t="s">
        <v>148</v>
      </c>
      <c r="G142" s="218"/>
      <c r="H142" s="222">
        <v>22.375</v>
      </c>
      <c r="I142" s="223"/>
      <c r="J142" s="218"/>
      <c r="K142" s="218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133</v>
      </c>
      <c r="AU142" s="228" t="s">
        <v>86</v>
      </c>
      <c r="AV142" s="13" t="s">
        <v>86</v>
      </c>
      <c r="AW142" s="13" t="s">
        <v>32</v>
      </c>
      <c r="AX142" s="13" t="s">
        <v>76</v>
      </c>
      <c r="AY142" s="228" t="s">
        <v>123</v>
      </c>
    </row>
    <row r="143" spans="2:51" s="13" customFormat="1" ht="12">
      <c r="B143" s="217"/>
      <c r="C143" s="218"/>
      <c r="D143" s="219" t="s">
        <v>133</v>
      </c>
      <c r="E143" s="220" t="s">
        <v>1</v>
      </c>
      <c r="F143" s="221" t="s">
        <v>149</v>
      </c>
      <c r="G143" s="218"/>
      <c r="H143" s="222">
        <v>8.526</v>
      </c>
      <c r="I143" s="223"/>
      <c r="J143" s="218"/>
      <c r="K143" s="218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133</v>
      </c>
      <c r="AU143" s="228" t="s">
        <v>86</v>
      </c>
      <c r="AV143" s="13" t="s">
        <v>86</v>
      </c>
      <c r="AW143" s="13" t="s">
        <v>32</v>
      </c>
      <c r="AX143" s="13" t="s">
        <v>76</v>
      </c>
      <c r="AY143" s="228" t="s">
        <v>123</v>
      </c>
    </row>
    <row r="144" spans="2:51" s="13" customFormat="1" ht="12">
      <c r="B144" s="217"/>
      <c r="C144" s="218"/>
      <c r="D144" s="219" t="s">
        <v>133</v>
      </c>
      <c r="E144" s="220" t="s">
        <v>1</v>
      </c>
      <c r="F144" s="221" t="s">
        <v>150</v>
      </c>
      <c r="G144" s="218"/>
      <c r="H144" s="222">
        <v>7.904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133</v>
      </c>
      <c r="AU144" s="228" t="s">
        <v>86</v>
      </c>
      <c r="AV144" s="13" t="s">
        <v>86</v>
      </c>
      <c r="AW144" s="13" t="s">
        <v>32</v>
      </c>
      <c r="AX144" s="13" t="s">
        <v>76</v>
      </c>
      <c r="AY144" s="228" t="s">
        <v>123</v>
      </c>
    </row>
    <row r="145" spans="2:51" s="13" customFormat="1" ht="12">
      <c r="B145" s="217"/>
      <c r="C145" s="218"/>
      <c r="D145" s="219" t="s">
        <v>133</v>
      </c>
      <c r="E145" s="220" t="s">
        <v>1</v>
      </c>
      <c r="F145" s="221" t="s">
        <v>151</v>
      </c>
      <c r="G145" s="218"/>
      <c r="H145" s="222">
        <v>10.164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133</v>
      </c>
      <c r="AU145" s="228" t="s">
        <v>86</v>
      </c>
      <c r="AV145" s="13" t="s">
        <v>86</v>
      </c>
      <c r="AW145" s="13" t="s">
        <v>32</v>
      </c>
      <c r="AX145" s="13" t="s">
        <v>76</v>
      </c>
      <c r="AY145" s="228" t="s">
        <v>123</v>
      </c>
    </row>
    <row r="146" spans="2:51" s="13" customFormat="1" ht="12">
      <c r="B146" s="217"/>
      <c r="C146" s="218"/>
      <c r="D146" s="219" t="s">
        <v>133</v>
      </c>
      <c r="E146" s="220" t="s">
        <v>1</v>
      </c>
      <c r="F146" s="221" t="s">
        <v>152</v>
      </c>
      <c r="G146" s="218"/>
      <c r="H146" s="222">
        <v>8.203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133</v>
      </c>
      <c r="AU146" s="228" t="s">
        <v>86</v>
      </c>
      <c r="AV146" s="13" t="s">
        <v>86</v>
      </c>
      <c r="AW146" s="13" t="s">
        <v>32</v>
      </c>
      <c r="AX146" s="13" t="s">
        <v>76</v>
      </c>
      <c r="AY146" s="228" t="s">
        <v>123</v>
      </c>
    </row>
    <row r="147" spans="2:51" s="13" customFormat="1" ht="12">
      <c r="B147" s="217"/>
      <c r="C147" s="218"/>
      <c r="D147" s="219" t="s">
        <v>133</v>
      </c>
      <c r="E147" s="220" t="s">
        <v>1</v>
      </c>
      <c r="F147" s="221" t="s">
        <v>153</v>
      </c>
      <c r="G147" s="218"/>
      <c r="H147" s="222">
        <v>42.534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133</v>
      </c>
      <c r="AU147" s="228" t="s">
        <v>86</v>
      </c>
      <c r="AV147" s="13" t="s">
        <v>86</v>
      </c>
      <c r="AW147" s="13" t="s">
        <v>32</v>
      </c>
      <c r="AX147" s="13" t="s">
        <v>76</v>
      </c>
      <c r="AY147" s="228" t="s">
        <v>123</v>
      </c>
    </row>
    <row r="148" spans="2:51" s="13" customFormat="1" ht="12">
      <c r="B148" s="217"/>
      <c r="C148" s="218"/>
      <c r="D148" s="219" t="s">
        <v>133</v>
      </c>
      <c r="E148" s="220" t="s">
        <v>1</v>
      </c>
      <c r="F148" s="221" t="s">
        <v>154</v>
      </c>
      <c r="G148" s="218"/>
      <c r="H148" s="222">
        <v>35.28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133</v>
      </c>
      <c r="AU148" s="228" t="s">
        <v>86</v>
      </c>
      <c r="AV148" s="13" t="s">
        <v>86</v>
      </c>
      <c r="AW148" s="13" t="s">
        <v>32</v>
      </c>
      <c r="AX148" s="13" t="s">
        <v>76</v>
      </c>
      <c r="AY148" s="228" t="s">
        <v>123</v>
      </c>
    </row>
    <row r="149" spans="2:51" s="13" customFormat="1" ht="12">
      <c r="B149" s="217"/>
      <c r="C149" s="218"/>
      <c r="D149" s="219" t="s">
        <v>133</v>
      </c>
      <c r="E149" s="220" t="s">
        <v>1</v>
      </c>
      <c r="F149" s="221" t="s">
        <v>155</v>
      </c>
      <c r="G149" s="218"/>
      <c r="H149" s="222">
        <v>29.022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133</v>
      </c>
      <c r="AU149" s="228" t="s">
        <v>86</v>
      </c>
      <c r="AV149" s="13" t="s">
        <v>86</v>
      </c>
      <c r="AW149" s="13" t="s">
        <v>32</v>
      </c>
      <c r="AX149" s="13" t="s">
        <v>76</v>
      </c>
      <c r="AY149" s="228" t="s">
        <v>123</v>
      </c>
    </row>
    <row r="150" spans="2:51" s="13" customFormat="1" ht="12">
      <c r="B150" s="217"/>
      <c r="C150" s="218"/>
      <c r="D150" s="219" t="s">
        <v>133</v>
      </c>
      <c r="E150" s="220" t="s">
        <v>1</v>
      </c>
      <c r="F150" s="221" t="s">
        <v>156</v>
      </c>
      <c r="G150" s="218"/>
      <c r="H150" s="222">
        <v>42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133</v>
      </c>
      <c r="AU150" s="228" t="s">
        <v>86</v>
      </c>
      <c r="AV150" s="13" t="s">
        <v>86</v>
      </c>
      <c r="AW150" s="13" t="s">
        <v>32</v>
      </c>
      <c r="AX150" s="13" t="s">
        <v>76</v>
      </c>
      <c r="AY150" s="228" t="s">
        <v>123</v>
      </c>
    </row>
    <row r="151" spans="2:51" s="13" customFormat="1" ht="12">
      <c r="B151" s="217"/>
      <c r="C151" s="218"/>
      <c r="D151" s="219" t="s">
        <v>133</v>
      </c>
      <c r="E151" s="220" t="s">
        <v>1</v>
      </c>
      <c r="F151" s="221" t="s">
        <v>157</v>
      </c>
      <c r="G151" s="218"/>
      <c r="H151" s="222">
        <v>13.42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133</v>
      </c>
      <c r="AU151" s="228" t="s">
        <v>86</v>
      </c>
      <c r="AV151" s="13" t="s">
        <v>86</v>
      </c>
      <c r="AW151" s="13" t="s">
        <v>32</v>
      </c>
      <c r="AX151" s="13" t="s">
        <v>76</v>
      </c>
      <c r="AY151" s="228" t="s">
        <v>123</v>
      </c>
    </row>
    <row r="152" spans="2:51" s="13" customFormat="1" ht="12">
      <c r="B152" s="217"/>
      <c r="C152" s="218"/>
      <c r="D152" s="219" t="s">
        <v>133</v>
      </c>
      <c r="E152" s="220" t="s">
        <v>1</v>
      </c>
      <c r="F152" s="221" t="s">
        <v>158</v>
      </c>
      <c r="G152" s="218"/>
      <c r="H152" s="222">
        <v>3.42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133</v>
      </c>
      <c r="AU152" s="228" t="s">
        <v>86</v>
      </c>
      <c r="AV152" s="13" t="s">
        <v>86</v>
      </c>
      <c r="AW152" s="13" t="s">
        <v>32</v>
      </c>
      <c r="AX152" s="13" t="s">
        <v>76</v>
      </c>
      <c r="AY152" s="228" t="s">
        <v>123</v>
      </c>
    </row>
    <row r="153" spans="2:51" s="13" customFormat="1" ht="12">
      <c r="B153" s="217"/>
      <c r="C153" s="218"/>
      <c r="D153" s="219" t="s">
        <v>133</v>
      </c>
      <c r="E153" s="220" t="s">
        <v>1</v>
      </c>
      <c r="F153" s="221" t="s">
        <v>159</v>
      </c>
      <c r="G153" s="218"/>
      <c r="H153" s="222">
        <v>2.146</v>
      </c>
      <c r="I153" s="223"/>
      <c r="J153" s="218"/>
      <c r="K153" s="218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133</v>
      </c>
      <c r="AU153" s="228" t="s">
        <v>86</v>
      </c>
      <c r="AV153" s="13" t="s">
        <v>86</v>
      </c>
      <c r="AW153" s="13" t="s">
        <v>32</v>
      </c>
      <c r="AX153" s="13" t="s">
        <v>76</v>
      </c>
      <c r="AY153" s="228" t="s">
        <v>123</v>
      </c>
    </row>
    <row r="154" spans="2:51" s="13" customFormat="1" ht="12">
      <c r="B154" s="217"/>
      <c r="C154" s="218"/>
      <c r="D154" s="219" t="s">
        <v>133</v>
      </c>
      <c r="E154" s="220" t="s">
        <v>1</v>
      </c>
      <c r="F154" s="221" t="s">
        <v>160</v>
      </c>
      <c r="G154" s="218"/>
      <c r="H154" s="222">
        <v>3.241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133</v>
      </c>
      <c r="AU154" s="228" t="s">
        <v>86</v>
      </c>
      <c r="AV154" s="13" t="s">
        <v>86</v>
      </c>
      <c r="AW154" s="13" t="s">
        <v>32</v>
      </c>
      <c r="AX154" s="13" t="s">
        <v>76</v>
      </c>
      <c r="AY154" s="228" t="s">
        <v>123</v>
      </c>
    </row>
    <row r="155" spans="2:51" s="13" customFormat="1" ht="12">
      <c r="B155" s="217"/>
      <c r="C155" s="218"/>
      <c r="D155" s="219" t="s">
        <v>133</v>
      </c>
      <c r="E155" s="220" t="s">
        <v>1</v>
      </c>
      <c r="F155" s="221" t="s">
        <v>161</v>
      </c>
      <c r="G155" s="218"/>
      <c r="H155" s="222">
        <v>1.555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133</v>
      </c>
      <c r="AU155" s="228" t="s">
        <v>86</v>
      </c>
      <c r="AV155" s="13" t="s">
        <v>86</v>
      </c>
      <c r="AW155" s="13" t="s">
        <v>32</v>
      </c>
      <c r="AX155" s="13" t="s">
        <v>76</v>
      </c>
      <c r="AY155" s="228" t="s">
        <v>123</v>
      </c>
    </row>
    <row r="156" spans="2:51" s="13" customFormat="1" ht="12">
      <c r="B156" s="217"/>
      <c r="C156" s="218"/>
      <c r="D156" s="219" t="s">
        <v>133</v>
      </c>
      <c r="E156" s="220" t="s">
        <v>1</v>
      </c>
      <c r="F156" s="221" t="s">
        <v>162</v>
      </c>
      <c r="G156" s="218"/>
      <c r="H156" s="222">
        <v>1.702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133</v>
      </c>
      <c r="AU156" s="228" t="s">
        <v>86</v>
      </c>
      <c r="AV156" s="13" t="s">
        <v>86</v>
      </c>
      <c r="AW156" s="13" t="s">
        <v>32</v>
      </c>
      <c r="AX156" s="13" t="s">
        <v>76</v>
      </c>
      <c r="AY156" s="228" t="s">
        <v>123</v>
      </c>
    </row>
    <row r="157" spans="2:51" s="13" customFormat="1" ht="12">
      <c r="B157" s="217"/>
      <c r="C157" s="218"/>
      <c r="D157" s="219" t="s">
        <v>133</v>
      </c>
      <c r="E157" s="220" t="s">
        <v>1</v>
      </c>
      <c r="F157" s="221" t="s">
        <v>163</v>
      </c>
      <c r="G157" s="218"/>
      <c r="H157" s="222">
        <v>2.052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133</v>
      </c>
      <c r="AU157" s="228" t="s">
        <v>86</v>
      </c>
      <c r="AV157" s="13" t="s">
        <v>86</v>
      </c>
      <c r="AW157" s="13" t="s">
        <v>32</v>
      </c>
      <c r="AX157" s="13" t="s">
        <v>76</v>
      </c>
      <c r="AY157" s="228" t="s">
        <v>123</v>
      </c>
    </row>
    <row r="158" spans="2:51" s="13" customFormat="1" ht="12">
      <c r="B158" s="217"/>
      <c r="C158" s="218"/>
      <c r="D158" s="219" t="s">
        <v>133</v>
      </c>
      <c r="E158" s="220" t="s">
        <v>1</v>
      </c>
      <c r="F158" s="221" t="s">
        <v>164</v>
      </c>
      <c r="G158" s="218"/>
      <c r="H158" s="222">
        <v>1.477</v>
      </c>
      <c r="I158" s="223"/>
      <c r="J158" s="218"/>
      <c r="K158" s="218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133</v>
      </c>
      <c r="AU158" s="228" t="s">
        <v>86</v>
      </c>
      <c r="AV158" s="13" t="s">
        <v>86</v>
      </c>
      <c r="AW158" s="13" t="s">
        <v>32</v>
      </c>
      <c r="AX158" s="13" t="s">
        <v>76</v>
      </c>
      <c r="AY158" s="228" t="s">
        <v>123</v>
      </c>
    </row>
    <row r="159" spans="2:51" s="14" customFormat="1" ht="12">
      <c r="B159" s="229"/>
      <c r="C159" s="230"/>
      <c r="D159" s="219" t="s">
        <v>133</v>
      </c>
      <c r="E159" s="231" t="s">
        <v>1</v>
      </c>
      <c r="F159" s="232" t="s">
        <v>144</v>
      </c>
      <c r="G159" s="230"/>
      <c r="H159" s="233">
        <v>235.02099999999996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133</v>
      </c>
      <c r="AU159" s="239" t="s">
        <v>86</v>
      </c>
      <c r="AV159" s="14" t="s">
        <v>131</v>
      </c>
      <c r="AW159" s="14" t="s">
        <v>32</v>
      </c>
      <c r="AX159" s="14" t="s">
        <v>84</v>
      </c>
      <c r="AY159" s="239" t="s">
        <v>123</v>
      </c>
    </row>
    <row r="160" spans="1:65" s="2" customFormat="1" ht="21.75" customHeight="1">
      <c r="A160" s="35"/>
      <c r="B160" s="36"/>
      <c r="C160" s="204" t="s">
        <v>165</v>
      </c>
      <c r="D160" s="204" t="s">
        <v>126</v>
      </c>
      <c r="E160" s="205" t="s">
        <v>166</v>
      </c>
      <c r="F160" s="206" t="s">
        <v>167</v>
      </c>
      <c r="G160" s="207" t="s">
        <v>168</v>
      </c>
      <c r="H160" s="208">
        <v>1</v>
      </c>
      <c r="I160" s="209"/>
      <c r="J160" s="210">
        <f>ROUND(I160*H160,2)</f>
        <v>0</v>
      </c>
      <c r="K160" s="206" t="s">
        <v>1</v>
      </c>
      <c r="L160" s="40"/>
      <c r="M160" s="211" t="s">
        <v>1</v>
      </c>
      <c r="N160" s="212" t="s">
        <v>41</v>
      </c>
      <c r="O160" s="72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5" t="s">
        <v>131</v>
      </c>
      <c r="AT160" s="215" t="s">
        <v>126</v>
      </c>
      <c r="AU160" s="215" t="s">
        <v>86</v>
      </c>
      <c r="AY160" s="18" t="s">
        <v>123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8" t="s">
        <v>84</v>
      </c>
      <c r="BK160" s="216">
        <f>ROUND(I160*H160,2)</f>
        <v>0</v>
      </c>
      <c r="BL160" s="18" t="s">
        <v>131</v>
      </c>
      <c r="BM160" s="215" t="s">
        <v>169</v>
      </c>
    </row>
    <row r="161" spans="1:65" s="2" customFormat="1" ht="21.75" customHeight="1">
      <c r="A161" s="35"/>
      <c r="B161" s="36"/>
      <c r="C161" s="204" t="s">
        <v>131</v>
      </c>
      <c r="D161" s="204" t="s">
        <v>126</v>
      </c>
      <c r="E161" s="205" t="s">
        <v>170</v>
      </c>
      <c r="F161" s="206" t="s">
        <v>171</v>
      </c>
      <c r="G161" s="207" t="s">
        <v>129</v>
      </c>
      <c r="H161" s="208">
        <v>50.381</v>
      </c>
      <c r="I161" s="209"/>
      <c r="J161" s="210">
        <f>ROUND(I161*H161,2)</f>
        <v>0</v>
      </c>
      <c r="K161" s="206" t="s">
        <v>130</v>
      </c>
      <c r="L161" s="40"/>
      <c r="M161" s="211" t="s">
        <v>1</v>
      </c>
      <c r="N161" s="212" t="s">
        <v>41</v>
      </c>
      <c r="O161" s="72"/>
      <c r="P161" s="213">
        <f>O161*H161</f>
        <v>0</v>
      </c>
      <c r="Q161" s="213">
        <v>0.0057</v>
      </c>
      <c r="R161" s="213">
        <f>Q161*H161</f>
        <v>0.28717170000000003</v>
      </c>
      <c r="S161" s="213">
        <v>0</v>
      </c>
      <c r="T161" s="21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5" t="s">
        <v>131</v>
      </c>
      <c r="AT161" s="215" t="s">
        <v>126</v>
      </c>
      <c r="AU161" s="215" t="s">
        <v>86</v>
      </c>
      <c r="AY161" s="18" t="s">
        <v>123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8" t="s">
        <v>84</v>
      </c>
      <c r="BK161" s="216">
        <f>ROUND(I161*H161,2)</f>
        <v>0</v>
      </c>
      <c r="BL161" s="18" t="s">
        <v>131</v>
      </c>
      <c r="BM161" s="215" t="s">
        <v>172</v>
      </c>
    </row>
    <row r="162" spans="2:51" s="15" customFormat="1" ht="12">
      <c r="B162" s="240"/>
      <c r="C162" s="241"/>
      <c r="D162" s="219" t="s">
        <v>133</v>
      </c>
      <c r="E162" s="242" t="s">
        <v>1</v>
      </c>
      <c r="F162" s="243" t="s">
        <v>173</v>
      </c>
      <c r="G162" s="241"/>
      <c r="H162" s="242" t="s">
        <v>1</v>
      </c>
      <c r="I162" s="244"/>
      <c r="J162" s="241"/>
      <c r="K162" s="241"/>
      <c r="L162" s="245"/>
      <c r="M162" s="246"/>
      <c r="N162" s="247"/>
      <c r="O162" s="247"/>
      <c r="P162" s="247"/>
      <c r="Q162" s="247"/>
      <c r="R162" s="247"/>
      <c r="S162" s="247"/>
      <c r="T162" s="248"/>
      <c r="AT162" s="249" t="s">
        <v>133</v>
      </c>
      <c r="AU162" s="249" t="s">
        <v>86</v>
      </c>
      <c r="AV162" s="15" t="s">
        <v>84</v>
      </c>
      <c r="AW162" s="15" t="s">
        <v>32</v>
      </c>
      <c r="AX162" s="15" t="s">
        <v>76</v>
      </c>
      <c r="AY162" s="249" t="s">
        <v>123</v>
      </c>
    </row>
    <row r="163" spans="2:51" s="13" customFormat="1" ht="12">
      <c r="B163" s="217"/>
      <c r="C163" s="218"/>
      <c r="D163" s="219" t="s">
        <v>133</v>
      </c>
      <c r="E163" s="220" t="s">
        <v>1</v>
      </c>
      <c r="F163" s="221" t="s">
        <v>174</v>
      </c>
      <c r="G163" s="218"/>
      <c r="H163" s="222">
        <v>51.443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133</v>
      </c>
      <c r="AU163" s="228" t="s">
        <v>86</v>
      </c>
      <c r="AV163" s="13" t="s">
        <v>86</v>
      </c>
      <c r="AW163" s="13" t="s">
        <v>32</v>
      </c>
      <c r="AX163" s="13" t="s">
        <v>76</v>
      </c>
      <c r="AY163" s="228" t="s">
        <v>123</v>
      </c>
    </row>
    <row r="164" spans="2:51" s="13" customFormat="1" ht="12">
      <c r="B164" s="217"/>
      <c r="C164" s="218"/>
      <c r="D164" s="219" t="s">
        <v>133</v>
      </c>
      <c r="E164" s="220" t="s">
        <v>1</v>
      </c>
      <c r="F164" s="221" t="s">
        <v>175</v>
      </c>
      <c r="G164" s="218"/>
      <c r="H164" s="222">
        <v>-1.619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133</v>
      </c>
      <c r="AU164" s="228" t="s">
        <v>86</v>
      </c>
      <c r="AV164" s="13" t="s">
        <v>86</v>
      </c>
      <c r="AW164" s="13" t="s">
        <v>32</v>
      </c>
      <c r="AX164" s="13" t="s">
        <v>76</v>
      </c>
      <c r="AY164" s="228" t="s">
        <v>123</v>
      </c>
    </row>
    <row r="165" spans="2:51" s="13" customFormat="1" ht="12">
      <c r="B165" s="217"/>
      <c r="C165" s="218"/>
      <c r="D165" s="219" t="s">
        <v>133</v>
      </c>
      <c r="E165" s="220" t="s">
        <v>1</v>
      </c>
      <c r="F165" s="221" t="s">
        <v>176</v>
      </c>
      <c r="G165" s="218"/>
      <c r="H165" s="222">
        <v>0.557</v>
      </c>
      <c r="I165" s="223"/>
      <c r="J165" s="218"/>
      <c r="K165" s="218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133</v>
      </c>
      <c r="AU165" s="228" t="s">
        <v>86</v>
      </c>
      <c r="AV165" s="13" t="s">
        <v>86</v>
      </c>
      <c r="AW165" s="13" t="s">
        <v>32</v>
      </c>
      <c r="AX165" s="13" t="s">
        <v>76</v>
      </c>
      <c r="AY165" s="228" t="s">
        <v>123</v>
      </c>
    </row>
    <row r="166" spans="2:51" s="14" customFormat="1" ht="12">
      <c r="B166" s="229"/>
      <c r="C166" s="230"/>
      <c r="D166" s="219" t="s">
        <v>133</v>
      </c>
      <c r="E166" s="231" t="s">
        <v>1</v>
      </c>
      <c r="F166" s="232" t="s">
        <v>144</v>
      </c>
      <c r="G166" s="230"/>
      <c r="H166" s="233">
        <v>50.381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AT166" s="239" t="s">
        <v>133</v>
      </c>
      <c r="AU166" s="239" t="s">
        <v>86</v>
      </c>
      <c r="AV166" s="14" t="s">
        <v>131</v>
      </c>
      <c r="AW166" s="14" t="s">
        <v>32</v>
      </c>
      <c r="AX166" s="14" t="s">
        <v>84</v>
      </c>
      <c r="AY166" s="239" t="s">
        <v>123</v>
      </c>
    </row>
    <row r="167" spans="2:63" s="12" customFormat="1" ht="22.9" customHeight="1">
      <c r="B167" s="188"/>
      <c r="C167" s="189"/>
      <c r="D167" s="190" t="s">
        <v>75</v>
      </c>
      <c r="E167" s="202" t="s">
        <v>177</v>
      </c>
      <c r="F167" s="202" t="s">
        <v>178</v>
      </c>
      <c r="G167" s="189"/>
      <c r="H167" s="189"/>
      <c r="I167" s="192"/>
      <c r="J167" s="203">
        <f>BK167</f>
        <v>0</v>
      </c>
      <c r="K167" s="189"/>
      <c r="L167" s="194"/>
      <c r="M167" s="195"/>
      <c r="N167" s="196"/>
      <c r="O167" s="196"/>
      <c r="P167" s="197">
        <f>SUM(P168:P187)</f>
        <v>0</v>
      </c>
      <c r="Q167" s="196"/>
      <c r="R167" s="197">
        <f>SUM(R168:R187)</f>
        <v>0.04277597</v>
      </c>
      <c r="S167" s="196"/>
      <c r="T167" s="198">
        <f>SUM(T168:T187)</f>
        <v>0.201524</v>
      </c>
      <c r="AR167" s="199" t="s">
        <v>84</v>
      </c>
      <c r="AT167" s="200" t="s">
        <v>75</v>
      </c>
      <c r="AU167" s="200" t="s">
        <v>84</v>
      </c>
      <c r="AY167" s="199" t="s">
        <v>123</v>
      </c>
      <c r="BK167" s="201">
        <f>SUM(BK168:BK187)</f>
        <v>0</v>
      </c>
    </row>
    <row r="168" spans="1:65" s="2" customFormat="1" ht="33" customHeight="1">
      <c r="A168" s="35"/>
      <c r="B168" s="36"/>
      <c r="C168" s="204" t="s">
        <v>179</v>
      </c>
      <c r="D168" s="204" t="s">
        <v>126</v>
      </c>
      <c r="E168" s="205" t="s">
        <v>180</v>
      </c>
      <c r="F168" s="206" t="s">
        <v>181</v>
      </c>
      <c r="G168" s="207" t="s">
        <v>168</v>
      </c>
      <c r="H168" s="208">
        <v>1</v>
      </c>
      <c r="I168" s="209"/>
      <c r="J168" s="210">
        <f>ROUND(I168*H168,2)</f>
        <v>0</v>
      </c>
      <c r="K168" s="206" t="s">
        <v>1</v>
      </c>
      <c r="L168" s="40"/>
      <c r="M168" s="211" t="s">
        <v>1</v>
      </c>
      <c r="N168" s="212" t="s">
        <v>41</v>
      </c>
      <c r="O168" s="72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5" t="s">
        <v>131</v>
      </c>
      <c r="AT168" s="215" t="s">
        <v>126</v>
      </c>
      <c r="AU168" s="215" t="s">
        <v>86</v>
      </c>
      <c r="AY168" s="18" t="s">
        <v>123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8" t="s">
        <v>84</v>
      </c>
      <c r="BK168" s="216">
        <f>ROUND(I168*H168,2)</f>
        <v>0</v>
      </c>
      <c r="BL168" s="18" t="s">
        <v>131</v>
      </c>
      <c r="BM168" s="215" t="s">
        <v>182</v>
      </c>
    </row>
    <row r="169" spans="1:65" s="2" customFormat="1" ht="21.75" customHeight="1">
      <c r="A169" s="35"/>
      <c r="B169" s="36"/>
      <c r="C169" s="204" t="s">
        <v>124</v>
      </c>
      <c r="D169" s="204" t="s">
        <v>126</v>
      </c>
      <c r="E169" s="205" t="s">
        <v>183</v>
      </c>
      <c r="F169" s="206" t="s">
        <v>184</v>
      </c>
      <c r="G169" s="207" t="s">
        <v>185</v>
      </c>
      <c r="H169" s="208">
        <v>107.36</v>
      </c>
      <c r="I169" s="209"/>
      <c r="J169" s="210">
        <f>ROUND(I169*H169,2)</f>
        <v>0</v>
      </c>
      <c r="K169" s="206" t="s">
        <v>130</v>
      </c>
      <c r="L169" s="40"/>
      <c r="M169" s="211" t="s">
        <v>1</v>
      </c>
      <c r="N169" s="212" t="s">
        <v>41</v>
      </c>
      <c r="O169" s="72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5" t="s">
        <v>131</v>
      </c>
      <c r="AT169" s="215" t="s">
        <v>126</v>
      </c>
      <c r="AU169" s="215" t="s">
        <v>86</v>
      </c>
      <c r="AY169" s="18" t="s">
        <v>123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8" t="s">
        <v>84</v>
      </c>
      <c r="BK169" s="216">
        <f>ROUND(I169*H169,2)</f>
        <v>0</v>
      </c>
      <c r="BL169" s="18" t="s">
        <v>131</v>
      </c>
      <c r="BM169" s="215" t="s">
        <v>186</v>
      </c>
    </row>
    <row r="170" spans="2:51" s="13" customFormat="1" ht="12">
      <c r="B170" s="217"/>
      <c r="C170" s="218"/>
      <c r="D170" s="219" t="s">
        <v>133</v>
      </c>
      <c r="E170" s="220" t="s">
        <v>1</v>
      </c>
      <c r="F170" s="221" t="s">
        <v>187</v>
      </c>
      <c r="G170" s="218"/>
      <c r="H170" s="222">
        <v>107.36</v>
      </c>
      <c r="I170" s="223"/>
      <c r="J170" s="218"/>
      <c r="K170" s="218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133</v>
      </c>
      <c r="AU170" s="228" t="s">
        <v>86</v>
      </c>
      <c r="AV170" s="13" t="s">
        <v>86</v>
      </c>
      <c r="AW170" s="13" t="s">
        <v>32</v>
      </c>
      <c r="AX170" s="13" t="s">
        <v>84</v>
      </c>
      <c r="AY170" s="228" t="s">
        <v>123</v>
      </c>
    </row>
    <row r="171" spans="1:65" s="2" customFormat="1" ht="21.75" customHeight="1">
      <c r="A171" s="35"/>
      <c r="B171" s="36"/>
      <c r="C171" s="204" t="s">
        <v>188</v>
      </c>
      <c r="D171" s="204" t="s">
        <v>126</v>
      </c>
      <c r="E171" s="205" t="s">
        <v>189</v>
      </c>
      <c r="F171" s="206" t="s">
        <v>190</v>
      </c>
      <c r="G171" s="207" t="s">
        <v>185</v>
      </c>
      <c r="H171" s="208">
        <v>1503.04</v>
      </c>
      <c r="I171" s="209"/>
      <c r="J171" s="210">
        <f>ROUND(I171*H171,2)</f>
        <v>0</v>
      </c>
      <c r="K171" s="206" t="s">
        <v>130</v>
      </c>
      <c r="L171" s="40"/>
      <c r="M171" s="211" t="s">
        <v>1</v>
      </c>
      <c r="N171" s="212" t="s">
        <v>41</v>
      </c>
      <c r="O171" s="72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5" t="s">
        <v>131</v>
      </c>
      <c r="AT171" s="215" t="s">
        <v>126</v>
      </c>
      <c r="AU171" s="215" t="s">
        <v>86</v>
      </c>
      <c r="AY171" s="18" t="s">
        <v>123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8" t="s">
        <v>84</v>
      </c>
      <c r="BK171" s="216">
        <f>ROUND(I171*H171,2)</f>
        <v>0</v>
      </c>
      <c r="BL171" s="18" t="s">
        <v>131</v>
      </c>
      <c r="BM171" s="215" t="s">
        <v>191</v>
      </c>
    </row>
    <row r="172" spans="2:51" s="13" customFormat="1" ht="12">
      <c r="B172" s="217"/>
      <c r="C172" s="218"/>
      <c r="D172" s="219" t="s">
        <v>133</v>
      </c>
      <c r="E172" s="220" t="s">
        <v>1</v>
      </c>
      <c r="F172" s="221" t="s">
        <v>192</v>
      </c>
      <c r="G172" s="218"/>
      <c r="H172" s="222">
        <v>1503.04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133</v>
      </c>
      <c r="AU172" s="228" t="s">
        <v>86</v>
      </c>
      <c r="AV172" s="13" t="s">
        <v>86</v>
      </c>
      <c r="AW172" s="13" t="s">
        <v>32</v>
      </c>
      <c r="AX172" s="13" t="s">
        <v>84</v>
      </c>
      <c r="AY172" s="228" t="s">
        <v>123</v>
      </c>
    </row>
    <row r="173" spans="1:65" s="2" customFormat="1" ht="21.75" customHeight="1">
      <c r="A173" s="35"/>
      <c r="B173" s="36"/>
      <c r="C173" s="204" t="s">
        <v>193</v>
      </c>
      <c r="D173" s="204" t="s">
        <v>126</v>
      </c>
      <c r="E173" s="205" t="s">
        <v>194</v>
      </c>
      <c r="F173" s="206" t="s">
        <v>195</v>
      </c>
      <c r="G173" s="207" t="s">
        <v>185</v>
      </c>
      <c r="H173" s="208">
        <v>107.36</v>
      </c>
      <c r="I173" s="209"/>
      <c r="J173" s="210">
        <f>ROUND(I173*H173,2)</f>
        <v>0</v>
      </c>
      <c r="K173" s="206" t="s">
        <v>130</v>
      </c>
      <c r="L173" s="40"/>
      <c r="M173" s="211" t="s">
        <v>1</v>
      </c>
      <c r="N173" s="212" t="s">
        <v>41</v>
      </c>
      <c r="O173" s="72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5" t="s">
        <v>131</v>
      </c>
      <c r="AT173" s="215" t="s">
        <v>126</v>
      </c>
      <c r="AU173" s="215" t="s">
        <v>86</v>
      </c>
      <c r="AY173" s="18" t="s">
        <v>123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8" t="s">
        <v>84</v>
      </c>
      <c r="BK173" s="216">
        <f>ROUND(I173*H173,2)</f>
        <v>0</v>
      </c>
      <c r="BL173" s="18" t="s">
        <v>131</v>
      </c>
      <c r="BM173" s="215" t="s">
        <v>196</v>
      </c>
    </row>
    <row r="174" spans="1:65" s="2" customFormat="1" ht="21.75" customHeight="1">
      <c r="A174" s="35"/>
      <c r="B174" s="36"/>
      <c r="C174" s="204" t="s">
        <v>177</v>
      </c>
      <c r="D174" s="204" t="s">
        <v>126</v>
      </c>
      <c r="E174" s="205" t="s">
        <v>197</v>
      </c>
      <c r="F174" s="206" t="s">
        <v>198</v>
      </c>
      <c r="G174" s="207" t="s">
        <v>129</v>
      </c>
      <c r="H174" s="208">
        <v>199.741</v>
      </c>
      <c r="I174" s="209"/>
      <c r="J174" s="210">
        <f>ROUND(I174*H174,2)</f>
        <v>0</v>
      </c>
      <c r="K174" s="206" t="s">
        <v>130</v>
      </c>
      <c r="L174" s="40"/>
      <c r="M174" s="211" t="s">
        <v>1</v>
      </c>
      <c r="N174" s="212" t="s">
        <v>41</v>
      </c>
      <c r="O174" s="72"/>
      <c r="P174" s="213">
        <f>O174*H174</f>
        <v>0</v>
      </c>
      <c r="Q174" s="213">
        <v>0.00013</v>
      </c>
      <c r="R174" s="213">
        <f>Q174*H174</f>
        <v>0.02596633</v>
      </c>
      <c r="S174" s="213">
        <v>0</v>
      </c>
      <c r="T174" s="21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5" t="s">
        <v>131</v>
      </c>
      <c r="AT174" s="215" t="s">
        <v>126</v>
      </c>
      <c r="AU174" s="215" t="s">
        <v>86</v>
      </c>
      <c r="AY174" s="18" t="s">
        <v>123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8" t="s">
        <v>84</v>
      </c>
      <c r="BK174" s="216">
        <f>ROUND(I174*H174,2)</f>
        <v>0</v>
      </c>
      <c r="BL174" s="18" t="s">
        <v>131</v>
      </c>
      <c r="BM174" s="215" t="s">
        <v>199</v>
      </c>
    </row>
    <row r="175" spans="2:51" s="13" customFormat="1" ht="12">
      <c r="B175" s="217"/>
      <c r="C175" s="218"/>
      <c r="D175" s="219" t="s">
        <v>133</v>
      </c>
      <c r="E175" s="220" t="s">
        <v>1</v>
      </c>
      <c r="F175" s="221" t="s">
        <v>200</v>
      </c>
      <c r="G175" s="218"/>
      <c r="H175" s="222">
        <v>199.741</v>
      </c>
      <c r="I175" s="223"/>
      <c r="J175" s="218"/>
      <c r="K175" s="218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133</v>
      </c>
      <c r="AU175" s="228" t="s">
        <v>86</v>
      </c>
      <c r="AV175" s="13" t="s">
        <v>86</v>
      </c>
      <c r="AW175" s="13" t="s">
        <v>32</v>
      </c>
      <c r="AX175" s="13" t="s">
        <v>84</v>
      </c>
      <c r="AY175" s="228" t="s">
        <v>123</v>
      </c>
    </row>
    <row r="176" spans="1:65" s="2" customFormat="1" ht="21.75" customHeight="1">
      <c r="A176" s="35"/>
      <c r="B176" s="36"/>
      <c r="C176" s="204" t="s">
        <v>201</v>
      </c>
      <c r="D176" s="204" t="s">
        <v>126</v>
      </c>
      <c r="E176" s="205" t="s">
        <v>202</v>
      </c>
      <c r="F176" s="206" t="s">
        <v>203</v>
      </c>
      <c r="G176" s="207" t="s">
        <v>129</v>
      </c>
      <c r="H176" s="208">
        <v>35.28</v>
      </c>
      <c r="I176" s="209"/>
      <c r="J176" s="210">
        <f>ROUND(I176*H176,2)</f>
        <v>0</v>
      </c>
      <c r="K176" s="206" t="s">
        <v>130</v>
      </c>
      <c r="L176" s="40"/>
      <c r="M176" s="211" t="s">
        <v>1</v>
      </c>
      <c r="N176" s="212" t="s">
        <v>41</v>
      </c>
      <c r="O176" s="72"/>
      <c r="P176" s="213">
        <f>O176*H176</f>
        <v>0</v>
      </c>
      <c r="Q176" s="213">
        <v>0.00021</v>
      </c>
      <c r="R176" s="213">
        <f>Q176*H176</f>
        <v>0.007408800000000001</v>
      </c>
      <c r="S176" s="213">
        <v>0</v>
      </c>
      <c r="T176" s="21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5" t="s">
        <v>131</v>
      </c>
      <c r="AT176" s="215" t="s">
        <v>126</v>
      </c>
      <c r="AU176" s="215" t="s">
        <v>86</v>
      </c>
      <c r="AY176" s="18" t="s">
        <v>123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8" t="s">
        <v>84</v>
      </c>
      <c r="BK176" s="216">
        <f>ROUND(I176*H176,2)</f>
        <v>0</v>
      </c>
      <c r="BL176" s="18" t="s">
        <v>131</v>
      </c>
      <c r="BM176" s="215" t="s">
        <v>204</v>
      </c>
    </row>
    <row r="177" spans="2:51" s="13" customFormat="1" ht="12">
      <c r="B177" s="217"/>
      <c r="C177" s="218"/>
      <c r="D177" s="219" t="s">
        <v>133</v>
      </c>
      <c r="E177" s="220" t="s">
        <v>1</v>
      </c>
      <c r="F177" s="221" t="s">
        <v>205</v>
      </c>
      <c r="G177" s="218"/>
      <c r="H177" s="222">
        <v>35.28</v>
      </c>
      <c r="I177" s="223"/>
      <c r="J177" s="218"/>
      <c r="K177" s="218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133</v>
      </c>
      <c r="AU177" s="228" t="s">
        <v>86</v>
      </c>
      <c r="AV177" s="13" t="s">
        <v>86</v>
      </c>
      <c r="AW177" s="13" t="s">
        <v>32</v>
      </c>
      <c r="AX177" s="13" t="s">
        <v>84</v>
      </c>
      <c r="AY177" s="228" t="s">
        <v>123</v>
      </c>
    </row>
    <row r="178" spans="1:65" s="2" customFormat="1" ht="21.75" customHeight="1">
      <c r="A178" s="35"/>
      <c r="B178" s="36"/>
      <c r="C178" s="204" t="s">
        <v>206</v>
      </c>
      <c r="D178" s="204" t="s">
        <v>126</v>
      </c>
      <c r="E178" s="205" t="s">
        <v>207</v>
      </c>
      <c r="F178" s="206" t="s">
        <v>208</v>
      </c>
      <c r="G178" s="207" t="s">
        <v>129</v>
      </c>
      <c r="H178" s="208">
        <v>221.601</v>
      </c>
      <c r="I178" s="209"/>
      <c r="J178" s="210">
        <f>ROUND(I178*H178,2)</f>
        <v>0</v>
      </c>
      <c r="K178" s="206" t="s">
        <v>130</v>
      </c>
      <c r="L178" s="40"/>
      <c r="M178" s="211" t="s">
        <v>1</v>
      </c>
      <c r="N178" s="212" t="s">
        <v>41</v>
      </c>
      <c r="O178" s="72"/>
      <c r="P178" s="213">
        <f>O178*H178</f>
        <v>0</v>
      </c>
      <c r="Q178" s="213">
        <v>4E-05</v>
      </c>
      <c r="R178" s="213">
        <f>Q178*H178</f>
        <v>0.00886404</v>
      </c>
      <c r="S178" s="213">
        <v>0</v>
      </c>
      <c r="T178" s="21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5" t="s">
        <v>131</v>
      </c>
      <c r="AT178" s="215" t="s">
        <v>126</v>
      </c>
      <c r="AU178" s="215" t="s">
        <v>86</v>
      </c>
      <c r="AY178" s="18" t="s">
        <v>123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8" t="s">
        <v>84</v>
      </c>
      <c r="BK178" s="216">
        <f>ROUND(I178*H178,2)</f>
        <v>0</v>
      </c>
      <c r="BL178" s="18" t="s">
        <v>131</v>
      </c>
      <c r="BM178" s="215" t="s">
        <v>209</v>
      </c>
    </row>
    <row r="179" spans="2:51" s="13" customFormat="1" ht="12">
      <c r="B179" s="217"/>
      <c r="C179" s="218"/>
      <c r="D179" s="219" t="s">
        <v>133</v>
      </c>
      <c r="E179" s="220" t="s">
        <v>1</v>
      </c>
      <c r="F179" s="221" t="s">
        <v>210</v>
      </c>
      <c r="G179" s="218"/>
      <c r="H179" s="222">
        <v>221.601</v>
      </c>
      <c r="I179" s="223"/>
      <c r="J179" s="218"/>
      <c r="K179" s="218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133</v>
      </c>
      <c r="AU179" s="228" t="s">
        <v>86</v>
      </c>
      <c r="AV179" s="13" t="s">
        <v>86</v>
      </c>
      <c r="AW179" s="13" t="s">
        <v>32</v>
      </c>
      <c r="AX179" s="13" t="s">
        <v>84</v>
      </c>
      <c r="AY179" s="228" t="s">
        <v>123</v>
      </c>
    </row>
    <row r="180" spans="1:65" s="2" customFormat="1" ht="21.75" customHeight="1">
      <c r="A180" s="35"/>
      <c r="B180" s="36"/>
      <c r="C180" s="204" t="s">
        <v>211</v>
      </c>
      <c r="D180" s="204" t="s">
        <v>126</v>
      </c>
      <c r="E180" s="205" t="s">
        <v>212</v>
      </c>
      <c r="F180" s="206" t="s">
        <v>213</v>
      </c>
      <c r="G180" s="207" t="s">
        <v>129</v>
      </c>
      <c r="H180" s="208">
        <v>13.42</v>
      </c>
      <c r="I180" s="209"/>
      <c r="J180" s="210">
        <f>ROUND(I180*H180,2)</f>
        <v>0</v>
      </c>
      <c r="K180" s="206" t="s">
        <v>130</v>
      </c>
      <c r="L180" s="40"/>
      <c r="M180" s="211" t="s">
        <v>1</v>
      </c>
      <c r="N180" s="212" t="s">
        <v>41</v>
      </c>
      <c r="O180" s="72"/>
      <c r="P180" s="213">
        <f>O180*H180</f>
        <v>0</v>
      </c>
      <c r="Q180" s="213">
        <v>4E-05</v>
      </c>
      <c r="R180" s="213">
        <f>Q180*H180</f>
        <v>0.0005368</v>
      </c>
      <c r="S180" s="213">
        <v>0</v>
      </c>
      <c r="T180" s="21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5" t="s">
        <v>131</v>
      </c>
      <c r="AT180" s="215" t="s">
        <v>126</v>
      </c>
      <c r="AU180" s="215" t="s">
        <v>86</v>
      </c>
      <c r="AY180" s="18" t="s">
        <v>123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8" t="s">
        <v>84</v>
      </c>
      <c r="BK180" s="216">
        <f>ROUND(I180*H180,2)</f>
        <v>0</v>
      </c>
      <c r="BL180" s="18" t="s">
        <v>131</v>
      </c>
      <c r="BM180" s="215" t="s">
        <v>214</v>
      </c>
    </row>
    <row r="181" spans="2:51" s="13" customFormat="1" ht="12">
      <c r="B181" s="217"/>
      <c r="C181" s="218"/>
      <c r="D181" s="219" t="s">
        <v>133</v>
      </c>
      <c r="E181" s="220" t="s">
        <v>1</v>
      </c>
      <c r="F181" s="221" t="s">
        <v>157</v>
      </c>
      <c r="G181" s="218"/>
      <c r="H181" s="222">
        <v>13.42</v>
      </c>
      <c r="I181" s="223"/>
      <c r="J181" s="218"/>
      <c r="K181" s="218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133</v>
      </c>
      <c r="AU181" s="228" t="s">
        <v>86</v>
      </c>
      <c r="AV181" s="13" t="s">
        <v>86</v>
      </c>
      <c r="AW181" s="13" t="s">
        <v>32</v>
      </c>
      <c r="AX181" s="13" t="s">
        <v>84</v>
      </c>
      <c r="AY181" s="228" t="s">
        <v>123</v>
      </c>
    </row>
    <row r="182" spans="1:65" s="2" customFormat="1" ht="21.75" customHeight="1">
      <c r="A182" s="35"/>
      <c r="B182" s="36"/>
      <c r="C182" s="204" t="s">
        <v>215</v>
      </c>
      <c r="D182" s="204" t="s">
        <v>126</v>
      </c>
      <c r="E182" s="205" t="s">
        <v>216</v>
      </c>
      <c r="F182" s="206" t="s">
        <v>217</v>
      </c>
      <c r="G182" s="207" t="s">
        <v>129</v>
      </c>
      <c r="H182" s="208">
        <v>50.381</v>
      </c>
      <c r="I182" s="209"/>
      <c r="J182" s="210">
        <f>ROUND(I182*H182,2)</f>
        <v>0</v>
      </c>
      <c r="K182" s="206" t="s">
        <v>130</v>
      </c>
      <c r="L182" s="40"/>
      <c r="M182" s="211" t="s">
        <v>1</v>
      </c>
      <c r="N182" s="212" t="s">
        <v>41</v>
      </c>
      <c r="O182" s="72"/>
      <c r="P182" s="213">
        <f>O182*H182</f>
        <v>0</v>
      </c>
      <c r="Q182" s="213">
        <v>0</v>
      </c>
      <c r="R182" s="213">
        <f>Q182*H182</f>
        <v>0</v>
      </c>
      <c r="S182" s="213">
        <v>0.004</v>
      </c>
      <c r="T182" s="214">
        <f>S182*H182</f>
        <v>0.201524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5" t="s">
        <v>131</v>
      </c>
      <c r="AT182" s="215" t="s">
        <v>126</v>
      </c>
      <c r="AU182" s="215" t="s">
        <v>86</v>
      </c>
      <c r="AY182" s="18" t="s">
        <v>123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8" t="s">
        <v>84</v>
      </c>
      <c r="BK182" s="216">
        <f>ROUND(I182*H182,2)</f>
        <v>0</v>
      </c>
      <c r="BL182" s="18" t="s">
        <v>131</v>
      </c>
      <c r="BM182" s="215" t="s">
        <v>218</v>
      </c>
    </row>
    <row r="183" spans="2:51" s="15" customFormat="1" ht="12">
      <c r="B183" s="240"/>
      <c r="C183" s="241"/>
      <c r="D183" s="219" t="s">
        <v>133</v>
      </c>
      <c r="E183" s="242" t="s">
        <v>1</v>
      </c>
      <c r="F183" s="243" t="s">
        <v>173</v>
      </c>
      <c r="G183" s="241"/>
      <c r="H183" s="242" t="s">
        <v>1</v>
      </c>
      <c r="I183" s="244"/>
      <c r="J183" s="241"/>
      <c r="K183" s="241"/>
      <c r="L183" s="245"/>
      <c r="M183" s="246"/>
      <c r="N183" s="247"/>
      <c r="O183" s="247"/>
      <c r="P183" s="247"/>
      <c r="Q183" s="247"/>
      <c r="R183" s="247"/>
      <c r="S183" s="247"/>
      <c r="T183" s="248"/>
      <c r="AT183" s="249" t="s">
        <v>133</v>
      </c>
      <c r="AU183" s="249" t="s">
        <v>86</v>
      </c>
      <c r="AV183" s="15" t="s">
        <v>84</v>
      </c>
      <c r="AW183" s="15" t="s">
        <v>32</v>
      </c>
      <c r="AX183" s="15" t="s">
        <v>76</v>
      </c>
      <c r="AY183" s="249" t="s">
        <v>123</v>
      </c>
    </row>
    <row r="184" spans="2:51" s="13" customFormat="1" ht="12">
      <c r="B184" s="217"/>
      <c r="C184" s="218"/>
      <c r="D184" s="219" t="s">
        <v>133</v>
      </c>
      <c r="E184" s="220" t="s">
        <v>1</v>
      </c>
      <c r="F184" s="221" t="s">
        <v>174</v>
      </c>
      <c r="G184" s="218"/>
      <c r="H184" s="222">
        <v>51.443</v>
      </c>
      <c r="I184" s="223"/>
      <c r="J184" s="218"/>
      <c r="K184" s="218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133</v>
      </c>
      <c r="AU184" s="228" t="s">
        <v>86</v>
      </c>
      <c r="AV184" s="13" t="s">
        <v>86</v>
      </c>
      <c r="AW184" s="13" t="s">
        <v>32</v>
      </c>
      <c r="AX184" s="13" t="s">
        <v>76</v>
      </c>
      <c r="AY184" s="228" t="s">
        <v>123</v>
      </c>
    </row>
    <row r="185" spans="2:51" s="13" customFormat="1" ht="12">
      <c r="B185" s="217"/>
      <c r="C185" s="218"/>
      <c r="D185" s="219" t="s">
        <v>133</v>
      </c>
      <c r="E185" s="220" t="s">
        <v>1</v>
      </c>
      <c r="F185" s="221" t="s">
        <v>175</v>
      </c>
      <c r="G185" s="218"/>
      <c r="H185" s="222">
        <v>-1.619</v>
      </c>
      <c r="I185" s="223"/>
      <c r="J185" s="218"/>
      <c r="K185" s="218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133</v>
      </c>
      <c r="AU185" s="228" t="s">
        <v>86</v>
      </c>
      <c r="AV185" s="13" t="s">
        <v>86</v>
      </c>
      <c r="AW185" s="13" t="s">
        <v>32</v>
      </c>
      <c r="AX185" s="13" t="s">
        <v>76</v>
      </c>
      <c r="AY185" s="228" t="s">
        <v>123</v>
      </c>
    </row>
    <row r="186" spans="2:51" s="13" customFormat="1" ht="12">
      <c r="B186" s="217"/>
      <c r="C186" s="218"/>
      <c r="D186" s="219" t="s">
        <v>133</v>
      </c>
      <c r="E186" s="220" t="s">
        <v>1</v>
      </c>
      <c r="F186" s="221" t="s">
        <v>176</v>
      </c>
      <c r="G186" s="218"/>
      <c r="H186" s="222">
        <v>0.557</v>
      </c>
      <c r="I186" s="223"/>
      <c r="J186" s="218"/>
      <c r="K186" s="218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133</v>
      </c>
      <c r="AU186" s="228" t="s">
        <v>86</v>
      </c>
      <c r="AV186" s="13" t="s">
        <v>86</v>
      </c>
      <c r="AW186" s="13" t="s">
        <v>32</v>
      </c>
      <c r="AX186" s="13" t="s">
        <v>76</v>
      </c>
      <c r="AY186" s="228" t="s">
        <v>123</v>
      </c>
    </row>
    <row r="187" spans="2:51" s="14" customFormat="1" ht="12">
      <c r="B187" s="229"/>
      <c r="C187" s="230"/>
      <c r="D187" s="219" t="s">
        <v>133</v>
      </c>
      <c r="E187" s="231" t="s">
        <v>1</v>
      </c>
      <c r="F187" s="232" t="s">
        <v>144</v>
      </c>
      <c r="G187" s="230"/>
      <c r="H187" s="233">
        <v>50.381</v>
      </c>
      <c r="I187" s="234"/>
      <c r="J187" s="230"/>
      <c r="K187" s="230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133</v>
      </c>
      <c r="AU187" s="239" t="s">
        <v>86</v>
      </c>
      <c r="AV187" s="14" t="s">
        <v>131</v>
      </c>
      <c r="AW187" s="14" t="s">
        <v>32</v>
      </c>
      <c r="AX187" s="14" t="s">
        <v>84</v>
      </c>
      <c r="AY187" s="239" t="s">
        <v>123</v>
      </c>
    </row>
    <row r="188" spans="2:63" s="12" customFormat="1" ht="22.9" customHeight="1">
      <c r="B188" s="188"/>
      <c r="C188" s="189"/>
      <c r="D188" s="190" t="s">
        <v>75</v>
      </c>
      <c r="E188" s="202" t="s">
        <v>219</v>
      </c>
      <c r="F188" s="202" t="s">
        <v>220</v>
      </c>
      <c r="G188" s="189"/>
      <c r="H188" s="189"/>
      <c r="I188" s="192"/>
      <c r="J188" s="203">
        <f>BK188</f>
        <v>0</v>
      </c>
      <c r="K188" s="189"/>
      <c r="L188" s="194"/>
      <c r="M188" s="195"/>
      <c r="N188" s="196"/>
      <c r="O188" s="196"/>
      <c r="P188" s="197">
        <f>SUM(P189:P194)</f>
        <v>0</v>
      </c>
      <c r="Q188" s="196"/>
      <c r="R188" s="197">
        <f>SUM(R189:R194)</f>
        <v>0</v>
      </c>
      <c r="S188" s="196"/>
      <c r="T188" s="198">
        <f>SUM(T189:T194)</f>
        <v>0</v>
      </c>
      <c r="AR188" s="199" t="s">
        <v>84</v>
      </c>
      <c r="AT188" s="200" t="s">
        <v>75</v>
      </c>
      <c r="AU188" s="200" t="s">
        <v>84</v>
      </c>
      <c r="AY188" s="199" t="s">
        <v>123</v>
      </c>
      <c r="BK188" s="201">
        <f>SUM(BK189:BK194)</f>
        <v>0</v>
      </c>
    </row>
    <row r="189" spans="1:65" s="2" customFormat="1" ht="21.75" customHeight="1">
      <c r="A189" s="35"/>
      <c r="B189" s="36"/>
      <c r="C189" s="204" t="s">
        <v>221</v>
      </c>
      <c r="D189" s="204" t="s">
        <v>126</v>
      </c>
      <c r="E189" s="205" t="s">
        <v>222</v>
      </c>
      <c r="F189" s="206" t="s">
        <v>223</v>
      </c>
      <c r="G189" s="207" t="s">
        <v>224</v>
      </c>
      <c r="H189" s="208">
        <v>0.393</v>
      </c>
      <c r="I189" s="209"/>
      <c r="J189" s="210">
        <f>ROUND(I189*H189,2)</f>
        <v>0</v>
      </c>
      <c r="K189" s="206" t="s">
        <v>130</v>
      </c>
      <c r="L189" s="40"/>
      <c r="M189" s="211" t="s">
        <v>1</v>
      </c>
      <c r="N189" s="212" t="s">
        <v>41</v>
      </c>
      <c r="O189" s="72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5" t="s">
        <v>131</v>
      </c>
      <c r="AT189" s="215" t="s">
        <v>126</v>
      </c>
      <c r="AU189" s="215" t="s">
        <v>86</v>
      </c>
      <c r="AY189" s="18" t="s">
        <v>123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8" t="s">
        <v>84</v>
      </c>
      <c r="BK189" s="216">
        <f>ROUND(I189*H189,2)</f>
        <v>0</v>
      </c>
      <c r="BL189" s="18" t="s">
        <v>131</v>
      </c>
      <c r="BM189" s="215" t="s">
        <v>225</v>
      </c>
    </row>
    <row r="190" spans="1:65" s="2" customFormat="1" ht="16.5" customHeight="1">
      <c r="A190" s="35"/>
      <c r="B190" s="36"/>
      <c r="C190" s="204" t="s">
        <v>8</v>
      </c>
      <c r="D190" s="204" t="s">
        <v>126</v>
      </c>
      <c r="E190" s="205" t="s">
        <v>226</v>
      </c>
      <c r="F190" s="206" t="s">
        <v>227</v>
      </c>
      <c r="G190" s="207" t="s">
        <v>224</v>
      </c>
      <c r="H190" s="208">
        <v>0.393</v>
      </c>
      <c r="I190" s="209"/>
      <c r="J190" s="210">
        <f>ROUND(I190*H190,2)</f>
        <v>0</v>
      </c>
      <c r="K190" s="206" t="s">
        <v>130</v>
      </c>
      <c r="L190" s="40"/>
      <c r="M190" s="211" t="s">
        <v>1</v>
      </c>
      <c r="N190" s="212" t="s">
        <v>41</v>
      </c>
      <c r="O190" s="72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5" t="s">
        <v>131</v>
      </c>
      <c r="AT190" s="215" t="s">
        <v>126</v>
      </c>
      <c r="AU190" s="215" t="s">
        <v>86</v>
      </c>
      <c r="AY190" s="18" t="s">
        <v>123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8" t="s">
        <v>84</v>
      </c>
      <c r="BK190" s="216">
        <f>ROUND(I190*H190,2)</f>
        <v>0</v>
      </c>
      <c r="BL190" s="18" t="s">
        <v>131</v>
      </c>
      <c r="BM190" s="215" t="s">
        <v>228</v>
      </c>
    </row>
    <row r="191" spans="1:65" s="2" customFormat="1" ht="21.75" customHeight="1">
      <c r="A191" s="35"/>
      <c r="B191" s="36"/>
      <c r="C191" s="204" t="s">
        <v>229</v>
      </c>
      <c r="D191" s="204" t="s">
        <v>126</v>
      </c>
      <c r="E191" s="205" t="s">
        <v>230</v>
      </c>
      <c r="F191" s="206" t="s">
        <v>231</v>
      </c>
      <c r="G191" s="207" t="s">
        <v>224</v>
      </c>
      <c r="H191" s="208">
        <v>0.393</v>
      </c>
      <c r="I191" s="209"/>
      <c r="J191" s="210">
        <f>ROUND(I191*H191,2)</f>
        <v>0</v>
      </c>
      <c r="K191" s="206" t="s">
        <v>130</v>
      </c>
      <c r="L191" s="40"/>
      <c r="M191" s="211" t="s">
        <v>1</v>
      </c>
      <c r="N191" s="212" t="s">
        <v>41</v>
      </c>
      <c r="O191" s="72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5" t="s">
        <v>131</v>
      </c>
      <c r="AT191" s="215" t="s">
        <v>126</v>
      </c>
      <c r="AU191" s="215" t="s">
        <v>86</v>
      </c>
      <c r="AY191" s="18" t="s">
        <v>123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8" t="s">
        <v>84</v>
      </c>
      <c r="BK191" s="216">
        <f>ROUND(I191*H191,2)</f>
        <v>0</v>
      </c>
      <c r="BL191" s="18" t="s">
        <v>131</v>
      </c>
      <c r="BM191" s="215" t="s">
        <v>232</v>
      </c>
    </row>
    <row r="192" spans="1:65" s="2" customFormat="1" ht="21.75" customHeight="1">
      <c r="A192" s="35"/>
      <c r="B192" s="36"/>
      <c r="C192" s="204" t="s">
        <v>233</v>
      </c>
      <c r="D192" s="204" t="s">
        <v>126</v>
      </c>
      <c r="E192" s="205" t="s">
        <v>234</v>
      </c>
      <c r="F192" s="206" t="s">
        <v>235</v>
      </c>
      <c r="G192" s="207" t="s">
        <v>224</v>
      </c>
      <c r="H192" s="208">
        <v>3.144</v>
      </c>
      <c r="I192" s="209"/>
      <c r="J192" s="210">
        <f>ROUND(I192*H192,2)</f>
        <v>0</v>
      </c>
      <c r="K192" s="206" t="s">
        <v>130</v>
      </c>
      <c r="L192" s="40"/>
      <c r="M192" s="211" t="s">
        <v>1</v>
      </c>
      <c r="N192" s="212" t="s">
        <v>41</v>
      </c>
      <c r="O192" s="72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5" t="s">
        <v>131</v>
      </c>
      <c r="AT192" s="215" t="s">
        <v>126</v>
      </c>
      <c r="AU192" s="215" t="s">
        <v>86</v>
      </c>
      <c r="AY192" s="18" t="s">
        <v>123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8" t="s">
        <v>84</v>
      </c>
      <c r="BK192" s="216">
        <f>ROUND(I192*H192,2)</f>
        <v>0</v>
      </c>
      <c r="BL192" s="18" t="s">
        <v>131</v>
      </c>
      <c r="BM192" s="215" t="s">
        <v>236</v>
      </c>
    </row>
    <row r="193" spans="2:51" s="13" customFormat="1" ht="12">
      <c r="B193" s="217"/>
      <c r="C193" s="218"/>
      <c r="D193" s="219" t="s">
        <v>133</v>
      </c>
      <c r="E193" s="220" t="s">
        <v>1</v>
      </c>
      <c r="F193" s="221" t="s">
        <v>237</v>
      </c>
      <c r="G193" s="218"/>
      <c r="H193" s="222">
        <v>3.144</v>
      </c>
      <c r="I193" s="223"/>
      <c r="J193" s="218"/>
      <c r="K193" s="218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133</v>
      </c>
      <c r="AU193" s="228" t="s">
        <v>86</v>
      </c>
      <c r="AV193" s="13" t="s">
        <v>86</v>
      </c>
      <c r="AW193" s="13" t="s">
        <v>32</v>
      </c>
      <c r="AX193" s="13" t="s">
        <v>84</v>
      </c>
      <c r="AY193" s="228" t="s">
        <v>123</v>
      </c>
    </row>
    <row r="194" spans="1:65" s="2" customFormat="1" ht="21.75" customHeight="1">
      <c r="A194" s="35"/>
      <c r="B194" s="36"/>
      <c r="C194" s="204" t="s">
        <v>238</v>
      </c>
      <c r="D194" s="204" t="s">
        <v>126</v>
      </c>
      <c r="E194" s="205" t="s">
        <v>239</v>
      </c>
      <c r="F194" s="206" t="s">
        <v>240</v>
      </c>
      <c r="G194" s="207" t="s">
        <v>224</v>
      </c>
      <c r="H194" s="208">
        <v>0.393</v>
      </c>
      <c r="I194" s="209"/>
      <c r="J194" s="210">
        <f>ROUND(I194*H194,2)</f>
        <v>0</v>
      </c>
      <c r="K194" s="206" t="s">
        <v>130</v>
      </c>
      <c r="L194" s="40"/>
      <c r="M194" s="211" t="s">
        <v>1</v>
      </c>
      <c r="N194" s="212" t="s">
        <v>41</v>
      </c>
      <c r="O194" s="72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5" t="s">
        <v>131</v>
      </c>
      <c r="AT194" s="215" t="s">
        <v>126</v>
      </c>
      <c r="AU194" s="215" t="s">
        <v>86</v>
      </c>
      <c r="AY194" s="18" t="s">
        <v>123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8" t="s">
        <v>84</v>
      </c>
      <c r="BK194" s="216">
        <f>ROUND(I194*H194,2)</f>
        <v>0</v>
      </c>
      <c r="BL194" s="18" t="s">
        <v>131</v>
      </c>
      <c r="BM194" s="215" t="s">
        <v>241</v>
      </c>
    </row>
    <row r="195" spans="2:63" s="12" customFormat="1" ht="22.9" customHeight="1">
      <c r="B195" s="188"/>
      <c r="C195" s="189"/>
      <c r="D195" s="190" t="s">
        <v>75</v>
      </c>
      <c r="E195" s="202" t="s">
        <v>242</v>
      </c>
      <c r="F195" s="202" t="s">
        <v>243</v>
      </c>
      <c r="G195" s="189"/>
      <c r="H195" s="189"/>
      <c r="I195" s="192"/>
      <c r="J195" s="203">
        <f>BK195</f>
        <v>0</v>
      </c>
      <c r="K195" s="189"/>
      <c r="L195" s="194"/>
      <c r="M195" s="195"/>
      <c r="N195" s="196"/>
      <c r="O195" s="196"/>
      <c r="P195" s="197">
        <f>P196</f>
        <v>0</v>
      </c>
      <c r="Q195" s="196"/>
      <c r="R195" s="197">
        <f>R196</f>
        <v>0</v>
      </c>
      <c r="S195" s="196"/>
      <c r="T195" s="198">
        <f>T196</f>
        <v>0</v>
      </c>
      <c r="AR195" s="199" t="s">
        <v>84</v>
      </c>
      <c r="AT195" s="200" t="s">
        <v>75</v>
      </c>
      <c r="AU195" s="200" t="s">
        <v>84</v>
      </c>
      <c r="AY195" s="199" t="s">
        <v>123</v>
      </c>
      <c r="BK195" s="201">
        <f>BK196</f>
        <v>0</v>
      </c>
    </row>
    <row r="196" spans="1:65" s="2" customFormat="1" ht="16.5" customHeight="1">
      <c r="A196" s="35"/>
      <c r="B196" s="36"/>
      <c r="C196" s="204" t="s">
        <v>244</v>
      </c>
      <c r="D196" s="204" t="s">
        <v>126</v>
      </c>
      <c r="E196" s="205" t="s">
        <v>245</v>
      </c>
      <c r="F196" s="206" t="s">
        <v>246</v>
      </c>
      <c r="G196" s="207" t="s">
        <v>224</v>
      </c>
      <c r="H196" s="208">
        <v>0.33</v>
      </c>
      <c r="I196" s="209"/>
      <c r="J196" s="210">
        <f>ROUND(I196*H196,2)</f>
        <v>0</v>
      </c>
      <c r="K196" s="206" t="s">
        <v>130</v>
      </c>
      <c r="L196" s="40"/>
      <c r="M196" s="211" t="s">
        <v>1</v>
      </c>
      <c r="N196" s="212" t="s">
        <v>41</v>
      </c>
      <c r="O196" s="72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5" t="s">
        <v>131</v>
      </c>
      <c r="AT196" s="215" t="s">
        <v>126</v>
      </c>
      <c r="AU196" s="215" t="s">
        <v>86</v>
      </c>
      <c r="AY196" s="18" t="s">
        <v>123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8" t="s">
        <v>84</v>
      </c>
      <c r="BK196" s="216">
        <f>ROUND(I196*H196,2)</f>
        <v>0</v>
      </c>
      <c r="BL196" s="18" t="s">
        <v>131</v>
      </c>
      <c r="BM196" s="215" t="s">
        <v>247</v>
      </c>
    </row>
    <row r="197" spans="2:63" s="12" customFormat="1" ht="25.9" customHeight="1">
      <c r="B197" s="188"/>
      <c r="C197" s="189"/>
      <c r="D197" s="190" t="s">
        <v>75</v>
      </c>
      <c r="E197" s="191" t="s">
        <v>248</v>
      </c>
      <c r="F197" s="191" t="s">
        <v>249</v>
      </c>
      <c r="G197" s="189"/>
      <c r="H197" s="189"/>
      <c r="I197" s="192"/>
      <c r="J197" s="193">
        <f>BK197</f>
        <v>0</v>
      </c>
      <c r="K197" s="189"/>
      <c r="L197" s="194"/>
      <c r="M197" s="195"/>
      <c r="N197" s="196"/>
      <c r="O197" s="196"/>
      <c r="P197" s="197">
        <f>P198+P201+P204+P210</f>
        <v>0</v>
      </c>
      <c r="Q197" s="196"/>
      <c r="R197" s="197">
        <f>R198+R201+R204+R210</f>
        <v>0.45053456</v>
      </c>
      <c r="S197" s="196"/>
      <c r="T197" s="198">
        <f>T198+T201+T204+T210</f>
        <v>0.1911657</v>
      </c>
      <c r="AR197" s="199" t="s">
        <v>86</v>
      </c>
      <c r="AT197" s="200" t="s">
        <v>75</v>
      </c>
      <c r="AU197" s="200" t="s">
        <v>76</v>
      </c>
      <c r="AY197" s="199" t="s">
        <v>123</v>
      </c>
      <c r="BK197" s="201">
        <f>BK198+BK201+BK204+BK210</f>
        <v>0</v>
      </c>
    </row>
    <row r="198" spans="2:63" s="12" customFormat="1" ht="22.9" customHeight="1">
      <c r="B198" s="188"/>
      <c r="C198" s="189"/>
      <c r="D198" s="190" t="s">
        <v>75</v>
      </c>
      <c r="E198" s="202" t="s">
        <v>250</v>
      </c>
      <c r="F198" s="202" t="s">
        <v>251</v>
      </c>
      <c r="G198" s="189"/>
      <c r="H198" s="189"/>
      <c r="I198" s="192"/>
      <c r="J198" s="203">
        <f>BK198</f>
        <v>0</v>
      </c>
      <c r="K198" s="189"/>
      <c r="L198" s="194"/>
      <c r="M198" s="195"/>
      <c r="N198" s="196"/>
      <c r="O198" s="196"/>
      <c r="P198" s="197">
        <f>SUM(P199:P200)</f>
        <v>0</v>
      </c>
      <c r="Q198" s="196"/>
      <c r="R198" s="197">
        <f>SUM(R199:R200)</f>
        <v>0</v>
      </c>
      <c r="S198" s="196"/>
      <c r="T198" s="198">
        <f>SUM(T199:T200)</f>
        <v>0</v>
      </c>
      <c r="AR198" s="199" t="s">
        <v>86</v>
      </c>
      <c r="AT198" s="200" t="s">
        <v>75</v>
      </c>
      <c r="AU198" s="200" t="s">
        <v>84</v>
      </c>
      <c r="AY198" s="199" t="s">
        <v>123</v>
      </c>
      <c r="BK198" s="201">
        <f>SUM(BK199:BK200)</f>
        <v>0</v>
      </c>
    </row>
    <row r="199" spans="1:65" s="2" customFormat="1" ht="21.75" customHeight="1">
      <c r="A199" s="35"/>
      <c r="B199" s="36"/>
      <c r="C199" s="204" t="s">
        <v>252</v>
      </c>
      <c r="D199" s="204" t="s">
        <v>126</v>
      </c>
      <c r="E199" s="205" t="s">
        <v>253</v>
      </c>
      <c r="F199" s="206" t="s">
        <v>254</v>
      </c>
      <c r="G199" s="207" t="s">
        <v>168</v>
      </c>
      <c r="H199" s="208">
        <v>1</v>
      </c>
      <c r="I199" s="209"/>
      <c r="J199" s="210">
        <f>ROUND(I199*H199,2)</f>
        <v>0</v>
      </c>
      <c r="K199" s="206" t="s">
        <v>1</v>
      </c>
      <c r="L199" s="40"/>
      <c r="M199" s="211" t="s">
        <v>1</v>
      </c>
      <c r="N199" s="212" t="s">
        <v>41</v>
      </c>
      <c r="O199" s="72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5" t="s">
        <v>229</v>
      </c>
      <c r="AT199" s="215" t="s">
        <v>126</v>
      </c>
      <c r="AU199" s="215" t="s">
        <v>86</v>
      </c>
      <c r="AY199" s="18" t="s">
        <v>123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8" t="s">
        <v>84</v>
      </c>
      <c r="BK199" s="216">
        <f>ROUND(I199*H199,2)</f>
        <v>0</v>
      </c>
      <c r="BL199" s="18" t="s">
        <v>229</v>
      </c>
      <c r="BM199" s="215" t="s">
        <v>255</v>
      </c>
    </row>
    <row r="200" spans="1:65" s="2" customFormat="1" ht="21.75" customHeight="1">
      <c r="A200" s="35"/>
      <c r="B200" s="36"/>
      <c r="C200" s="204" t="s">
        <v>7</v>
      </c>
      <c r="D200" s="204" t="s">
        <v>126</v>
      </c>
      <c r="E200" s="205" t="s">
        <v>256</v>
      </c>
      <c r="F200" s="206" t="s">
        <v>257</v>
      </c>
      <c r="G200" s="207" t="s">
        <v>258</v>
      </c>
      <c r="H200" s="250"/>
      <c r="I200" s="209"/>
      <c r="J200" s="210">
        <f>ROUND(I200*H200,2)</f>
        <v>0</v>
      </c>
      <c r="K200" s="206" t="s">
        <v>130</v>
      </c>
      <c r="L200" s="40"/>
      <c r="M200" s="211" t="s">
        <v>1</v>
      </c>
      <c r="N200" s="212" t="s">
        <v>41</v>
      </c>
      <c r="O200" s="72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5" t="s">
        <v>229</v>
      </c>
      <c r="AT200" s="215" t="s">
        <v>126</v>
      </c>
      <c r="AU200" s="215" t="s">
        <v>86</v>
      </c>
      <c r="AY200" s="18" t="s">
        <v>123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8" t="s">
        <v>84</v>
      </c>
      <c r="BK200" s="216">
        <f>ROUND(I200*H200,2)</f>
        <v>0</v>
      </c>
      <c r="BL200" s="18" t="s">
        <v>229</v>
      </c>
      <c r="BM200" s="215" t="s">
        <v>259</v>
      </c>
    </row>
    <row r="201" spans="2:63" s="12" customFormat="1" ht="22.9" customHeight="1">
      <c r="B201" s="188"/>
      <c r="C201" s="189"/>
      <c r="D201" s="190" t="s">
        <v>75</v>
      </c>
      <c r="E201" s="202" t="s">
        <v>260</v>
      </c>
      <c r="F201" s="202" t="s">
        <v>261</v>
      </c>
      <c r="G201" s="189"/>
      <c r="H201" s="189"/>
      <c r="I201" s="192"/>
      <c r="J201" s="203">
        <f>BK201</f>
        <v>0</v>
      </c>
      <c r="K201" s="189"/>
      <c r="L201" s="194"/>
      <c r="M201" s="195"/>
      <c r="N201" s="196"/>
      <c r="O201" s="196"/>
      <c r="P201" s="197">
        <f>SUM(P202:P203)</f>
        <v>0</v>
      </c>
      <c r="Q201" s="196"/>
      <c r="R201" s="197">
        <f>SUM(R202:R203)</f>
        <v>0</v>
      </c>
      <c r="S201" s="196"/>
      <c r="T201" s="198">
        <f>SUM(T202:T203)</f>
        <v>0</v>
      </c>
      <c r="AR201" s="199" t="s">
        <v>86</v>
      </c>
      <c r="AT201" s="200" t="s">
        <v>75</v>
      </c>
      <c r="AU201" s="200" t="s">
        <v>84</v>
      </c>
      <c r="AY201" s="199" t="s">
        <v>123</v>
      </c>
      <c r="BK201" s="201">
        <f>SUM(BK202:BK203)</f>
        <v>0</v>
      </c>
    </row>
    <row r="202" spans="1:65" s="2" customFormat="1" ht="16.5" customHeight="1">
      <c r="A202" s="35"/>
      <c r="B202" s="36"/>
      <c r="C202" s="204" t="s">
        <v>262</v>
      </c>
      <c r="D202" s="204" t="s">
        <v>126</v>
      </c>
      <c r="E202" s="205" t="s">
        <v>263</v>
      </c>
      <c r="F202" s="206" t="s">
        <v>264</v>
      </c>
      <c r="G202" s="207" t="s">
        <v>168</v>
      </c>
      <c r="H202" s="208">
        <v>1</v>
      </c>
      <c r="I202" s="209"/>
      <c r="J202" s="210">
        <f>ROUND(I202*H202,2)</f>
        <v>0</v>
      </c>
      <c r="K202" s="206" t="s">
        <v>1</v>
      </c>
      <c r="L202" s="40"/>
      <c r="M202" s="211" t="s">
        <v>1</v>
      </c>
      <c r="N202" s="212" t="s">
        <v>41</v>
      </c>
      <c r="O202" s="72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5" t="s">
        <v>229</v>
      </c>
      <c r="AT202" s="215" t="s">
        <v>126</v>
      </c>
      <c r="AU202" s="215" t="s">
        <v>86</v>
      </c>
      <c r="AY202" s="18" t="s">
        <v>123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8" t="s">
        <v>84</v>
      </c>
      <c r="BK202" s="216">
        <f>ROUND(I202*H202,2)</f>
        <v>0</v>
      </c>
      <c r="BL202" s="18" t="s">
        <v>229</v>
      </c>
      <c r="BM202" s="215" t="s">
        <v>265</v>
      </c>
    </row>
    <row r="203" spans="1:65" s="2" customFormat="1" ht="21.75" customHeight="1">
      <c r="A203" s="35"/>
      <c r="B203" s="36"/>
      <c r="C203" s="204" t="s">
        <v>266</v>
      </c>
      <c r="D203" s="204" t="s">
        <v>126</v>
      </c>
      <c r="E203" s="205" t="s">
        <v>267</v>
      </c>
      <c r="F203" s="206" t="s">
        <v>268</v>
      </c>
      <c r="G203" s="207" t="s">
        <v>258</v>
      </c>
      <c r="H203" s="250"/>
      <c r="I203" s="209"/>
      <c r="J203" s="210">
        <f>ROUND(I203*H203,2)</f>
        <v>0</v>
      </c>
      <c r="K203" s="206" t="s">
        <v>130</v>
      </c>
      <c r="L203" s="40"/>
      <c r="M203" s="211" t="s">
        <v>1</v>
      </c>
      <c r="N203" s="212" t="s">
        <v>41</v>
      </c>
      <c r="O203" s="72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5" t="s">
        <v>229</v>
      </c>
      <c r="AT203" s="215" t="s">
        <v>126</v>
      </c>
      <c r="AU203" s="215" t="s">
        <v>86</v>
      </c>
      <c r="AY203" s="18" t="s">
        <v>123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8" t="s">
        <v>84</v>
      </c>
      <c r="BK203" s="216">
        <f>ROUND(I203*H203,2)</f>
        <v>0</v>
      </c>
      <c r="BL203" s="18" t="s">
        <v>229</v>
      </c>
      <c r="BM203" s="215" t="s">
        <v>269</v>
      </c>
    </row>
    <row r="204" spans="2:63" s="12" customFormat="1" ht="22.9" customHeight="1">
      <c r="B204" s="188"/>
      <c r="C204" s="189"/>
      <c r="D204" s="190" t="s">
        <v>75</v>
      </c>
      <c r="E204" s="202" t="s">
        <v>270</v>
      </c>
      <c r="F204" s="202" t="s">
        <v>271</v>
      </c>
      <c r="G204" s="189"/>
      <c r="H204" s="189"/>
      <c r="I204" s="192"/>
      <c r="J204" s="203">
        <f>BK204</f>
        <v>0</v>
      </c>
      <c r="K204" s="189"/>
      <c r="L204" s="194"/>
      <c r="M204" s="195"/>
      <c r="N204" s="196"/>
      <c r="O204" s="196"/>
      <c r="P204" s="197">
        <f>SUM(P205:P209)</f>
        <v>0</v>
      </c>
      <c r="Q204" s="196"/>
      <c r="R204" s="197">
        <f>SUM(R205:R209)</f>
        <v>0.08397</v>
      </c>
      <c r="S204" s="196"/>
      <c r="T204" s="198">
        <f>SUM(T205:T209)</f>
        <v>0.0828</v>
      </c>
      <c r="AR204" s="199" t="s">
        <v>86</v>
      </c>
      <c r="AT204" s="200" t="s">
        <v>75</v>
      </c>
      <c r="AU204" s="200" t="s">
        <v>84</v>
      </c>
      <c r="AY204" s="199" t="s">
        <v>123</v>
      </c>
      <c r="BK204" s="201">
        <f>SUM(BK205:BK209)</f>
        <v>0</v>
      </c>
    </row>
    <row r="205" spans="1:65" s="2" customFormat="1" ht="21.75" customHeight="1">
      <c r="A205" s="35"/>
      <c r="B205" s="36"/>
      <c r="C205" s="204" t="s">
        <v>272</v>
      </c>
      <c r="D205" s="204" t="s">
        <v>126</v>
      </c>
      <c r="E205" s="205" t="s">
        <v>273</v>
      </c>
      <c r="F205" s="206" t="s">
        <v>274</v>
      </c>
      <c r="G205" s="207" t="s">
        <v>275</v>
      </c>
      <c r="H205" s="208">
        <v>90</v>
      </c>
      <c r="I205" s="209"/>
      <c r="J205" s="210">
        <f>ROUND(I205*H205,2)</f>
        <v>0</v>
      </c>
      <c r="K205" s="206" t="s">
        <v>130</v>
      </c>
      <c r="L205" s="40"/>
      <c r="M205" s="211" t="s">
        <v>1</v>
      </c>
      <c r="N205" s="212" t="s">
        <v>41</v>
      </c>
      <c r="O205" s="72"/>
      <c r="P205" s="213">
        <f>O205*H205</f>
        <v>0</v>
      </c>
      <c r="Q205" s="213">
        <v>0.00024</v>
      </c>
      <c r="R205" s="213">
        <f>Q205*H205</f>
        <v>0.0216</v>
      </c>
      <c r="S205" s="213">
        <v>0.00092</v>
      </c>
      <c r="T205" s="214">
        <f>S205*H205</f>
        <v>0.0828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5" t="s">
        <v>229</v>
      </c>
      <c r="AT205" s="215" t="s">
        <v>126</v>
      </c>
      <c r="AU205" s="215" t="s">
        <v>86</v>
      </c>
      <c r="AY205" s="18" t="s">
        <v>123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8" t="s">
        <v>84</v>
      </c>
      <c r="BK205" s="216">
        <f>ROUND(I205*H205,2)</f>
        <v>0</v>
      </c>
      <c r="BL205" s="18" t="s">
        <v>229</v>
      </c>
      <c r="BM205" s="215" t="s">
        <v>276</v>
      </c>
    </row>
    <row r="206" spans="1:65" s="2" customFormat="1" ht="21.75" customHeight="1">
      <c r="A206" s="35"/>
      <c r="B206" s="36"/>
      <c r="C206" s="251" t="s">
        <v>277</v>
      </c>
      <c r="D206" s="251" t="s">
        <v>278</v>
      </c>
      <c r="E206" s="252" t="s">
        <v>279</v>
      </c>
      <c r="F206" s="253" t="s">
        <v>280</v>
      </c>
      <c r="G206" s="254" t="s">
        <v>129</v>
      </c>
      <c r="H206" s="255">
        <v>4.95</v>
      </c>
      <c r="I206" s="256"/>
      <c r="J206" s="257">
        <f>ROUND(I206*H206,2)</f>
        <v>0</v>
      </c>
      <c r="K206" s="253" t="s">
        <v>130</v>
      </c>
      <c r="L206" s="258"/>
      <c r="M206" s="259" t="s">
        <v>1</v>
      </c>
      <c r="N206" s="260" t="s">
        <v>41</v>
      </c>
      <c r="O206" s="72"/>
      <c r="P206" s="213">
        <f>O206*H206</f>
        <v>0</v>
      </c>
      <c r="Q206" s="213">
        <v>0.0126</v>
      </c>
      <c r="R206" s="213">
        <f>Q206*H206</f>
        <v>0.06237</v>
      </c>
      <c r="S206" s="213">
        <v>0</v>
      </c>
      <c r="T206" s="21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5" t="s">
        <v>281</v>
      </c>
      <c r="AT206" s="215" t="s">
        <v>278</v>
      </c>
      <c r="AU206" s="215" t="s">
        <v>86</v>
      </c>
      <c r="AY206" s="18" t="s">
        <v>123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8" t="s">
        <v>84</v>
      </c>
      <c r="BK206" s="216">
        <f>ROUND(I206*H206,2)</f>
        <v>0</v>
      </c>
      <c r="BL206" s="18" t="s">
        <v>229</v>
      </c>
      <c r="BM206" s="215" t="s">
        <v>282</v>
      </c>
    </row>
    <row r="207" spans="2:51" s="13" customFormat="1" ht="12">
      <c r="B207" s="217"/>
      <c r="C207" s="218"/>
      <c r="D207" s="219" t="s">
        <v>133</v>
      </c>
      <c r="E207" s="220" t="s">
        <v>1</v>
      </c>
      <c r="F207" s="221" t="s">
        <v>283</v>
      </c>
      <c r="G207" s="218"/>
      <c r="H207" s="222">
        <v>4.5</v>
      </c>
      <c r="I207" s="223"/>
      <c r="J207" s="218"/>
      <c r="K207" s="218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133</v>
      </c>
      <c r="AU207" s="228" t="s">
        <v>86</v>
      </c>
      <c r="AV207" s="13" t="s">
        <v>86</v>
      </c>
      <c r="AW207" s="13" t="s">
        <v>32</v>
      </c>
      <c r="AX207" s="13" t="s">
        <v>84</v>
      </c>
      <c r="AY207" s="228" t="s">
        <v>123</v>
      </c>
    </row>
    <row r="208" spans="2:51" s="13" customFormat="1" ht="12">
      <c r="B208" s="217"/>
      <c r="C208" s="218"/>
      <c r="D208" s="219" t="s">
        <v>133</v>
      </c>
      <c r="E208" s="218"/>
      <c r="F208" s="221" t="s">
        <v>284</v>
      </c>
      <c r="G208" s="218"/>
      <c r="H208" s="222">
        <v>4.95</v>
      </c>
      <c r="I208" s="223"/>
      <c r="J208" s="218"/>
      <c r="K208" s="218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133</v>
      </c>
      <c r="AU208" s="228" t="s">
        <v>86</v>
      </c>
      <c r="AV208" s="13" t="s">
        <v>86</v>
      </c>
      <c r="AW208" s="13" t="s">
        <v>4</v>
      </c>
      <c r="AX208" s="13" t="s">
        <v>84</v>
      </c>
      <c r="AY208" s="228" t="s">
        <v>123</v>
      </c>
    </row>
    <row r="209" spans="1:65" s="2" customFormat="1" ht="21.75" customHeight="1">
      <c r="A209" s="35"/>
      <c r="B209" s="36"/>
      <c r="C209" s="204" t="s">
        <v>285</v>
      </c>
      <c r="D209" s="204" t="s">
        <v>126</v>
      </c>
      <c r="E209" s="205" t="s">
        <v>286</v>
      </c>
      <c r="F209" s="206" t="s">
        <v>287</v>
      </c>
      <c r="G209" s="207" t="s">
        <v>258</v>
      </c>
      <c r="H209" s="250"/>
      <c r="I209" s="209"/>
      <c r="J209" s="210">
        <f>ROUND(I209*H209,2)</f>
        <v>0</v>
      </c>
      <c r="K209" s="206" t="s">
        <v>130</v>
      </c>
      <c r="L209" s="40"/>
      <c r="M209" s="211" t="s">
        <v>1</v>
      </c>
      <c r="N209" s="212" t="s">
        <v>41</v>
      </c>
      <c r="O209" s="72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5" t="s">
        <v>229</v>
      </c>
      <c r="AT209" s="215" t="s">
        <v>126</v>
      </c>
      <c r="AU209" s="215" t="s">
        <v>86</v>
      </c>
      <c r="AY209" s="18" t="s">
        <v>123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8" t="s">
        <v>84</v>
      </c>
      <c r="BK209" s="216">
        <f>ROUND(I209*H209,2)</f>
        <v>0</v>
      </c>
      <c r="BL209" s="18" t="s">
        <v>229</v>
      </c>
      <c r="BM209" s="215" t="s">
        <v>288</v>
      </c>
    </row>
    <row r="210" spans="2:63" s="12" customFormat="1" ht="22.9" customHeight="1">
      <c r="B210" s="188"/>
      <c r="C210" s="189"/>
      <c r="D210" s="190" t="s">
        <v>75</v>
      </c>
      <c r="E210" s="202" t="s">
        <v>289</v>
      </c>
      <c r="F210" s="202" t="s">
        <v>290</v>
      </c>
      <c r="G210" s="189"/>
      <c r="H210" s="189"/>
      <c r="I210" s="192"/>
      <c r="J210" s="203">
        <f>BK210</f>
        <v>0</v>
      </c>
      <c r="K210" s="189"/>
      <c r="L210" s="194"/>
      <c r="M210" s="195"/>
      <c r="N210" s="196"/>
      <c r="O210" s="196"/>
      <c r="P210" s="197">
        <f>SUM(P211:P265)</f>
        <v>0</v>
      </c>
      <c r="Q210" s="196"/>
      <c r="R210" s="197">
        <f>SUM(R211:R265)</f>
        <v>0.36656456</v>
      </c>
      <c r="S210" s="196"/>
      <c r="T210" s="198">
        <f>SUM(T211:T265)</f>
        <v>0.10836569999999998</v>
      </c>
      <c r="AR210" s="199" t="s">
        <v>86</v>
      </c>
      <c r="AT210" s="200" t="s">
        <v>75</v>
      </c>
      <c r="AU210" s="200" t="s">
        <v>84</v>
      </c>
      <c r="AY210" s="199" t="s">
        <v>123</v>
      </c>
      <c r="BK210" s="201">
        <f>SUM(BK211:BK265)</f>
        <v>0</v>
      </c>
    </row>
    <row r="211" spans="1:65" s="2" customFormat="1" ht="21.75" customHeight="1">
      <c r="A211" s="35"/>
      <c r="B211" s="36"/>
      <c r="C211" s="204" t="s">
        <v>291</v>
      </c>
      <c r="D211" s="204" t="s">
        <v>126</v>
      </c>
      <c r="E211" s="205" t="s">
        <v>292</v>
      </c>
      <c r="F211" s="206" t="s">
        <v>293</v>
      </c>
      <c r="G211" s="207" t="s">
        <v>129</v>
      </c>
      <c r="H211" s="208">
        <v>584.178</v>
      </c>
      <c r="I211" s="209"/>
      <c r="J211" s="210">
        <f>ROUND(I211*H211,2)</f>
        <v>0</v>
      </c>
      <c r="K211" s="206" t="s">
        <v>130</v>
      </c>
      <c r="L211" s="40"/>
      <c r="M211" s="211" t="s">
        <v>1</v>
      </c>
      <c r="N211" s="212" t="s">
        <v>41</v>
      </c>
      <c r="O211" s="72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5" t="s">
        <v>229</v>
      </c>
      <c r="AT211" s="215" t="s">
        <v>126</v>
      </c>
      <c r="AU211" s="215" t="s">
        <v>86</v>
      </c>
      <c r="AY211" s="18" t="s">
        <v>123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8" t="s">
        <v>84</v>
      </c>
      <c r="BK211" s="216">
        <f>ROUND(I211*H211,2)</f>
        <v>0</v>
      </c>
      <c r="BL211" s="18" t="s">
        <v>229</v>
      </c>
      <c r="BM211" s="215" t="s">
        <v>294</v>
      </c>
    </row>
    <row r="212" spans="2:51" s="13" customFormat="1" ht="12">
      <c r="B212" s="217"/>
      <c r="C212" s="218"/>
      <c r="D212" s="219" t="s">
        <v>133</v>
      </c>
      <c r="E212" s="220" t="s">
        <v>1</v>
      </c>
      <c r="F212" s="221" t="s">
        <v>295</v>
      </c>
      <c r="G212" s="218"/>
      <c r="H212" s="222">
        <v>46.299</v>
      </c>
      <c r="I212" s="223"/>
      <c r="J212" s="218"/>
      <c r="K212" s="218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133</v>
      </c>
      <c r="AU212" s="228" t="s">
        <v>86</v>
      </c>
      <c r="AV212" s="13" t="s">
        <v>86</v>
      </c>
      <c r="AW212" s="13" t="s">
        <v>32</v>
      </c>
      <c r="AX212" s="13" t="s">
        <v>76</v>
      </c>
      <c r="AY212" s="228" t="s">
        <v>123</v>
      </c>
    </row>
    <row r="213" spans="2:51" s="13" customFormat="1" ht="12">
      <c r="B213" s="217"/>
      <c r="C213" s="218"/>
      <c r="D213" s="219" t="s">
        <v>133</v>
      </c>
      <c r="E213" s="220" t="s">
        <v>1</v>
      </c>
      <c r="F213" s="221" t="s">
        <v>296</v>
      </c>
      <c r="G213" s="218"/>
      <c r="H213" s="222">
        <v>-1.457</v>
      </c>
      <c r="I213" s="223"/>
      <c r="J213" s="218"/>
      <c r="K213" s="218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133</v>
      </c>
      <c r="AU213" s="228" t="s">
        <v>86</v>
      </c>
      <c r="AV213" s="13" t="s">
        <v>86</v>
      </c>
      <c r="AW213" s="13" t="s">
        <v>32</v>
      </c>
      <c r="AX213" s="13" t="s">
        <v>76</v>
      </c>
      <c r="AY213" s="228" t="s">
        <v>123</v>
      </c>
    </row>
    <row r="214" spans="2:51" s="13" customFormat="1" ht="12">
      <c r="B214" s="217"/>
      <c r="C214" s="218"/>
      <c r="D214" s="219" t="s">
        <v>133</v>
      </c>
      <c r="E214" s="220" t="s">
        <v>1</v>
      </c>
      <c r="F214" s="221" t="s">
        <v>297</v>
      </c>
      <c r="G214" s="218"/>
      <c r="H214" s="222">
        <v>0.501</v>
      </c>
      <c r="I214" s="223"/>
      <c r="J214" s="218"/>
      <c r="K214" s="218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133</v>
      </c>
      <c r="AU214" s="228" t="s">
        <v>86</v>
      </c>
      <c r="AV214" s="13" t="s">
        <v>86</v>
      </c>
      <c r="AW214" s="13" t="s">
        <v>32</v>
      </c>
      <c r="AX214" s="13" t="s">
        <v>76</v>
      </c>
      <c r="AY214" s="228" t="s">
        <v>123</v>
      </c>
    </row>
    <row r="215" spans="2:51" s="13" customFormat="1" ht="12">
      <c r="B215" s="217"/>
      <c r="C215" s="218"/>
      <c r="D215" s="219" t="s">
        <v>133</v>
      </c>
      <c r="E215" s="220" t="s">
        <v>1</v>
      </c>
      <c r="F215" s="221" t="s">
        <v>298</v>
      </c>
      <c r="G215" s="218"/>
      <c r="H215" s="222">
        <v>33.191</v>
      </c>
      <c r="I215" s="223"/>
      <c r="J215" s="218"/>
      <c r="K215" s="218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133</v>
      </c>
      <c r="AU215" s="228" t="s">
        <v>86</v>
      </c>
      <c r="AV215" s="13" t="s">
        <v>86</v>
      </c>
      <c r="AW215" s="13" t="s">
        <v>32</v>
      </c>
      <c r="AX215" s="13" t="s">
        <v>76</v>
      </c>
      <c r="AY215" s="228" t="s">
        <v>123</v>
      </c>
    </row>
    <row r="216" spans="2:51" s="13" customFormat="1" ht="12">
      <c r="B216" s="217"/>
      <c r="C216" s="218"/>
      <c r="D216" s="219" t="s">
        <v>133</v>
      </c>
      <c r="E216" s="220" t="s">
        <v>1</v>
      </c>
      <c r="F216" s="221" t="s">
        <v>299</v>
      </c>
      <c r="G216" s="218"/>
      <c r="H216" s="222">
        <v>-1.633</v>
      </c>
      <c r="I216" s="223"/>
      <c r="J216" s="218"/>
      <c r="K216" s="218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133</v>
      </c>
      <c r="AU216" s="228" t="s">
        <v>86</v>
      </c>
      <c r="AV216" s="13" t="s">
        <v>86</v>
      </c>
      <c r="AW216" s="13" t="s">
        <v>32</v>
      </c>
      <c r="AX216" s="13" t="s">
        <v>76</v>
      </c>
      <c r="AY216" s="228" t="s">
        <v>123</v>
      </c>
    </row>
    <row r="217" spans="2:51" s="13" customFormat="1" ht="12">
      <c r="B217" s="217"/>
      <c r="C217" s="218"/>
      <c r="D217" s="219" t="s">
        <v>133</v>
      </c>
      <c r="E217" s="220" t="s">
        <v>1</v>
      </c>
      <c r="F217" s="221" t="s">
        <v>300</v>
      </c>
      <c r="G217" s="218"/>
      <c r="H217" s="222">
        <v>0.559</v>
      </c>
      <c r="I217" s="223"/>
      <c r="J217" s="218"/>
      <c r="K217" s="218"/>
      <c r="L217" s="224"/>
      <c r="M217" s="225"/>
      <c r="N217" s="226"/>
      <c r="O217" s="226"/>
      <c r="P217" s="226"/>
      <c r="Q217" s="226"/>
      <c r="R217" s="226"/>
      <c r="S217" s="226"/>
      <c r="T217" s="227"/>
      <c r="AT217" s="228" t="s">
        <v>133</v>
      </c>
      <c r="AU217" s="228" t="s">
        <v>86</v>
      </c>
      <c r="AV217" s="13" t="s">
        <v>86</v>
      </c>
      <c r="AW217" s="13" t="s">
        <v>32</v>
      </c>
      <c r="AX217" s="13" t="s">
        <v>76</v>
      </c>
      <c r="AY217" s="228" t="s">
        <v>123</v>
      </c>
    </row>
    <row r="218" spans="2:51" s="13" customFormat="1" ht="12">
      <c r="B218" s="217"/>
      <c r="C218" s="218"/>
      <c r="D218" s="219" t="s">
        <v>133</v>
      </c>
      <c r="E218" s="220" t="s">
        <v>1</v>
      </c>
      <c r="F218" s="221" t="s">
        <v>301</v>
      </c>
      <c r="G218" s="218"/>
      <c r="H218" s="222">
        <v>17.696</v>
      </c>
      <c r="I218" s="223"/>
      <c r="J218" s="218"/>
      <c r="K218" s="218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133</v>
      </c>
      <c r="AU218" s="228" t="s">
        <v>86</v>
      </c>
      <c r="AV218" s="13" t="s">
        <v>86</v>
      </c>
      <c r="AW218" s="13" t="s">
        <v>32</v>
      </c>
      <c r="AX218" s="13" t="s">
        <v>76</v>
      </c>
      <c r="AY218" s="228" t="s">
        <v>123</v>
      </c>
    </row>
    <row r="219" spans="2:51" s="13" customFormat="1" ht="12">
      <c r="B219" s="217"/>
      <c r="C219" s="218"/>
      <c r="D219" s="219" t="s">
        <v>133</v>
      </c>
      <c r="E219" s="220" t="s">
        <v>1</v>
      </c>
      <c r="F219" s="221" t="s">
        <v>302</v>
      </c>
      <c r="G219" s="218"/>
      <c r="H219" s="222">
        <v>21.087</v>
      </c>
      <c r="I219" s="223"/>
      <c r="J219" s="218"/>
      <c r="K219" s="218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133</v>
      </c>
      <c r="AU219" s="228" t="s">
        <v>86</v>
      </c>
      <c r="AV219" s="13" t="s">
        <v>86</v>
      </c>
      <c r="AW219" s="13" t="s">
        <v>32</v>
      </c>
      <c r="AX219" s="13" t="s">
        <v>76</v>
      </c>
      <c r="AY219" s="228" t="s">
        <v>123</v>
      </c>
    </row>
    <row r="220" spans="2:51" s="13" customFormat="1" ht="12">
      <c r="B220" s="217"/>
      <c r="C220" s="218"/>
      <c r="D220" s="219" t="s">
        <v>133</v>
      </c>
      <c r="E220" s="220" t="s">
        <v>1</v>
      </c>
      <c r="F220" s="221" t="s">
        <v>303</v>
      </c>
      <c r="G220" s="218"/>
      <c r="H220" s="222">
        <v>-1.182</v>
      </c>
      <c r="I220" s="223"/>
      <c r="J220" s="218"/>
      <c r="K220" s="218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133</v>
      </c>
      <c r="AU220" s="228" t="s">
        <v>86</v>
      </c>
      <c r="AV220" s="13" t="s">
        <v>86</v>
      </c>
      <c r="AW220" s="13" t="s">
        <v>32</v>
      </c>
      <c r="AX220" s="13" t="s">
        <v>76</v>
      </c>
      <c r="AY220" s="228" t="s">
        <v>123</v>
      </c>
    </row>
    <row r="221" spans="2:51" s="13" customFormat="1" ht="12">
      <c r="B221" s="217"/>
      <c r="C221" s="218"/>
      <c r="D221" s="219" t="s">
        <v>133</v>
      </c>
      <c r="E221" s="220" t="s">
        <v>1</v>
      </c>
      <c r="F221" s="221" t="s">
        <v>304</v>
      </c>
      <c r="G221" s="218"/>
      <c r="H221" s="222">
        <v>-1.576</v>
      </c>
      <c r="I221" s="223"/>
      <c r="J221" s="218"/>
      <c r="K221" s="218"/>
      <c r="L221" s="224"/>
      <c r="M221" s="225"/>
      <c r="N221" s="226"/>
      <c r="O221" s="226"/>
      <c r="P221" s="226"/>
      <c r="Q221" s="226"/>
      <c r="R221" s="226"/>
      <c r="S221" s="226"/>
      <c r="T221" s="227"/>
      <c r="AT221" s="228" t="s">
        <v>133</v>
      </c>
      <c r="AU221" s="228" t="s">
        <v>86</v>
      </c>
      <c r="AV221" s="13" t="s">
        <v>86</v>
      </c>
      <c r="AW221" s="13" t="s">
        <v>32</v>
      </c>
      <c r="AX221" s="13" t="s">
        <v>76</v>
      </c>
      <c r="AY221" s="228" t="s">
        <v>123</v>
      </c>
    </row>
    <row r="222" spans="2:51" s="13" customFormat="1" ht="12">
      <c r="B222" s="217"/>
      <c r="C222" s="218"/>
      <c r="D222" s="219" t="s">
        <v>133</v>
      </c>
      <c r="E222" s="220" t="s">
        <v>1</v>
      </c>
      <c r="F222" s="221" t="s">
        <v>304</v>
      </c>
      <c r="G222" s="218"/>
      <c r="H222" s="222">
        <v>-1.576</v>
      </c>
      <c r="I222" s="223"/>
      <c r="J222" s="218"/>
      <c r="K222" s="218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133</v>
      </c>
      <c r="AU222" s="228" t="s">
        <v>86</v>
      </c>
      <c r="AV222" s="13" t="s">
        <v>86</v>
      </c>
      <c r="AW222" s="13" t="s">
        <v>32</v>
      </c>
      <c r="AX222" s="13" t="s">
        <v>76</v>
      </c>
      <c r="AY222" s="228" t="s">
        <v>123</v>
      </c>
    </row>
    <row r="223" spans="2:51" s="13" customFormat="1" ht="12">
      <c r="B223" s="217"/>
      <c r="C223" s="218"/>
      <c r="D223" s="219" t="s">
        <v>133</v>
      </c>
      <c r="E223" s="220" t="s">
        <v>1</v>
      </c>
      <c r="F223" s="221" t="s">
        <v>305</v>
      </c>
      <c r="G223" s="218"/>
      <c r="H223" s="222">
        <v>-1.773</v>
      </c>
      <c r="I223" s="223"/>
      <c r="J223" s="218"/>
      <c r="K223" s="218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133</v>
      </c>
      <c r="AU223" s="228" t="s">
        <v>86</v>
      </c>
      <c r="AV223" s="13" t="s">
        <v>86</v>
      </c>
      <c r="AW223" s="13" t="s">
        <v>32</v>
      </c>
      <c r="AX223" s="13" t="s">
        <v>76</v>
      </c>
      <c r="AY223" s="228" t="s">
        <v>123</v>
      </c>
    </row>
    <row r="224" spans="2:51" s="13" customFormat="1" ht="12">
      <c r="B224" s="217"/>
      <c r="C224" s="218"/>
      <c r="D224" s="219" t="s">
        <v>133</v>
      </c>
      <c r="E224" s="220" t="s">
        <v>1</v>
      </c>
      <c r="F224" s="221" t="s">
        <v>305</v>
      </c>
      <c r="G224" s="218"/>
      <c r="H224" s="222">
        <v>-1.773</v>
      </c>
      <c r="I224" s="223"/>
      <c r="J224" s="218"/>
      <c r="K224" s="218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133</v>
      </c>
      <c r="AU224" s="228" t="s">
        <v>86</v>
      </c>
      <c r="AV224" s="13" t="s">
        <v>86</v>
      </c>
      <c r="AW224" s="13" t="s">
        <v>32</v>
      </c>
      <c r="AX224" s="13" t="s">
        <v>76</v>
      </c>
      <c r="AY224" s="228" t="s">
        <v>123</v>
      </c>
    </row>
    <row r="225" spans="2:51" s="13" customFormat="1" ht="12">
      <c r="B225" s="217"/>
      <c r="C225" s="218"/>
      <c r="D225" s="219" t="s">
        <v>133</v>
      </c>
      <c r="E225" s="220" t="s">
        <v>1</v>
      </c>
      <c r="F225" s="221" t="s">
        <v>306</v>
      </c>
      <c r="G225" s="218"/>
      <c r="H225" s="222">
        <v>35</v>
      </c>
      <c r="I225" s="223"/>
      <c r="J225" s="218"/>
      <c r="K225" s="218"/>
      <c r="L225" s="224"/>
      <c r="M225" s="225"/>
      <c r="N225" s="226"/>
      <c r="O225" s="226"/>
      <c r="P225" s="226"/>
      <c r="Q225" s="226"/>
      <c r="R225" s="226"/>
      <c r="S225" s="226"/>
      <c r="T225" s="227"/>
      <c r="AT225" s="228" t="s">
        <v>133</v>
      </c>
      <c r="AU225" s="228" t="s">
        <v>86</v>
      </c>
      <c r="AV225" s="13" t="s">
        <v>86</v>
      </c>
      <c r="AW225" s="13" t="s">
        <v>32</v>
      </c>
      <c r="AX225" s="13" t="s">
        <v>76</v>
      </c>
      <c r="AY225" s="228" t="s">
        <v>123</v>
      </c>
    </row>
    <row r="226" spans="2:51" s="13" customFormat="1" ht="12">
      <c r="B226" s="217"/>
      <c r="C226" s="218"/>
      <c r="D226" s="219" t="s">
        <v>133</v>
      </c>
      <c r="E226" s="220" t="s">
        <v>1</v>
      </c>
      <c r="F226" s="221" t="s">
        <v>307</v>
      </c>
      <c r="G226" s="218"/>
      <c r="H226" s="222">
        <v>68.998</v>
      </c>
      <c r="I226" s="223"/>
      <c r="J226" s="218"/>
      <c r="K226" s="218"/>
      <c r="L226" s="224"/>
      <c r="M226" s="225"/>
      <c r="N226" s="226"/>
      <c r="O226" s="226"/>
      <c r="P226" s="226"/>
      <c r="Q226" s="226"/>
      <c r="R226" s="226"/>
      <c r="S226" s="226"/>
      <c r="T226" s="227"/>
      <c r="AT226" s="228" t="s">
        <v>133</v>
      </c>
      <c r="AU226" s="228" t="s">
        <v>86</v>
      </c>
      <c r="AV226" s="13" t="s">
        <v>86</v>
      </c>
      <c r="AW226" s="13" t="s">
        <v>32</v>
      </c>
      <c r="AX226" s="13" t="s">
        <v>76</v>
      </c>
      <c r="AY226" s="228" t="s">
        <v>123</v>
      </c>
    </row>
    <row r="227" spans="2:51" s="13" customFormat="1" ht="12">
      <c r="B227" s="217"/>
      <c r="C227" s="218"/>
      <c r="D227" s="219" t="s">
        <v>133</v>
      </c>
      <c r="E227" s="220" t="s">
        <v>1</v>
      </c>
      <c r="F227" s="221" t="s">
        <v>308</v>
      </c>
      <c r="G227" s="218"/>
      <c r="H227" s="222">
        <v>114.56</v>
      </c>
      <c r="I227" s="223"/>
      <c r="J227" s="218"/>
      <c r="K227" s="218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133</v>
      </c>
      <c r="AU227" s="228" t="s">
        <v>86</v>
      </c>
      <c r="AV227" s="13" t="s">
        <v>86</v>
      </c>
      <c r="AW227" s="13" t="s">
        <v>32</v>
      </c>
      <c r="AX227" s="13" t="s">
        <v>76</v>
      </c>
      <c r="AY227" s="228" t="s">
        <v>123</v>
      </c>
    </row>
    <row r="228" spans="2:51" s="13" customFormat="1" ht="12">
      <c r="B228" s="217"/>
      <c r="C228" s="218"/>
      <c r="D228" s="219" t="s">
        <v>133</v>
      </c>
      <c r="E228" s="220" t="s">
        <v>1</v>
      </c>
      <c r="F228" s="221" t="s">
        <v>309</v>
      </c>
      <c r="G228" s="218"/>
      <c r="H228" s="222">
        <v>-14.078</v>
      </c>
      <c r="I228" s="223"/>
      <c r="J228" s="218"/>
      <c r="K228" s="218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133</v>
      </c>
      <c r="AU228" s="228" t="s">
        <v>86</v>
      </c>
      <c r="AV228" s="13" t="s">
        <v>86</v>
      </c>
      <c r="AW228" s="13" t="s">
        <v>32</v>
      </c>
      <c r="AX228" s="13" t="s">
        <v>76</v>
      </c>
      <c r="AY228" s="228" t="s">
        <v>123</v>
      </c>
    </row>
    <row r="229" spans="2:51" s="13" customFormat="1" ht="12">
      <c r="B229" s="217"/>
      <c r="C229" s="218"/>
      <c r="D229" s="219" t="s">
        <v>133</v>
      </c>
      <c r="E229" s="220" t="s">
        <v>1</v>
      </c>
      <c r="F229" s="221" t="s">
        <v>310</v>
      </c>
      <c r="G229" s="218"/>
      <c r="H229" s="222">
        <v>-11.329</v>
      </c>
      <c r="I229" s="223"/>
      <c r="J229" s="218"/>
      <c r="K229" s="218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133</v>
      </c>
      <c r="AU229" s="228" t="s">
        <v>86</v>
      </c>
      <c r="AV229" s="13" t="s">
        <v>86</v>
      </c>
      <c r="AW229" s="13" t="s">
        <v>32</v>
      </c>
      <c r="AX229" s="13" t="s">
        <v>76</v>
      </c>
      <c r="AY229" s="228" t="s">
        <v>123</v>
      </c>
    </row>
    <row r="230" spans="2:51" s="13" customFormat="1" ht="12">
      <c r="B230" s="217"/>
      <c r="C230" s="218"/>
      <c r="D230" s="219" t="s">
        <v>133</v>
      </c>
      <c r="E230" s="220" t="s">
        <v>1</v>
      </c>
      <c r="F230" s="221" t="s">
        <v>311</v>
      </c>
      <c r="G230" s="218"/>
      <c r="H230" s="222">
        <v>2.825</v>
      </c>
      <c r="I230" s="223"/>
      <c r="J230" s="218"/>
      <c r="K230" s="218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133</v>
      </c>
      <c r="AU230" s="228" t="s">
        <v>86</v>
      </c>
      <c r="AV230" s="13" t="s">
        <v>86</v>
      </c>
      <c r="AW230" s="13" t="s">
        <v>32</v>
      </c>
      <c r="AX230" s="13" t="s">
        <v>76</v>
      </c>
      <c r="AY230" s="228" t="s">
        <v>123</v>
      </c>
    </row>
    <row r="231" spans="2:51" s="13" customFormat="1" ht="12">
      <c r="B231" s="217"/>
      <c r="C231" s="218"/>
      <c r="D231" s="219" t="s">
        <v>133</v>
      </c>
      <c r="E231" s="220" t="s">
        <v>1</v>
      </c>
      <c r="F231" s="221" t="s">
        <v>312</v>
      </c>
      <c r="G231" s="218"/>
      <c r="H231" s="222">
        <v>2.431</v>
      </c>
      <c r="I231" s="223"/>
      <c r="J231" s="218"/>
      <c r="K231" s="218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133</v>
      </c>
      <c r="AU231" s="228" t="s">
        <v>86</v>
      </c>
      <c r="AV231" s="13" t="s">
        <v>86</v>
      </c>
      <c r="AW231" s="13" t="s">
        <v>32</v>
      </c>
      <c r="AX231" s="13" t="s">
        <v>76</v>
      </c>
      <c r="AY231" s="228" t="s">
        <v>123</v>
      </c>
    </row>
    <row r="232" spans="2:51" s="13" customFormat="1" ht="12">
      <c r="B232" s="217"/>
      <c r="C232" s="218"/>
      <c r="D232" s="219" t="s">
        <v>133</v>
      </c>
      <c r="E232" s="220" t="s">
        <v>1</v>
      </c>
      <c r="F232" s="221" t="s">
        <v>313</v>
      </c>
      <c r="G232" s="218"/>
      <c r="H232" s="222">
        <v>-2.6</v>
      </c>
      <c r="I232" s="223"/>
      <c r="J232" s="218"/>
      <c r="K232" s="218"/>
      <c r="L232" s="224"/>
      <c r="M232" s="225"/>
      <c r="N232" s="226"/>
      <c r="O232" s="226"/>
      <c r="P232" s="226"/>
      <c r="Q232" s="226"/>
      <c r="R232" s="226"/>
      <c r="S232" s="226"/>
      <c r="T232" s="227"/>
      <c r="AT232" s="228" t="s">
        <v>133</v>
      </c>
      <c r="AU232" s="228" t="s">
        <v>86</v>
      </c>
      <c r="AV232" s="13" t="s">
        <v>86</v>
      </c>
      <c r="AW232" s="13" t="s">
        <v>32</v>
      </c>
      <c r="AX232" s="13" t="s">
        <v>76</v>
      </c>
      <c r="AY232" s="228" t="s">
        <v>123</v>
      </c>
    </row>
    <row r="233" spans="2:51" s="13" customFormat="1" ht="12">
      <c r="B233" s="217"/>
      <c r="C233" s="218"/>
      <c r="D233" s="219" t="s">
        <v>133</v>
      </c>
      <c r="E233" s="220" t="s">
        <v>1</v>
      </c>
      <c r="F233" s="221" t="s">
        <v>314</v>
      </c>
      <c r="G233" s="218"/>
      <c r="H233" s="222">
        <v>-1.8</v>
      </c>
      <c r="I233" s="223"/>
      <c r="J233" s="218"/>
      <c r="K233" s="218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133</v>
      </c>
      <c r="AU233" s="228" t="s">
        <v>86</v>
      </c>
      <c r="AV233" s="13" t="s">
        <v>86</v>
      </c>
      <c r="AW233" s="13" t="s">
        <v>32</v>
      </c>
      <c r="AX233" s="13" t="s">
        <v>76</v>
      </c>
      <c r="AY233" s="228" t="s">
        <v>123</v>
      </c>
    </row>
    <row r="234" spans="2:51" s="13" customFormat="1" ht="12">
      <c r="B234" s="217"/>
      <c r="C234" s="218"/>
      <c r="D234" s="219" t="s">
        <v>133</v>
      </c>
      <c r="E234" s="220" t="s">
        <v>1</v>
      </c>
      <c r="F234" s="221" t="s">
        <v>315</v>
      </c>
      <c r="G234" s="218"/>
      <c r="H234" s="222">
        <v>-3.5</v>
      </c>
      <c r="I234" s="223"/>
      <c r="J234" s="218"/>
      <c r="K234" s="218"/>
      <c r="L234" s="224"/>
      <c r="M234" s="225"/>
      <c r="N234" s="226"/>
      <c r="O234" s="226"/>
      <c r="P234" s="226"/>
      <c r="Q234" s="226"/>
      <c r="R234" s="226"/>
      <c r="S234" s="226"/>
      <c r="T234" s="227"/>
      <c r="AT234" s="228" t="s">
        <v>133</v>
      </c>
      <c r="AU234" s="228" t="s">
        <v>86</v>
      </c>
      <c r="AV234" s="13" t="s">
        <v>86</v>
      </c>
      <c r="AW234" s="13" t="s">
        <v>32</v>
      </c>
      <c r="AX234" s="13" t="s">
        <v>76</v>
      </c>
      <c r="AY234" s="228" t="s">
        <v>123</v>
      </c>
    </row>
    <row r="235" spans="2:51" s="13" customFormat="1" ht="12">
      <c r="B235" s="217"/>
      <c r="C235" s="218"/>
      <c r="D235" s="219" t="s">
        <v>133</v>
      </c>
      <c r="E235" s="220" t="s">
        <v>1</v>
      </c>
      <c r="F235" s="221" t="s">
        <v>316</v>
      </c>
      <c r="G235" s="218"/>
      <c r="H235" s="222">
        <v>83.648</v>
      </c>
      <c r="I235" s="223"/>
      <c r="J235" s="218"/>
      <c r="K235" s="218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133</v>
      </c>
      <c r="AU235" s="228" t="s">
        <v>86</v>
      </c>
      <c r="AV235" s="13" t="s">
        <v>86</v>
      </c>
      <c r="AW235" s="13" t="s">
        <v>32</v>
      </c>
      <c r="AX235" s="13" t="s">
        <v>76</v>
      </c>
      <c r="AY235" s="228" t="s">
        <v>123</v>
      </c>
    </row>
    <row r="236" spans="2:51" s="13" customFormat="1" ht="12">
      <c r="B236" s="217"/>
      <c r="C236" s="218"/>
      <c r="D236" s="219" t="s">
        <v>133</v>
      </c>
      <c r="E236" s="220" t="s">
        <v>1</v>
      </c>
      <c r="F236" s="221" t="s">
        <v>317</v>
      </c>
      <c r="G236" s="218"/>
      <c r="H236" s="222">
        <v>-9.2</v>
      </c>
      <c r="I236" s="223"/>
      <c r="J236" s="218"/>
      <c r="K236" s="218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133</v>
      </c>
      <c r="AU236" s="228" t="s">
        <v>86</v>
      </c>
      <c r="AV236" s="13" t="s">
        <v>86</v>
      </c>
      <c r="AW236" s="13" t="s">
        <v>32</v>
      </c>
      <c r="AX236" s="13" t="s">
        <v>76</v>
      </c>
      <c r="AY236" s="228" t="s">
        <v>123</v>
      </c>
    </row>
    <row r="237" spans="2:51" s="13" customFormat="1" ht="12">
      <c r="B237" s="217"/>
      <c r="C237" s="218"/>
      <c r="D237" s="219" t="s">
        <v>133</v>
      </c>
      <c r="E237" s="220" t="s">
        <v>1</v>
      </c>
      <c r="F237" s="221" t="s">
        <v>318</v>
      </c>
      <c r="G237" s="218"/>
      <c r="H237" s="222">
        <v>2.016</v>
      </c>
      <c r="I237" s="223"/>
      <c r="J237" s="218"/>
      <c r="K237" s="218"/>
      <c r="L237" s="224"/>
      <c r="M237" s="225"/>
      <c r="N237" s="226"/>
      <c r="O237" s="226"/>
      <c r="P237" s="226"/>
      <c r="Q237" s="226"/>
      <c r="R237" s="226"/>
      <c r="S237" s="226"/>
      <c r="T237" s="227"/>
      <c r="AT237" s="228" t="s">
        <v>133</v>
      </c>
      <c r="AU237" s="228" t="s">
        <v>86</v>
      </c>
      <c r="AV237" s="13" t="s">
        <v>86</v>
      </c>
      <c r="AW237" s="13" t="s">
        <v>32</v>
      </c>
      <c r="AX237" s="13" t="s">
        <v>76</v>
      </c>
      <c r="AY237" s="228" t="s">
        <v>123</v>
      </c>
    </row>
    <row r="238" spans="2:51" s="13" customFormat="1" ht="12">
      <c r="B238" s="217"/>
      <c r="C238" s="218"/>
      <c r="D238" s="219" t="s">
        <v>133</v>
      </c>
      <c r="E238" s="220" t="s">
        <v>1</v>
      </c>
      <c r="F238" s="221" t="s">
        <v>319</v>
      </c>
      <c r="G238" s="218"/>
      <c r="H238" s="222">
        <v>2.836</v>
      </c>
      <c r="I238" s="223"/>
      <c r="J238" s="218"/>
      <c r="K238" s="218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133</v>
      </c>
      <c r="AU238" s="228" t="s">
        <v>86</v>
      </c>
      <c r="AV238" s="13" t="s">
        <v>86</v>
      </c>
      <c r="AW238" s="13" t="s">
        <v>32</v>
      </c>
      <c r="AX238" s="13" t="s">
        <v>76</v>
      </c>
      <c r="AY238" s="228" t="s">
        <v>123</v>
      </c>
    </row>
    <row r="239" spans="2:51" s="16" customFormat="1" ht="12">
      <c r="B239" s="261"/>
      <c r="C239" s="262"/>
      <c r="D239" s="219" t="s">
        <v>133</v>
      </c>
      <c r="E239" s="263" t="s">
        <v>1</v>
      </c>
      <c r="F239" s="264" t="s">
        <v>320</v>
      </c>
      <c r="G239" s="262"/>
      <c r="H239" s="265">
        <v>378.16999999999996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AT239" s="271" t="s">
        <v>133</v>
      </c>
      <c r="AU239" s="271" t="s">
        <v>86</v>
      </c>
      <c r="AV239" s="16" t="s">
        <v>165</v>
      </c>
      <c r="AW239" s="16" t="s">
        <v>32</v>
      </c>
      <c r="AX239" s="16" t="s">
        <v>76</v>
      </c>
      <c r="AY239" s="271" t="s">
        <v>123</v>
      </c>
    </row>
    <row r="240" spans="2:51" s="13" customFormat="1" ht="12">
      <c r="B240" s="217"/>
      <c r="C240" s="218"/>
      <c r="D240" s="219" t="s">
        <v>133</v>
      </c>
      <c r="E240" s="220" t="s">
        <v>1</v>
      </c>
      <c r="F240" s="221" t="s">
        <v>148</v>
      </c>
      <c r="G240" s="218"/>
      <c r="H240" s="222">
        <v>22.375</v>
      </c>
      <c r="I240" s="223"/>
      <c r="J240" s="218"/>
      <c r="K240" s="218"/>
      <c r="L240" s="224"/>
      <c r="M240" s="225"/>
      <c r="N240" s="226"/>
      <c r="O240" s="226"/>
      <c r="P240" s="226"/>
      <c r="Q240" s="226"/>
      <c r="R240" s="226"/>
      <c r="S240" s="226"/>
      <c r="T240" s="227"/>
      <c r="AT240" s="228" t="s">
        <v>133</v>
      </c>
      <c r="AU240" s="228" t="s">
        <v>86</v>
      </c>
      <c r="AV240" s="13" t="s">
        <v>86</v>
      </c>
      <c r="AW240" s="13" t="s">
        <v>32</v>
      </c>
      <c r="AX240" s="13" t="s">
        <v>76</v>
      </c>
      <c r="AY240" s="228" t="s">
        <v>123</v>
      </c>
    </row>
    <row r="241" spans="2:51" s="13" customFormat="1" ht="12">
      <c r="B241" s="217"/>
      <c r="C241" s="218"/>
      <c r="D241" s="219" t="s">
        <v>133</v>
      </c>
      <c r="E241" s="220" t="s">
        <v>1</v>
      </c>
      <c r="F241" s="221" t="s">
        <v>149</v>
      </c>
      <c r="G241" s="218"/>
      <c r="H241" s="222">
        <v>8.526</v>
      </c>
      <c r="I241" s="223"/>
      <c r="J241" s="218"/>
      <c r="K241" s="218"/>
      <c r="L241" s="224"/>
      <c r="M241" s="225"/>
      <c r="N241" s="226"/>
      <c r="O241" s="226"/>
      <c r="P241" s="226"/>
      <c r="Q241" s="226"/>
      <c r="R241" s="226"/>
      <c r="S241" s="226"/>
      <c r="T241" s="227"/>
      <c r="AT241" s="228" t="s">
        <v>133</v>
      </c>
      <c r="AU241" s="228" t="s">
        <v>86</v>
      </c>
      <c r="AV241" s="13" t="s">
        <v>86</v>
      </c>
      <c r="AW241" s="13" t="s">
        <v>32</v>
      </c>
      <c r="AX241" s="13" t="s">
        <v>76</v>
      </c>
      <c r="AY241" s="228" t="s">
        <v>123</v>
      </c>
    </row>
    <row r="242" spans="2:51" s="13" customFormat="1" ht="12">
      <c r="B242" s="217"/>
      <c r="C242" s="218"/>
      <c r="D242" s="219" t="s">
        <v>133</v>
      </c>
      <c r="E242" s="220" t="s">
        <v>1</v>
      </c>
      <c r="F242" s="221" t="s">
        <v>150</v>
      </c>
      <c r="G242" s="218"/>
      <c r="H242" s="222">
        <v>7.904</v>
      </c>
      <c r="I242" s="223"/>
      <c r="J242" s="218"/>
      <c r="K242" s="218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133</v>
      </c>
      <c r="AU242" s="228" t="s">
        <v>86</v>
      </c>
      <c r="AV242" s="13" t="s">
        <v>86</v>
      </c>
      <c r="AW242" s="13" t="s">
        <v>32</v>
      </c>
      <c r="AX242" s="13" t="s">
        <v>76</v>
      </c>
      <c r="AY242" s="228" t="s">
        <v>123</v>
      </c>
    </row>
    <row r="243" spans="2:51" s="13" customFormat="1" ht="12">
      <c r="B243" s="217"/>
      <c r="C243" s="218"/>
      <c r="D243" s="219" t="s">
        <v>133</v>
      </c>
      <c r="E243" s="220" t="s">
        <v>1</v>
      </c>
      <c r="F243" s="221" t="s">
        <v>151</v>
      </c>
      <c r="G243" s="218"/>
      <c r="H243" s="222">
        <v>10.164</v>
      </c>
      <c r="I243" s="223"/>
      <c r="J243" s="218"/>
      <c r="K243" s="218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133</v>
      </c>
      <c r="AU243" s="228" t="s">
        <v>86</v>
      </c>
      <c r="AV243" s="13" t="s">
        <v>86</v>
      </c>
      <c r="AW243" s="13" t="s">
        <v>32</v>
      </c>
      <c r="AX243" s="13" t="s">
        <v>76</v>
      </c>
      <c r="AY243" s="228" t="s">
        <v>123</v>
      </c>
    </row>
    <row r="244" spans="2:51" s="13" customFormat="1" ht="12">
      <c r="B244" s="217"/>
      <c r="C244" s="218"/>
      <c r="D244" s="219" t="s">
        <v>133</v>
      </c>
      <c r="E244" s="220" t="s">
        <v>1</v>
      </c>
      <c r="F244" s="221" t="s">
        <v>152</v>
      </c>
      <c r="G244" s="218"/>
      <c r="H244" s="222">
        <v>8.203</v>
      </c>
      <c r="I244" s="223"/>
      <c r="J244" s="218"/>
      <c r="K244" s="218"/>
      <c r="L244" s="224"/>
      <c r="M244" s="225"/>
      <c r="N244" s="226"/>
      <c r="O244" s="226"/>
      <c r="P244" s="226"/>
      <c r="Q244" s="226"/>
      <c r="R244" s="226"/>
      <c r="S244" s="226"/>
      <c r="T244" s="227"/>
      <c r="AT244" s="228" t="s">
        <v>133</v>
      </c>
      <c r="AU244" s="228" t="s">
        <v>86</v>
      </c>
      <c r="AV244" s="13" t="s">
        <v>86</v>
      </c>
      <c r="AW244" s="13" t="s">
        <v>32</v>
      </c>
      <c r="AX244" s="13" t="s">
        <v>76</v>
      </c>
      <c r="AY244" s="228" t="s">
        <v>123</v>
      </c>
    </row>
    <row r="245" spans="2:51" s="13" customFormat="1" ht="12">
      <c r="B245" s="217"/>
      <c r="C245" s="218"/>
      <c r="D245" s="219" t="s">
        <v>133</v>
      </c>
      <c r="E245" s="220" t="s">
        <v>1</v>
      </c>
      <c r="F245" s="221" t="s">
        <v>153</v>
      </c>
      <c r="G245" s="218"/>
      <c r="H245" s="222">
        <v>42.534</v>
      </c>
      <c r="I245" s="223"/>
      <c r="J245" s="218"/>
      <c r="K245" s="218"/>
      <c r="L245" s="224"/>
      <c r="M245" s="225"/>
      <c r="N245" s="226"/>
      <c r="O245" s="226"/>
      <c r="P245" s="226"/>
      <c r="Q245" s="226"/>
      <c r="R245" s="226"/>
      <c r="S245" s="226"/>
      <c r="T245" s="227"/>
      <c r="AT245" s="228" t="s">
        <v>133</v>
      </c>
      <c r="AU245" s="228" t="s">
        <v>86</v>
      </c>
      <c r="AV245" s="13" t="s">
        <v>86</v>
      </c>
      <c r="AW245" s="13" t="s">
        <v>32</v>
      </c>
      <c r="AX245" s="13" t="s">
        <v>76</v>
      </c>
      <c r="AY245" s="228" t="s">
        <v>123</v>
      </c>
    </row>
    <row r="246" spans="2:51" s="13" customFormat="1" ht="12">
      <c r="B246" s="217"/>
      <c r="C246" s="218"/>
      <c r="D246" s="219" t="s">
        <v>133</v>
      </c>
      <c r="E246" s="220" t="s">
        <v>1</v>
      </c>
      <c r="F246" s="221" t="s">
        <v>154</v>
      </c>
      <c r="G246" s="218"/>
      <c r="H246" s="222">
        <v>35.28</v>
      </c>
      <c r="I246" s="223"/>
      <c r="J246" s="218"/>
      <c r="K246" s="218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133</v>
      </c>
      <c r="AU246" s="228" t="s">
        <v>86</v>
      </c>
      <c r="AV246" s="13" t="s">
        <v>86</v>
      </c>
      <c r="AW246" s="13" t="s">
        <v>32</v>
      </c>
      <c r="AX246" s="13" t="s">
        <v>76</v>
      </c>
      <c r="AY246" s="228" t="s">
        <v>123</v>
      </c>
    </row>
    <row r="247" spans="2:51" s="13" customFormat="1" ht="12">
      <c r="B247" s="217"/>
      <c r="C247" s="218"/>
      <c r="D247" s="219" t="s">
        <v>133</v>
      </c>
      <c r="E247" s="220" t="s">
        <v>1</v>
      </c>
      <c r="F247" s="221" t="s">
        <v>155</v>
      </c>
      <c r="G247" s="218"/>
      <c r="H247" s="222">
        <v>29.022</v>
      </c>
      <c r="I247" s="223"/>
      <c r="J247" s="218"/>
      <c r="K247" s="218"/>
      <c r="L247" s="224"/>
      <c r="M247" s="225"/>
      <c r="N247" s="226"/>
      <c r="O247" s="226"/>
      <c r="P247" s="226"/>
      <c r="Q247" s="226"/>
      <c r="R247" s="226"/>
      <c r="S247" s="226"/>
      <c r="T247" s="227"/>
      <c r="AT247" s="228" t="s">
        <v>133</v>
      </c>
      <c r="AU247" s="228" t="s">
        <v>86</v>
      </c>
      <c r="AV247" s="13" t="s">
        <v>86</v>
      </c>
      <c r="AW247" s="13" t="s">
        <v>32</v>
      </c>
      <c r="AX247" s="13" t="s">
        <v>76</v>
      </c>
      <c r="AY247" s="228" t="s">
        <v>123</v>
      </c>
    </row>
    <row r="248" spans="2:51" s="13" customFormat="1" ht="12">
      <c r="B248" s="217"/>
      <c r="C248" s="218"/>
      <c r="D248" s="219" t="s">
        <v>133</v>
      </c>
      <c r="E248" s="220" t="s">
        <v>1</v>
      </c>
      <c r="F248" s="221" t="s">
        <v>156</v>
      </c>
      <c r="G248" s="218"/>
      <c r="H248" s="222">
        <v>42</v>
      </c>
      <c r="I248" s="223"/>
      <c r="J248" s="218"/>
      <c r="K248" s="218"/>
      <c r="L248" s="224"/>
      <c r="M248" s="225"/>
      <c r="N248" s="226"/>
      <c r="O248" s="226"/>
      <c r="P248" s="226"/>
      <c r="Q248" s="226"/>
      <c r="R248" s="226"/>
      <c r="S248" s="226"/>
      <c r="T248" s="227"/>
      <c r="AT248" s="228" t="s">
        <v>133</v>
      </c>
      <c r="AU248" s="228" t="s">
        <v>86</v>
      </c>
      <c r="AV248" s="13" t="s">
        <v>86</v>
      </c>
      <c r="AW248" s="13" t="s">
        <v>32</v>
      </c>
      <c r="AX248" s="13" t="s">
        <v>76</v>
      </c>
      <c r="AY248" s="228" t="s">
        <v>123</v>
      </c>
    </row>
    <row r="249" spans="2:51" s="16" customFormat="1" ht="12">
      <c r="B249" s="261"/>
      <c r="C249" s="262"/>
      <c r="D249" s="219" t="s">
        <v>133</v>
      </c>
      <c r="E249" s="263" t="s">
        <v>1</v>
      </c>
      <c r="F249" s="264" t="s">
        <v>320</v>
      </c>
      <c r="G249" s="262"/>
      <c r="H249" s="265">
        <v>206.00799999999998</v>
      </c>
      <c r="I249" s="266"/>
      <c r="J249" s="262"/>
      <c r="K249" s="262"/>
      <c r="L249" s="267"/>
      <c r="M249" s="268"/>
      <c r="N249" s="269"/>
      <c r="O249" s="269"/>
      <c r="P249" s="269"/>
      <c r="Q249" s="269"/>
      <c r="R249" s="269"/>
      <c r="S249" s="269"/>
      <c r="T249" s="270"/>
      <c r="AT249" s="271" t="s">
        <v>133</v>
      </c>
      <c r="AU249" s="271" t="s">
        <v>86</v>
      </c>
      <c r="AV249" s="16" t="s">
        <v>165</v>
      </c>
      <c r="AW249" s="16" t="s">
        <v>32</v>
      </c>
      <c r="AX249" s="16" t="s">
        <v>76</v>
      </c>
      <c r="AY249" s="271" t="s">
        <v>123</v>
      </c>
    </row>
    <row r="250" spans="2:51" s="14" customFormat="1" ht="12">
      <c r="B250" s="229"/>
      <c r="C250" s="230"/>
      <c r="D250" s="219" t="s">
        <v>133</v>
      </c>
      <c r="E250" s="231" t="s">
        <v>1</v>
      </c>
      <c r="F250" s="232" t="s">
        <v>144</v>
      </c>
      <c r="G250" s="230"/>
      <c r="H250" s="233">
        <v>584.178</v>
      </c>
      <c r="I250" s="234"/>
      <c r="J250" s="230"/>
      <c r="K250" s="230"/>
      <c r="L250" s="235"/>
      <c r="M250" s="236"/>
      <c r="N250" s="237"/>
      <c r="O250" s="237"/>
      <c r="P250" s="237"/>
      <c r="Q250" s="237"/>
      <c r="R250" s="237"/>
      <c r="S250" s="237"/>
      <c r="T250" s="238"/>
      <c r="AT250" s="239" t="s">
        <v>133</v>
      </c>
      <c r="AU250" s="239" t="s">
        <v>86</v>
      </c>
      <c r="AV250" s="14" t="s">
        <v>131</v>
      </c>
      <c r="AW250" s="14" t="s">
        <v>32</v>
      </c>
      <c r="AX250" s="14" t="s">
        <v>84</v>
      </c>
      <c r="AY250" s="239" t="s">
        <v>123</v>
      </c>
    </row>
    <row r="251" spans="1:65" s="2" customFormat="1" ht="21.75" customHeight="1">
      <c r="A251" s="35"/>
      <c r="B251" s="36"/>
      <c r="C251" s="204" t="s">
        <v>321</v>
      </c>
      <c r="D251" s="204" t="s">
        <v>126</v>
      </c>
      <c r="E251" s="205" t="s">
        <v>322</v>
      </c>
      <c r="F251" s="206" t="s">
        <v>323</v>
      </c>
      <c r="G251" s="207" t="s">
        <v>129</v>
      </c>
      <c r="H251" s="208">
        <v>138.26</v>
      </c>
      <c r="I251" s="209"/>
      <c r="J251" s="210">
        <f>ROUND(I251*H251,2)</f>
        <v>0</v>
      </c>
      <c r="K251" s="206" t="s">
        <v>130</v>
      </c>
      <c r="L251" s="40"/>
      <c r="M251" s="211" t="s">
        <v>1</v>
      </c>
      <c r="N251" s="212" t="s">
        <v>41</v>
      </c>
      <c r="O251" s="72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5" t="s">
        <v>229</v>
      </c>
      <c r="AT251" s="215" t="s">
        <v>126</v>
      </c>
      <c r="AU251" s="215" t="s">
        <v>86</v>
      </c>
      <c r="AY251" s="18" t="s">
        <v>123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8" t="s">
        <v>84</v>
      </c>
      <c r="BK251" s="216">
        <f>ROUND(I251*H251,2)</f>
        <v>0</v>
      </c>
      <c r="BL251" s="18" t="s">
        <v>229</v>
      </c>
      <c r="BM251" s="215" t="s">
        <v>324</v>
      </c>
    </row>
    <row r="252" spans="2:51" s="13" customFormat="1" ht="12">
      <c r="B252" s="217"/>
      <c r="C252" s="218"/>
      <c r="D252" s="219" t="s">
        <v>133</v>
      </c>
      <c r="E252" s="220" t="s">
        <v>1</v>
      </c>
      <c r="F252" s="221" t="s">
        <v>157</v>
      </c>
      <c r="G252" s="218"/>
      <c r="H252" s="222">
        <v>13.42</v>
      </c>
      <c r="I252" s="223"/>
      <c r="J252" s="218"/>
      <c r="K252" s="218"/>
      <c r="L252" s="224"/>
      <c r="M252" s="225"/>
      <c r="N252" s="226"/>
      <c r="O252" s="226"/>
      <c r="P252" s="226"/>
      <c r="Q252" s="226"/>
      <c r="R252" s="226"/>
      <c r="S252" s="226"/>
      <c r="T252" s="227"/>
      <c r="AT252" s="228" t="s">
        <v>133</v>
      </c>
      <c r="AU252" s="228" t="s">
        <v>86</v>
      </c>
      <c r="AV252" s="13" t="s">
        <v>86</v>
      </c>
      <c r="AW252" s="13" t="s">
        <v>32</v>
      </c>
      <c r="AX252" s="13" t="s">
        <v>76</v>
      </c>
      <c r="AY252" s="228" t="s">
        <v>123</v>
      </c>
    </row>
    <row r="253" spans="2:51" s="13" customFormat="1" ht="12">
      <c r="B253" s="217"/>
      <c r="C253" s="218"/>
      <c r="D253" s="219" t="s">
        <v>133</v>
      </c>
      <c r="E253" s="220" t="s">
        <v>1</v>
      </c>
      <c r="F253" s="221" t="s">
        <v>325</v>
      </c>
      <c r="G253" s="218"/>
      <c r="H253" s="222">
        <v>132.8</v>
      </c>
      <c r="I253" s="223"/>
      <c r="J253" s="218"/>
      <c r="K253" s="218"/>
      <c r="L253" s="224"/>
      <c r="M253" s="225"/>
      <c r="N253" s="226"/>
      <c r="O253" s="226"/>
      <c r="P253" s="226"/>
      <c r="Q253" s="226"/>
      <c r="R253" s="226"/>
      <c r="S253" s="226"/>
      <c r="T253" s="227"/>
      <c r="AT253" s="228" t="s">
        <v>133</v>
      </c>
      <c r="AU253" s="228" t="s">
        <v>86</v>
      </c>
      <c r="AV253" s="13" t="s">
        <v>86</v>
      </c>
      <c r="AW253" s="13" t="s">
        <v>32</v>
      </c>
      <c r="AX253" s="13" t="s">
        <v>76</v>
      </c>
      <c r="AY253" s="228" t="s">
        <v>123</v>
      </c>
    </row>
    <row r="254" spans="2:51" s="13" customFormat="1" ht="12">
      <c r="B254" s="217"/>
      <c r="C254" s="218"/>
      <c r="D254" s="219" t="s">
        <v>133</v>
      </c>
      <c r="E254" s="220" t="s">
        <v>1</v>
      </c>
      <c r="F254" s="221" t="s">
        <v>326</v>
      </c>
      <c r="G254" s="218"/>
      <c r="H254" s="222">
        <v>-10</v>
      </c>
      <c r="I254" s="223"/>
      <c r="J254" s="218"/>
      <c r="K254" s="218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133</v>
      </c>
      <c r="AU254" s="228" t="s">
        <v>86</v>
      </c>
      <c r="AV254" s="13" t="s">
        <v>86</v>
      </c>
      <c r="AW254" s="13" t="s">
        <v>32</v>
      </c>
      <c r="AX254" s="13" t="s">
        <v>76</v>
      </c>
      <c r="AY254" s="228" t="s">
        <v>123</v>
      </c>
    </row>
    <row r="255" spans="2:51" s="13" customFormat="1" ht="12">
      <c r="B255" s="217"/>
      <c r="C255" s="218"/>
      <c r="D255" s="219" t="s">
        <v>133</v>
      </c>
      <c r="E255" s="220" t="s">
        <v>1</v>
      </c>
      <c r="F255" s="221" t="s">
        <v>327</v>
      </c>
      <c r="G255" s="218"/>
      <c r="H255" s="222">
        <v>2.04</v>
      </c>
      <c r="I255" s="223"/>
      <c r="J255" s="218"/>
      <c r="K255" s="218"/>
      <c r="L255" s="224"/>
      <c r="M255" s="225"/>
      <c r="N255" s="226"/>
      <c r="O255" s="226"/>
      <c r="P255" s="226"/>
      <c r="Q255" s="226"/>
      <c r="R255" s="226"/>
      <c r="S255" s="226"/>
      <c r="T255" s="227"/>
      <c r="AT255" s="228" t="s">
        <v>133</v>
      </c>
      <c r="AU255" s="228" t="s">
        <v>86</v>
      </c>
      <c r="AV255" s="13" t="s">
        <v>86</v>
      </c>
      <c r="AW255" s="13" t="s">
        <v>32</v>
      </c>
      <c r="AX255" s="13" t="s">
        <v>76</v>
      </c>
      <c r="AY255" s="228" t="s">
        <v>123</v>
      </c>
    </row>
    <row r="256" spans="2:51" s="14" customFormat="1" ht="12">
      <c r="B256" s="229"/>
      <c r="C256" s="230"/>
      <c r="D256" s="219" t="s">
        <v>133</v>
      </c>
      <c r="E256" s="231" t="s">
        <v>1</v>
      </c>
      <c r="F256" s="232" t="s">
        <v>144</v>
      </c>
      <c r="G256" s="230"/>
      <c r="H256" s="233">
        <v>138.26</v>
      </c>
      <c r="I256" s="234"/>
      <c r="J256" s="230"/>
      <c r="K256" s="230"/>
      <c r="L256" s="235"/>
      <c r="M256" s="236"/>
      <c r="N256" s="237"/>
      <c r="O256" s="237"/>
      <c r="P256" s="237"/>
      <c r="Q256" s="237"/>
      <c r="R256" s="237"/>
      <c r="S256" s="237"/>
      <c r="T256" s="238"/>
      <c r="AT256" s="239" t="s">
        <v>133</v>
      </c>
      <c r="AU256" s="239" t="s">
        <v>86</v>
      </c>
      <c r="AV256" s="14" t="s">
        <v>131</v>
      </c>
      <c r="AW256" s="14" t="s">
        <v>32</v>
      </c>
      <c r="AX256" s="14" t="s">
        <v>84</v>
      </c>
      <c r="AY256" s="239" t="s">
        <v>123</v>
      </c>
    </row>
    <row r="257" spans="1:65" s="2" customFormat="1" ht="21.75" customHeight="1">
      <c r="A257" s="35"/>
      <c r="B257" s="36"/>
      <c r="C257" s="204" t="s">
        <v>328</v>
      </c>
      <c r="D257" s="204" t="s">
        <v>126</v>
      </c>
      <c r="E257" s="205" t="s">
        <v>329</v>
      </c>
      <c r="F257" s="206" t="s">
        <v>330</v>
      </c>
      <c r="G257" s="207" t="s">
        <v>129</v>
      </c>
      <c r="H257" s="208">
        <v>584.178</v>
      </c>
      <c r="I257" s="209"/>
      <c r="J257" s="210">
        <f>ROUND(I257*H257,2)</f>
        <v>0</v>
      </c>
      <c r="K257" s="206" t="s">
        <v>130</v>
      </c>
      <c r="L257" s="40"/>
      <c r="M257" s="211" t="s">
        <v>1</v>
      </c>
      <c r="N257" s="212" t="s">
        <v>41</v>
      </c>
      <c r="O257" s="72"/>
      <c r="P257" s="213">
        <f>O257*H257</f>
        <v>0</v>
      </c>
      <c r="Q257" s="213">
        <v>0</v>
      </c>
      <c r="R257" s="213">
        <f>Q257*H257</f>
        <v>0</v>
      </c>
      <c r="S257" s="213">
        <v>0.00015</v>
      </c>
      <c r="T257" s="214">
        <f>S257*H257</f>
        <v>0.08762669999999999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5" t="s">
        <v>229</v>
      </c>
      <c r="AT257" s="215" t="s">
        <v>126</v>
      </c>
      <c r="AU257" s="215" t="s">
        <v>86</v>
      </c>
      <c r="AY257" s="18" t="s">
        <v>123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8" t="s">
        <v>84</v>
      </c>
      <c r="BK257" s="216">
        <f>ROUND(I257*H257,2)</f>
        <v>0</v>
      </c>
      <c r="BL257" s="18" t="s">
        <v>229</v>
      </c>
      <c r="BM257" s="215" t="s">
        <v>331</v>
      </c>
    </row>
    <row r="258" spans="1:65" s="2" customFormat="1" ht="21.75" customHeight="1">
      <c r="A258" s="35"/>
      <c r="B258" s="36"/>
      <c r="C258" s="204" t="s">
        <v>139</v>
      </c>
      <c r="D258" s="204" t="s">
        <v>126</v>
      </c>
      <c r="E258" s="205" t="s">
        <v>332</v>
      </c>
      <c r="F258" s="206" t="s">
        <v>333</v>
      </c>
      <c r="G258" s="207" t="s">
        <v>129</v>
      </c>
      <c r="H258" s="208">
        <v>138.26</v>
      </c>
      <c r="I258" s="209"/>
      <c r="J258" s="210">
        <f>ROUND(I258*H258,2)</f>
        <v>0</v>
      </c>
      <c r="K258" s="206" t="s">
        <v>130</v>
      </c>
      <c r="L258" s="40"/>
      <c r="M258" s="211" t="s">
        <v>1</v>
      </c>
      <c r="N258" s="212" t="s">
        <v>41</v>
      </c>
      <c r="O258" s="72"/>
      <c r="P258" s="213">
        <f>O258*H258</f>
        <v>0</v>
      </c>
      <c r="Q258" s="213">
        <v>0</v>
      </c>
      <c r="R258" s="213">
        <f>Q258*H258</f>
        <v>0</v>
      </c>
      <c r="S258" s="213">
        <v>0.00015</v>
      </c>
      <c r="T258" s="214">
        <f>S258*H258</f>
        <v>0.020738999999999997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5" t="s">
        <v>229</v>
      </c>
      <c r="AT258" s="215" t="s">
        <v>126</v>
      </c>
      <c r="AU258" s="215" t="s">
        <v>86</v>
      </c>
      <c r="AY258" s="18" t="s">
        <v>123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8" t="s">
        <v>84</v>
      </c>
      <c r="BK258" s="216">
        <f>ROUND(I258*H258,2)</f>
        <v>0</v>
      </c>
      <c r="BL258" s="18" t="s">
        <v>229</v>
      </c>
      <c r="BM258" s="215" t="s">
        <v>334</v>
      </c>
    </row>
    <row r="259" spans="1:65" s="2" customFormat="1" ht="21.75" customHeight="1">
      <c r="A259" s="35"/>
      <c r="B259" s="36"/>
      <c r="C259" s="204" t="s">
        <v>335</v>
      </c>
      <c r="D259" s="204" t="s">
        <v>126</v>
      </c>
      <c r="E259" s="205" t="s">
        <v>336</v>
      </c>
      <c r="F259" s="206" t="s">
        <v>337</v>
      </c>
      <c r="G259" s="207" t="s">
        <v>129</v>
      </c>
      <c r="H259" s="208">
        <v>634.559</v>
      </c>
      <c r="I259" s="209"/>
      <c r="J259" s="210">
        <f>ROUND(I259*H259,2)</f>
        <v>0</v>
      </c>
      <c r="K259" s="206" t="s">
        <v>130</v>
      </c>
      <c r="L259" s="40"/>
      <c r="M259" s="211" t="s">
        <v>1</v>
      </c>
      <c r="N259" s="212" t="s">
        <v>41</v>
      </c>
      <c r="O259" s="72"/>
      <c r="P259" s="213">
        <f>O259*H259</f>
        <v>0</v>
      </c>
      <c r="Q259" s="213">
        <v>0.0002</v>
      </c>
      <c r="R259" s="213">
        <f>Q259*H259</f>
        <v>0.1269118</v>
      </c>
      <c r="S259" s="213">
        <v>0</v>
      </c>
      <c r="T259" s="214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5" t="s">
        <v>229</v>
      </c>
      <c r="AT259" s="215" t="s">
        <v>126</v>
      </c>
      <c r="AU259" s="215" t="s">
        <v>86</v>
      </c>
      <c r="AY259" s="18" t="s">
        <v>123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8" t="s">
        <v>84</v>
      </c>
      <c r="BK259" s="216">
        <f>ROUND(I259*H259,2)</f>
        <v>0</v>
      </c>
      <c r="BL259" s="18" t="s">
        <v>229</v>
      </c>
      <c r="BM259" s="215" t="s">
        <v>338</v>
      </c>
    </row>
    <row r="260" spans="2:51" s="13" customFormat="1" ht="12">
      <c r="B260" s="217"/>
      <c r="C260" s="218"/>
      <c r="D260" s="219" t="s">
        <v>133</v>
      </c>
      <c r="E260" s="220" t="s">
        <v>1</v>
      </c>
      <c r="F260" s="221" t="s">
        <v>339</v>
      </c>
      <c r="G260" s="218"/>
      <c r="H260" s="222">
        <v>634.559</v>
      </c>
      <c r="I260" s="223"/>
      <c r="J260" s="218"/>
      <c r="K260" s="218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133</v>
      </c>
      <c r="AU260" s="228" t="s">
        <v>86</v>
      </c>
      <c r="AV260" s="13" t="s">
        <v>86</v>
      </c>
      <c r="AW260" s="13" t="s">
        <v>32</v>
      </c>
      <c r="AX260" s="13" t="s">
        <v>84</v>
      </c>
      <c r="AY260" s="228" t="s">
        <v>123</v>
      </c>
    </row>
    <row r="261" spans="1:65" s="2" customFormat="1" ht="21.75" customHeight="1">
      <c r="A261" s="35"/>
      <c r="B261" s="36"/>
      <c r="C261" s="204" t="s">
        <v>281</v>
      </c>
      <c r="D261" s="204" t="s">
        <v>126</v>
      </c>
      <c r="E261" s="205" t="s">
        <v>340</v>
      </c>
      <c r="F261" s="206" t="s">
        <v>341</v>
      </c>
      <c r="G261" s="207" t="s">
        <v>129</v>
      </c>
      <c r="H261" s="208">
        <v>138.26</v>
      </c>
      <c r="I261" s="209"/>
      <c r="J261" s="210">
        <f>ROUND(I261*H261,2)</f>
        <v>0</v>
      </c>
      <c r="K261" s="206" t="s">
        <v>130</v>
      </c>
      <c r="L261" s="40"/>
      <c r="M261" s="211" t="s">
        <v>1</v>
      </c>
      <c r="N261" s="212" t="s">
        <v>41</v>
      </c>
      <c r="O261" s="72"/>
      <c r="P261" s="213">
        <f>O261*H261</f>
        <v>0</v>
      </c>
      <c r="Q261" s="213">
        <v>0.0002</v>
      </c>
      <c r="R261" s="213">
        <f>Q261*H261</f>
        <v>0.027652</v>
      </c>
      <c r="S261" s="213">
        <v>0</v>
      </c>
      <c r="T261" s="21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5" t="s">
        <v>229</v>
      </c>
      <c r="AT261" s="215" t="s">
        <v>126</v>
      </c>
      <c r="AU261" s="215" t="s">
        <v>86</v>
      </c>
      <c r="AY261" s="18" t="s">
        <v>123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8" t="s">
        <v>84</v>
      </c>
      <c r="BK261" s="216">
        <f>ROUND(I261*H261,2)</f>
        <v>0</v>
      </c>
      <c r="BL261" s="18" t="s">
        <v>229</v>
      </c>
      <c r="BM261" s="215" t="s">
        <v>342</v>
      </c>
    </row>
    <row r="262" spans="1:65" s="2" customFormat="1" ht="21.75" customHeight="1">
      <c r="A262" s="35"/>
      <c r="B262" s="36"/>
      <c r="C262" s="204" t="s">
        <v>343</v>
      </c>
      <c r="D262" s="204" t="s">
        <v>126</v>
      </c>
      <c r="E262" s="205" t="s">
        <v>344</v>
      </c>
      <c r="F262" s="206" t="s">
        <v>345</v>
      </c>
      <c r="G262" s="207" t="s">
        <v>129</v>
      </c>
      <c r="H262" s="208">
        <v>634.559</v>
      </c>
      <c r="I262" s="209"/>
      <c r="J262" s="210">
        <f>ROUND(I262*H262,2)</f>
        <v>0</v>
      </c>
      <c r="K262" s="206" t="s">
        <v>130</v>
      </c>
      <c r="L262" s="40"/>
      <c r="M262" s="211" t="s">
        <v>1</v>
      </c>
      <c r="N262" s="212" t="s">
        <v>41</v>
      </c>
      <c r="O262" s="72"/>
      <c r="P262" s="213">
        <f>O262*H262</f>
        <v>0</v>
      </c>
      <c r="Q262" s="213">
        <v>0.00026</v>
      </c>
      <c r="R262" s="213">
        <f>Q262*H262</f>
        <v>0.16498533999999998</v>
      </c>
      <c r="S262" s="213">
        <v>0</v>
      </c>
      <c r="T262" s="21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5" t="s">
        <v>229</v>
      </c>
      <c r="AT262" s="215" t="s">
        <v>126</v>
      </c>
      <c r="AU262" s="215" t="s">
        <v>86</v>
      </c>
      <c r="AY262" s="18" t="s">
        <v>123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8" t="s">
        <v>84</v>
      </c>
      <c r="BK262" s="216">
        <f>ROUND(I262*H262,2)</f>
        <v>0</v>
      </c>
      <c r="BL262" s="18" t="s">
        <v>229</v>
      </c>
      <c r="BM262" s="215" t="s">
        <v>346</v>
      </c>
    </row>
    <row r="263" spans="1:65" s="2" customFormat="1" ht="21.75" customHeight="1">
      <c r="A263" s="35"/>
      <c r="B263" s="36"/>
      <c r="C263" s="204" t="s">
        <v>347</v>
      </c>
      <c r="D263" s="204" t="s">
        <v>126</v>
      </c>
      <c r="E263" s="205" t="s">
        <v>348</v>
      </c>
      <c r="F263" s="206" t="s">
        <v>349</v>
      </c>
      <c r="G263" s="207" t="s">
        <v>129</v>
      </c>
      <c r="H263" s="208">
        <v>138.26</v>
      </c>
      <c r="I263" s="209"/>
      <c r="J263" s="210">
        <f>ROUND(I263*H263,2)</f>
        <v>0</v>
      </c>
      <c r="K263" s="206" t="s">
        <v>130</v>
      </c>
      <c r="L263" s="40"/>
      <c r="M263" s="211" t="s">
        <v>1</v>
      </c>
      <c r="N263" s="212" t="s">
        <v>41</v>
      </c>
      <c r="O263" s="72"/>
      <c r="P263" s="213">
        <f>O263*H263</f>
        <v>0</v>
      </c>
      <c r="Q263" s="213">
        <v>0.00026</v>
      </c>
      <c r="R263" s="213">
        <f>Q263*H263</f>
        <v>0.035947599999999996</v>
      </c>
      <c r="S263" s="213">
        <v>0</v>
      </c>
      <c r="T263" s="21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5" t="s">
        <v>229</v>
      </c>
      <c r="AT263" s="215" t="s">
        <v>126</v>
      </c>
      <c r="AU263" s="215" t="s">
        <v>86</v>
      </c>
      <c r="AY263" s="18" t="s">
        <v>123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8" t="s">
        <v>84</v>
      </c>
      <c r="BK263" s="216">
        <f>ROUND(I263*H263,2)</f>
        <v>0</v>
      </c>
      <c r="BL263" s="18" t="s">
        <v>229</v>
      </c>
      <c r="BM263" s="215" t="s">
        <v>350</v>
      </c>
    </row>
    <row r="264" spans="1:65" s="2" customFormat="1" ht="33" customHeight="1">
      <c r="A264" s="35"/>
      <c r="B264" s="36"/>
      <c r="C264" s="204" t="s">
        <v>351</v>
      </c>
      <c r="D264" s="204" t="s">
        <v>126</v>
      </c>
      <c r="E264" s="205" t="s">
        <v>352</v>
      </c>
      <c r="F264" s="206" t="s">
        <v>353</v>
      </c>
      <c r="G264" s="207" t="s">
        <v>129</v>
      </c>
      <c r="H264" s="208">
        <v>553.391</v>
      </c>
      <c r="I264" s="209"/>
      <c r="J264" s="210">
        <f>ROUND(I264*H264,2)</f>
        <v>0</v>
      </c>
      <c r="K264" s="206" t="s">
        <v>130</v>
      </c>
      <c r="L264" s="40"/>
      <c r="M264" s="211" t="s">
        <v>1</v>
      </c>
      <c r="N264" s="212" t="s">
        <v>41</v>
      </c>
      <c r="O264" s="72"/>
      <c r="P264" s="213">
        <f>O264*H264</f>
        <v>0</v>
      </c>
      <c r="Q264" s="213">
        <v>2E-05</v>
      </c>
      <c r="R264" s="213">
        <f>Q264*H264</f>
        <v>0.01106782</v>
      </c>
      <c r="S264" s="213">
        <v>0</v>
      </c>
      <c r="T264" s="214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5" t="s">
        <v>229</v>
      </c>
      <c r="AT264" s="215" t="s">
        <v>126</v>
      </c>
      <c r="AU264" s="215" t="s">
        <v>86</v>
      </c>
      <c r="AY264" s="18" t="s">
        <v>123</v>
      </c>
      <c r="BE264" s="216">
        <f>IF(N264="základní",J264,0)</f>
        <v>0</v>
      </c>
      <c r="BF264" s="216">
        <f>IF(N264="snížená",J264,0)</f>
        <v>0</v>
      </c>
      <c r="BG264" s="216">
        <f>IF(N264="zákl. přenesená",J264,0)</f>
        <v>0</v>
      </c>
      <c r="BH264" s="216">
        <f>IF(N264="sníž. přenesená",J264,0)</f>
        <v>0</v>
      </c>
      <c r="BI264" s="216">
        <f>IF(N264="nulová",J264,0)</f>
        <v>0</v>
      </c>
      <c r="BJ264" s="18" t="s">
        <v>84</v>
      </c>
      <c r="BK264" s="216">
        <f>ROUND(I264*H264,2)</f>
        <v>0</v>
      </c>
      <c r="BL264" s="18" t="s">
        <v>229</v>
      </c>
      <c r="BM264" s="215" t="s">
        <v>354</v>
      </c>
    </row>
    <row r="265" spans="2:51" s="13" customFormat="1" ht="12">
      <c r="B265" s="217"/>
      <c r="C265" s="218"/>
      <c r="D265" s="219" t="s">
        <v>133</v>
      </c>
      <c r="E265" s="220" t="s">
        <v>1</v>
      </c>
      <c r="F265" s="221" t="s">
        <v>355</v>
      </c>
      <c r="G265" s="218"/>
      <c r="H265" s="222">
        <v>553.391</v>
      </c>
      <c r="I265" s="223"/>
      <c r="J265" s="218"/>
      <c r="K265" s="218"/>
      <c r="L265" s="224"/>
      <c r="M265" s="272"/>
      <c r="N265" s="273"/>
      <c r="O265" s="273"/>
      <c r="P265" s="273"/>
      <c r="Q265" s="273"/>
      <c r="R265" s="273"/>
      <c r="S265" s="273"/>
      <c r="T265" s="274"/>
      <c r="AT265" s="228" t="s">
        <v>133</v>
      </c>
      <c r="AU265" s="228" t="s">
        <v>86</v>
      </c>
      <c r="AV265" s="13" t="s">
        <v>86</v>
      </c>
      <c r="AW265" s="13" t="s">
        <v>32</v>
      </c>
      <c r="AX265" s="13" t="s">
        <v>84</v>
      </c>
      <c r="AY265" s="228" t="s">
        <v>123</v>
      </c>
    </row>
    <row r="266" spans="1:31" s="2" customFormat="1" ht="6.95" customHeight="1">
      <c r="A266" s="35"/>
      <c r="B266" s="55"/>
      <c r="C266" s="56"/>
      <c r="D266" s="56"/>
      <c r="E266" s="56"/>
      <c r="F266" s="56"/>
      <c r="G266" s="56"/>
      <c r="H266" s="56"/>
      <c r="I266" s="153"/>
      <c r="J266" s="56"/>
      <c r="K266" s="56"/>
      <c r="L266" s="40"/>
      <c r="M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</row>
  </sheetData>
  <sheetProtection algorithmName="SHA-512" hashValue="N41tP5Itmn3lJ/QHOa0koiE9sZjk6OPsQZx10WB+NoYiorcAbSSVwBGTBUyODdVBmibPywHLxlG4FRMM9Crc2A==" saltValue="TUpn4AyQ/OJzyrIEDZPVe0oH/1Ibe3da5W4EPLh3VBNlWzp2FLfsBchl9O/igKzdf0C6gjQ6l3K3OZZ6Cb2X+Q==" spinCount="100000" sheet="1" objects="1" scenarios="1" formatColumns="0" formatRows="0" autoFilter="0"/>
  <autoFilter ref="C125:K26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A52F6-9ACF-4D50-BBB7-47B8B72C2A14}">
  <dimension ref="A1:D45"/>
  <sheetViews>
    <sheetView workbookViewId="0" topLeftCell="A1"/>
  </sheetViews>
  <sheetFormatPr defaultColWidth="9.140625" defaultRowHeight="12"/>
  <cols>
    <col min="1" max="1" width="45.8515625" style="330" bestFit="1" customWidth="1"/>
    <col min="2" max="2" width="9.28125" style="329" customWidth="1"/>
    <col min="3" max="3" width="10.8515625" style="329" bestFit="1" customWidth="1"/>
    <col min="4" max="5" width="9.28125" style="328" customWidth="1"/>
    <col min="6" max="6" width="9.140625" style="328" hidden="1" customWidth="1"/>
    <col min="7" max="16384" width="9.28125" style="328" customWidth="1"/>
  </cols>
  <sheetData>
    <row r="1" spans="1:4" ht="12">
      <c r="A1" s="342" t="s">
        <v>400</v>
      </c>
      <c r="B1" s="341" t="s">
        <v>399</v>
      </c>
      <c r="C1" s="341" t="s">
        <v>398</v>
      </c>
      <c r="D1" s="331"/>
    </row>
    <row r="2" spans="1:4" ht="12">
      <c r="A2" s="335" t="s">
        <v>397</v>
      </c>
      <c r="B2" s="338"/>
      <c r="C2" s="338"/>
      <c r="D2" s="331"/>
    </row>
    <row r="3" spans="1:4" ht="12">
      <c r="A3" s="333" t="s">
        <v>396</v>
      </c>
      <c r="B3" s="332">
        <f>('Rozpočet El'!E71)</f>
        <v>0</v>
      </c>
      <c r="C3" s="332"/>
      <c r="D3" s="331"/>
    </row>
    <row r="4" spans="1:4" ht="12">
      <c r="A4" s="333" t="s">
        <v>395</v>
      </c>
      <c r="B4" s="332">
        <f>B3*'[1]Parametry'!B16/100</f>
        <v>0</v>
      </c>
      <c r="C4" s="332">
        <f>B3*'[1]Parametry'!B17/100</f>
        <v>0</v>
      </c>
      <c r="D4" s="331"/>
    </row>
    <row r="5" spans="1:4" ht="12">
      <c r="A5" s="333" t="s">
        <v>394</v>
      </c>
      <c r="B5" s="332"/>
      <c r="C5" s="332">
        <f>('Rozpočet El'!E194)+0</f>
        <v>0</v>
      </c>
      <c r="D5" s="331"/>
    </row>
    <row r="6" spans="1:4" ht="12">
      <c r="A6" s="333" t="s">
        <v>393</v>
      </c>
      <c r="B6" s="332"/>
      <c r="C6" s="332">
        <f>('Rozpočet El'!G71)+('Rozpočet El'!G194)+0</f>
        <v>0</v>
      </c>
      <c r="D6" s="331"/>
    </row>
    <row r="7" spans="1:4" ht="12">
      <c r="A7" s="340" t="s">
        <v>392</v>
      </c>
      <c r="B7" s="339">
        <f>B3+B4</f>
        <v>0</v>
      </c>
      <c r="C7" s="339">
        <f>C3+C4+C5+C6</f>
        <v>0</v>
      </c>
      <c r="D7" s="331"/>
    </row>
    <row r="8" spans="1:4" ht="12">
      <c r="A8" s="333" t="s">
        <v>391</v>
      </c>
      <c r="B8" s="332"/>
      <c r="C8" s="332">
        <f>(C5+C6)*'[1]Parametry'!B18/100</f>
        <v>0</v>
      </c>
      <c r="D8" s="331"/>
    </row>
    <row r="9" spans="1:4" ht="12">
      <c r="A9" s="333" t="s">
        <v>390</v>
      </c>
      <c r="B9" s="332"/>
      <c r="C9" s="332">
        <f>0+0</f>
        <v>0</v>
      </c>
      <c r="D9" s="331"/>
    </row>
    <row r="10" spans="1:4" ht="12">
      <c r="A10" s="333" t="s">
        <v>389</v>
      </c>
      <c r="B10" s="332"/>
      <c r="C10" s="332">
        <f>0+0</f>
        <v>0</v>
      </c>
      <c r="D10" s="331"/>
    </row>
    <row r="11" spans="1:4" ht="12">
      <c r="A11" s="333" t="s">
        <v>388</v>
      </c>
      <c r="B11" s="332"/>
      <c r="C11" s="332">
        <f>(C9+C10)*'[1]Parametry'!B19/100</f>
        <v>0</v>
      </c>
      <c r="D11" s="331"/>
    </row>
    <row r="12" spans="1:4" ht="12">
      <c r="A12" s="340" t="s">
        <v>387</v>
      </c>
      <c r="B12" s="339">
        <f>B7</f>
        <v>0</v>
      </c>
      <c r="C12" s="339">
        <f>C7+C8+C9+C10+C11</f>
        <v>0</v>
      </c>
      <c r="D12" s="331"/>
    </row>
    <row r="13" spans="1:4" ht="12">
      <c r="A13" s="333" t="s">
        <v>386</v>
      </c>
      <c r="B13" s="332"/>
      <c r="C13" s="332">
        <f>(B12+C12)*'[1]Parametry'!B20/100</f>
        <v>0</v>
      </c>
      <c r="D13" s="331"/>
    </row>
    <row r="14" spans="1:4" ht="12">
      <c r="A14" s="333" t="s">
        <v>385</v>
      </c>
      <c r="B14" s="332"/>
      <c r="C14" s="332">
        <f>(B12+C12)*'[1]Parametry'!B21/100</f>
        <v>0</v>
      </c>
      <c r="D14" s="331"/>
    </row>
    <row r="15" spans="1:4" ht="12">
      <c r="A15" s="333" t="s">
        <v>384</v>
      </c>
      <c r="B15" s="332"/>
      <c r="C15" s="332">
        <f>(B7+C7)*'[1]Parametry'!B22/100</f>
        <v>0</v>
      </c>
      <c r="D15" s="331"/>
    </row>
    <row r="16" spans="1:4" ht="12">
      <c r="A16" s="335" t="s">
        <v>383</v>
      </c>
      <c r="B16" s="338"/>
      <c r="C16" s="338">
        <f>B12+C12+C13+C14+C15</f>
        <v>0</v>
      </c>
      <c r="D16" s="331"/>
    </row>
    <row r="17" spans="1:4" ht="12">
      <c r="A17" s="333" t="s">
        <v>1</v>
      </c>
      <c r="B17" s="332"/>
      <c r="C17" s="332"/>
      <c r="D17" s="331"/>
    </row>
    <row r="18" spans="1:4" ht="12">
      <c r="A18" s="335" t="s">
        <v>382</v>
      </c>
      <c r="B18" s="338"/>
      <c r="C18" s="338"/>
      <c r="D18" s="331"/>
    </row>
    <row r="19" spans="1:4" ht="12">
      <c r="A19" s="333" t="s">
        <v>381</v>
      </c>
      <c r="B19" s="332"/>
      <c r="C19" s="332">
        <f>C12*'[1]Parametry'!B23/100</f>
        <v>0</v>
      </c>
      <c r="D19" s="331"/>
    </row>
    <row r="20" spans="1:4" ht="12">
      <c r="A20" s="333" t="s">
        <v>380</v>
      </c>
      <c r="B20" s="332"/>
      <c r="C20" s="332">
        <f>C12*'[1]Parametry'!B24/100</f>
        <v>0</v>
      </c>
      <c r="D20" s="331"/>
    </row>
    <row r="21" spans="1:4" ht="12">
      <c r="A21" s="335" t="s">
        <v>379</v>
      </c>
      <c r="B21" s="338"/>
      <c r="C21" s="338">
        <f>C19+C20</f>
        <v>0</v>
      </c>
      <c r="D21" s="331"/>
    </row>
    <row r="22" spans="1:4" ht="12">
      <c r="A22" s="333" t="s">
        <v>378</v>
      </c>
      <c r="B22" s="332"/>
      <c r="C22" s="332">
        <f>'[1]Parametry'!B25*'[1]Parametry'!B28*(C16*'[1]Parametry'!B27)^'[1]Parametry'!B26</f>
        <v>0</v>
      </c>
      <c r="D22" s="331"/>
    </row>
    <row r="23" spans="1:4" ht="12">
      <c r="A23" s="333" t="s">
        <v>1</v>
      </c>
      <c r="B23" s="332"/>
      <c r="C23" s="332"/>
      <c r="D23" s="331"/>
    </row>
    <row r="24" spans="1:4" ht="12">
      <c r="A24" s="337" t="s">
        <v>377</v>
      </c>
      <c r="B24" s="336"/>
      <c r="C24" s="336">
        <f>C16+C21+C22</f>
        <v>0</v>
      </c>
      <c r="D24" s="331"/>
    </row>
    <row r="25" spans="1:4" ht="12">
      <c r="A25" s="333" t="s">
        <v>376</v>
      </c>
      <c r="B25" s="332">
        <f>(SUM('Rozpočet El'!E68:E70)+SUM('Rozpočet El'!E76:E93,'Rozpočet El'!E97:E105,'Rozpočet El'!E109:E114,'Rozpočet El'!E116:E139,'Rozpočet El'!E143:E145,'Rozpočet El'!E147:E153,'Rozpočet El'!E155:E159,'Rozpočet El'!E163:E174,'Rozpočet El'!E179,'Rozpočet El'!E183,'Rozpočet El'!E188:E191,'Rozpočet El'!E193))+(SUM('Rozpočet El'!G68:G70)+SUM('Rozpočet El'!G76:G93,'Rozpočet El'!G97:G105,'Rozpočet El'!G109:G114,'Rozpočet El'!G116:G139,'Rozpočet El'!G143:G145,'Rozpočet El'!G147:G153,'Rozpočet El'!G155:G159,'Rozpočet El'!G163:G174,'Rozpočet El'!G179,'Rozpočet El'!G183,'Rozpočet El'!G188:G191))+B4+C4+C8+C11+C13+C14+C15+C21+C22</f>
        <v>0</v>
      </c>
      <c r="C25" s="332">
        <f>B25*'[1]Parametry'!B31/100</f>
        <v>0</v>
      </c>
      <c r="D25" s="331"/>
    </row>
    <row r="26" spans="1:4" ht="12">
      <c r="A26" s="333" t="s">
        <v>375</v>
      </c>
      <c r="B26" s="332">
        <f>(SUM('Rozpočet El'!E76,'Rozpočet El'!E78,'Rozpočet El'!E88,'Rozpočet El'!E109,'Rozpočet El'!E116,'Rozpočet El'!E118,'Rozpočet El'!E120,'Rozpočet El'!E123,'Rozpočet El'!E125,'Rozpočet El'!E128,'Rozpočet El'!E130,'Rozpočet El'!E137,'Rozpočet El'!E159,'Rozpočet El'!E164,'Rozpočet El'!E167))+(SUM('Rozpočet El'!G76,'Rozpočet El'!G78,'Rozpočet El'!G88,'Rozpočet El'!G109,'Rozpočet El'!G116,'Rozpočet El'!G118,'Rozpočet El'!G120,'Rozpočet El'!G123,'Rozpočet El'!G125,'Rozpočet El'!G128,'Rozpočet El'!G130,'Rozpočet El'!G137,'Rozpočet El'!G159,'Rozpočet El'!G164,'Rozpočet El'!G167))</f>
        <v>0</v>
      </c>
      <c r="C26" s="332">
        <f>B26*'[1]Parametry'!B32/100</f>
        <v>0</v>
      </c>
      <c r="D26" s="331"/>
    </row>
    <row r="27" spans="1:4" ht="12">
      <c r="A27" s="337" t="s">
        <v>374</v>
      </c>
      <c r="B27" s="336"/>
      <c r="C27" s="336">
        <f>C24+C25+C26</f>
        <v>0</v>
      </c>
      <c r="D27" s="331"/>
    </row>
    <row r="28" spans="1:4" ht="12">
      <c r="A28" s="333" t="s">
        <v>1</v>
      </c>
      <c r="B28" s="332"/>
      <c r="C28" s="332"/>
      <c r="D28" s="331"/>
    </row>
    <row r="29" spans="1:4" ht="12">
      <c r="A29" s="333" t="s">
        <v>373</v>
      </c>
      <c r="B29" s="332"/>
      <c r="C29" s="332">
        <f>C24*'[1]Parametry'!B29/100</f>
        <v>0</v>
      </c>
      <c r="D29" s="331"/>
    </row>
    <row r="30" spans="1:4" ht="12">
      <c r="A30" s="333" t="s">
        <v>373</v>
      </c>
      <c r="B30" s="332"/>
      <c r="C30" s="332">
        <f>C24*'[1]Parametry'!B30/100</f>
        <v>0</v>
      </c>
      <c r="D30" s="331"/>
    </row>
    <row r="31" spans="1:4" ht="12">
      <c r="A31" s="335" t="s">
        <v>372</v>
      </c>
      <c r="B31" s="334" t="s">
        <v>371</v>
      </c>
      <c r="C31" s="334" t="s">
        <v>370</v>
      </c>
      <c r="D31" s="331"/>
    </row>
    <row r="32" spans="1:4" ht="12">
      <c r="A32" s="333" t="s">
        <v>369</v>
      </c>
      <c r="B32" s="332">
        <f>('Rozpočet El'!E33)</f>
        <v>0</v>
      </c>
      <c r="C32" s="332">
        <f>('Rozpočet El'!G33)</f>
        <v>0</v>
      </c>
      <c r="D32" s="331"/>
    </row>
    <row r="33" spans="1:4" ht="12">
      <c r="A33" s="333" t="s">
        <v>368</v>
      </c>
      <c r="B33" s="332">
        <f>('Rozpočet El'!E60)</f>
        <v>0</v>
      </c>
      <c r="C33" s="332">
        <f>('Rozpočet El'!G60)</f>
        <v>0</v>
      </c>
      <c r="D33" s="331"/>
    </row>
    <row r="34" spans="1:4" ht="12">
      <c r="A34" s="333" t="s">
        <v>367</v>
      </c>
      <c r="B34" s="332">
        <f>('Rozpočet El'!E65)</f>
        <v>0</v>
      </c>
      <c r="C34" s="332">
        <f>('Rozpočet El'!G65)</f>
        <v>0</v>
      </c>
      <c r="D34" s="331"/>
    </row>
    <row r="35" spans="1:4" ht="12">
      <c r="A35" s="333" t="s">
        <v>366</v>
      </c>
      <c r="B35" s="332">
        <f>('Rozpočet El'!E71)</f>
        <v>0</v>
      </c>
      <c r="C35" s="332">
        <f>('Rozpočet El'!G71)</f>
        <v>0</v>
      </c>
      <c r="D35" s="331"/>
    </row>
    <row r="36" spans="1:4" ht="12">
      <c r="A36" s="333" t="s">
        <v>365</v>
      </c>
      <c r="B36" s="332">
        <f>('Rozpočet El'!E194)</f>
        <v>0</v>
      </c>
      <c r="C36" s="332">
        <f>('Rozpočet El'!G194)</f>
        <v>0</v>
      </c>
      <c r="D36" s="331"/>
    </row>
    <row r="37" spans="1:4" ht="12">
      <c r="A37" s="333" t="s">
        <v>364</v>
      </c>
      <c r="B37" s="332">
        <f>('Rozpočet El'!E176)</f>
        <v>0</v>
      </c>
      <c r="C37" s="332">
        <f>('Rozpočet El'!G176)</f>
        <v>0</v>
      </c>
      <c r="D37" s="331"/>
    </row>
    <row r="38" spans="1:4" ht="12">
      <c r="A38" s="333" t="s">
        <v>363</v>
      </c>
      <c r="B38" s="332">
        <f>('Rozpočet El'!E94)</f>
        <v>0</v>
      </c>
      <c r="C38" s="332">
        <f>('Rozpočet El'!G94)</f>
        <v>0</v>
      </c>
      <c r="D38" s="331"/>
    </row>
    <row r="39" spans="1:4" ht="12">
      <c r="A39" s="333" t="s">
        <v>362</v>
      </c>
      <c r="B39" s="332">
        <f>('Rozpočet El'!E106)</f>
        <v>0</v>
      </c>
      <c r="C39" s="332">
        <f>('Rozpočet El'!G106)</f>
        <v>0</v>
      </c>
      <c r="D39" s="331"/>
    </row>
    <row r="40" spans="1:4" ht="12">
      <c r="A40" s="333" t="s">
        <v>361</v>
      </c>
      <c r="B40" s="332">
        <f>('Rozpočet El'!E140)</f>
        <v>0</v>
      </c>
      <c r="C40" s="332">
        <f>('Rozpočet El'!G140)</f>
        <v>0</v>
      </c>
      <c r="D40" s="331"/>
    </row>
    <row r="41" spans="1:4" ht="12">
      <c r="A41" s="333" t="s">
        <v>360</v>
      </c>
      <c r="B41" s="332">
        <f>('Rozpočet El'!E160)</f>
        <v>0</v>
      </c>
      <c r="C41" s="332">
        <f>('Rozpočet El'!G160)</f>
        <v>0</v>
      </c>
      <c r="D41" s="331"/>
    </row>
    <row r="42" spans="1:4" ht="12">
      <c r="A42" s="333" t="s">
        <v>359</v>
      </c>
      <c r="B42" s="332">
        <f>('Rozpočet El'!E175)</f>
        <v>0</v>
      </c>
      <c r="C42" s="332">
        <f>('Rozpočet El'!G175)</f>
        <v>0</v>
      </c>
      <c r="D42" s="331"/>
    </row>
    <row r="43" spans="1:4" ht="12">
      <c r="A43" s="333" t="s">
        <v>358</v>
      </c>
      <c r="B43" s="332">
        <f>('Rozpočet El'!E180)</f>
        <v>0</v>
      </c>
      <c r="C43" s="332">
        <f>('Rozpočet El'!G180)</f>
        <v>0</v>
      </c>
      <c r="D43" s="331"/>
    </row>
    <row r="44" spans="1:4" ht="12">
      <c r="A44" s="333" t="s">
        <v>357</v>
      </c>
      <c r="B44" s="332">
        <f>('Rozpočet El'!E185)</f>
        <v>0</v>
      </c>
      <c r="C44" s="332">
        <f>('Rozpočet El'!G185)</f>
        <v>0</v>
      </c>
      <c r="D44" s="331"/>
    </row>
    <row r="45" spans="1:4" ht="12">
      <c r="A45" s="333" t="s">
        <v>356</v>
      </c>
      <c r="B45" s="332">
        <f>('Rozpočet El'!E192)</f>
        <v>0</v>
      </c>
      <c r="C45" s="332">
        <f>('Rozpočet El'!G192)</f>
        <v>0</v>
      </c>
      <c r="D45" s="331"/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5AE48-2CEB-48E1-917B-EAACF1CEBB4F}">
  <dimension ref="A1:L194"/>
  <sheetViews>
    <sheetView workbookViewId="0" topLeftCell="A1"/>
  </sheetViews>
  <sheetFormatPr defaultColWidth="9.140625" defaultRowHeight="12"/>
  <cols>
    <col min="1" max="1" width="178.7109375" style="330" bestFit="1" customWidth="1"/>
    <col min="2" max="2" width="3.8515625" style="330" bestFit="1" customWidth="1"/>
    <col min="3" max="3" width="9.140625" style="329" bestFit="1" customWidth="1"/>
    <col min="4" max="4" width="8.28125" style="329" bestFit="1" customWidth="1"/>
    <col min="5" max="5" width="15.7109375" style="329" bestFit="1" customWidth="1"/>
    <col min="6" max="6" width="7.421875" style="329" bestFit="1" customWidth="1"/>
    <col min="7" max="7" width="14.7109375" style="329" bestFit="1" customWidth="1"/>
    <col min="8" max="8" width="6.140625" style="329" bestFit="1" customWidth="1"/>
    <col min="9" max="9" width="13.28125" style="329" bestFit="1" customWidth="1"/>
    <col min="10" max="11" width="9.28125" style="328" customWidth="1"/>
    <col min="12" max="12" width="2.28125" style="328" hidden="1" customWidth="1"/>
    <col min="13" max="16384" width="9.28125" style="328" customWidth="1"/>
  </cols>
  <sheetData>
    <row r="1" spans="1:12" ht="12">
      <c r="A1" s="342" t="s">
        <v>400</v>
      </c>
      <c r="B1" s="342" t="s">
        <v>555</v>
      </c>
      <c r="C1" s="341" t="s">
        <v>554</v>
      </c>
      <c r="D1" s="341" t="s">
        <v>371</v>
      </c>
      <c r="E1" s="341" t="s">
        <v>560</v>
      </c>
      <c r="F1" s="341" t="s">
        <v>370</v>
      </c>
      <c r="G1" s="341" t="s">
        <v>559</v>
      </c>
      <c r="H1" s="341" t="s">
        <v>558</v>
      </c>
      <c r="I1" s="341" t="s">
        <v>557</v>
      </c>
      <c r="J1" s="331"/>
      <c r="K1" s="331"/>
      <c r="L1" s="328">
        <f>'[1]Parametry'!B33/100*E77+'[1]Parametry'!B33/100*E79+'[1]Parametry'!B33/100*E80+'[1]Parametry'!B33/100*E81+'[1]Parametry'!B33/100*E82+'[1]Parametry'!B33/100*E83+'[1]Parametry'!B33/100*E84+'[1]Parametry'!B33/100*E85+'[1]Parametry'!B33/100*E86+'[1]Parametry'!B33/100*E87+'[1]Parametry'!B33/100*E89+'[1]Parametry'!B33/100*E90+'[1]Parametry'!B33/100*E91+'[1]Parametry'!B33/100*E92+'[1]Parametry'!B33/100*E110+'[1]Parametry'!B33/100*E111+'[1]Parametry'!B33/100*E112+'[1]Parametry'!B33/100*E113+'[1]Parametry'!B33/100*E114+'[1]Parametry'!B33/100*E117+'[1]Parametry'!B33/100*E119+'[1]Parametry'!B33/100*E121</f>
        <v>0</v>
      </c>
    </row>
    <row r="2" spans="1:12" ht="12">
      <c r="A2" s="337" t="s">
        <v>369</v>
      </c>
      <c r="B2" s="337" t="s">
        <v>1</v>
      </c>
      <c r="C2" s="336"/>
      <c r="D2" s="336"/>
      <c r="E2" s="336"/>
      <c r="F2" s="336"/>
      <c r="G2" s="336"/>
      <c r="H2" s="336"/>
      <c r="I2" s="336"/>
      <c r="J2" s="331"/>
      <c r="K2" s="331"/>
      <c r="L2" s="328">
        <f>L1+'[1]Parametry'!B33/100*E122+'[1]Parametry'!B33/100*E124+'[1]Parametry'!B33/100*E126+'[1]Parametry'!B33/100*E127+'[1]Parametry'!B33/100*E129+'[1]Parametry'!B33/100*E131+'[1]Parametry'!B33/100*E132+'[1]Parametry'!B33/100*E133+'[1]Parametry'!B33/100*E134+'[1]Parametry'!B33/100*E135+'[1]Parametry'!B33/100*E136+'[1]Parametry'!B33/100*E138+'[1]Parametry'!B33/100*E143+'[1]Parametry'!B33/100*E144+'[1]Parametry'!B33/100*E145+'[1]Parametry'!B33/100*E147+'[1]Parametry'!B33/100*E148+'[1]Parametry'!B33/100*E149+'[1]Parametry'!B33/100*E150+'[1]Parametry'!B33/100*E151+'[1]Parametry'!B33/100*E152+'[1]Parametry'!B33/100*E153</f>
        <v>0</v>
      </c>
    </row>
    <row r="3" spans="1:11" ht="12">
      <c r="A3" s="333" t="s">
        <v>553</v>
      </c>
      <c r="B3" s="333" t="s">
        <v>404</v>
      </c>
      <c r="C3" s="332">
        <v>1</v>
      </c>
      <c r="D3" s="332"/>
      <c r="E3" s="332">
        <f>C3*D3</f>
        <v>0</v>
      </c>
      <c r="F3" s="332"/>
      <c r="G3" s="332">
        <f>C3*F3</f>
        <v>0</v>
      </c>
      <c r="H3" s="332">
        <f>D3+F3</f>
        <v>0</v>
      </c>
      <c r="I3" s="332">
        <f>E3+G3</f>
        <v>0</v>
      </c>
      <c r="J3" s="331"/>
      <c r="K3" s="331"/>
    </row>
    <row r="4" spans="1:11" ht="12">
      <c r="A4" s="333" t="s">
        <v>552</v>
      </c>
      <c r="B4" s="333" t="s">
        <v>404</v>
      </c>
      <c r="C4" s="332">
        <v>1</v>
      </c>
      <c r="D4" s="332"/>
      <c r="E4" s="332">
        <f>C4*D4</f>
        <v>0</v>
      </c>
      <c r="F4" s="332"/>
      <c r="G4" s="332">
        <f>C4*F4</f>
        <v>0</v>
      </c>
      <c r="H4" s="332">
        <f>D4+F4</f>
        <v>0</v>
      </c>
      <c r="I4" s="332">
        <f>E4+G4</f>
        <v>0</v>
      </c>
      <c r="J4" s="331"/>
      <c r="K4" s="331"/>
    </row>
    <row r="5" spans="1:11" ht="12">
      <c r="A5" s="333" t="s">
        <v>551</v>
      </c>
      <c r="B5" s="333" t="s">
        <v>404</v>
      </c>
      <c r="C5" s="332">
        <v>1</v>
      </c>
      <c r="D5" s="332"/>
      <c r="E5" s="332">
        <f>C5*D5</f>
        <v>0</v>
      </c>
      <c r="F5" s="332"/>
      <c r="G5" s="332">
        <f>C5*F5</f>
        <v>0</v>
      </c>
      <c r="H5" s="332">
        <f>D5+F5</f>
        <v>0</v>
      </c>
      <c r="I5" s="332">
        <f>E5+G5</f>
        <v>0</v>
      </c>
      <c r="J5" s="331"/>
      <c r="K5" s="331"/>
    </row>
    <row r="6" spans="1:11" ht="12">
      <c r="A6" s="333" t="s">
        <v>550</v>
      </c>
      <c r="B6" s="333" t="s">
        <v>404</v>
      </c>
      <c r="C6" s="332">
        <v>3</v>
      </c>
      <c r="D6" s="332"/>
      <c r="E6" s="332">
        <f>C6*D6</f>
        <v>0</v>
      </c>
      <c r="F6" s="332"/>
      <c r="G6" s="332">
        <f>C6*F6</f>
        <v>0</v>
      </c>
      <c r="H6" s="332">
        <f>D6+F6</f>
        <v>0</v>
      </c>
      <c r="I6" s="332">
        <f>E6+G6</f>
        <v>0</v>
      </c>
      <c r="J6" s="331"/>
      <c r="K6" s="331"/>
    </row>
    <row r="7" spans="1:11" ht="12">
      <c r="A7" s="333" t="s">
        <v>537</v>
      </c>
      <c r="B7" s="333" t="s">
        <v>404</v>
      </c>
      <c r="C7" s="332">
        <v>30</v>
      </c>
      <c r="D7" s="332"/>
      <c r="E7" s="332">
        <f>C7*D7</f>
        <v>0</v>
      </c>
      <c r="F7" s="332"/>
      <c r="G7" s="332">
        <f>C7*F7</f>
        <v>0</v>
      </c>
      <c r="H7" s="332">
        <f>D7+F7</f>
        <v>0</v>
      </c>
      <c r="I7" s="332">
        <f>E7+G7</f>
        <v>0</v>
      </c>
      <c r="J7" s="331"/>
      <c r="K7" s="331"/>
    </row>
    <row r="8" spans="1:11" ht="12">
      <c r="A8" s="333" t="s">
        <v>536</v>
      </c>
      <c r="B8" s="333" t="s">
        <v>404</v>
      </c>
      <c r="C8" s="332">
        <v>16</v>
      </c>
      <c r="D8" s="332"/>
      <c r="E8" s="332">
        <f>C8*D8</f>
        <v>0</v>
      </c>
      <c r="F8" s="332"/>
      <c r="G8" s="332">
        <f>C8*F8</f>
        <v>0</v>
      </c>
      <c r="H8" s="332">
        <f>D8+F8</f>
        <v>0</v>
      </c>
      <c r="I8" s="332">
        <f>E8+G8</f>
        <v>0</v>
      </c>
      <c r="J8" s="331"/>
      <c r="K8" s="331"/>
    </row>
    <row r="9" spans="1:11" ht="12">
      <c r="A9" s="333" t="s">
        <v>549</v>
      </c>
      <c r="B9" s="333" t="s">
        <v>404</v>
      </c>
      <c r="C9" s="332">
        <v>5</v>
      </c>
      <c r="D9" s="332"/>
      <c r="E9" s="332">
        <f>C9*D9</f>
        <v>0</v>
      </c>
      <c r="F9" s="332"/>
      <c r="G9" s="332">
        <f>C9*F9</f>
        <v>0</v>
      </c>
      <c r="H9" s="332">
        <f>D9+F9</f>
        <v>0</v>
      </c>
      <c r="I9" s="332">
        <f>E9+G9</f>
        <v>0</v>
      </c>
      <c r="J9" s="331"/>
      <c r="K9" s="331"/>
    </row>
    <row r="10" spans="1:11" ht="12">
      <c r="A10" s="333" t="s">
        <v>548</v>
      </c>
      <c r="B10" s="333" t="s">
        <v>404</v>
      </c>
      <c r="C10" s="332">
        <v>3</v>
      </c>
      <c r="D10" s="332"/>
      <c r="E10" s="332">
        <f>C10*D10</f>
        <v>0</v>
      </c>
      <c r="F10" s="332"/>
      <c r="G10" s="332">
        <f>C10*F10</f>
        <v>0</v>
      </c>
      <c r="H10" s="332">
        <f>D10+F10</f>
        <v>0</v>
      </c>
      <c r="I10" s="332">
        <f>E10+G10</f>
        <v>0</v>
      </c>
      <c r="J10" s="331"/>
      <c r="K10" s="331"/>
    </row>
    <row r="11" spans="1:11" ht="12">
      <c r="A11" s="333" t="s">
        <v>547</v>
      </c>
      <c r="B11" s="333" t="s">
        <v>404</v>
      </c>
      <c r="C11" s="332">
        <v>5</v>
      </c>
      <c r="D11" s="332"/>
      <c r="E11" s="332">
        <f>C11*D11</f>
        <v>0</v>
      </c>
      <c r="F11" s="332"/>
      <c r="G11" s="332">
        <f>C11*F11</f>
        <v>0</v>
      </c>
      <c r="H11" s="332">
        <f>D11+F11</f>
        <v>0</v>
      </c>
      <c r="I11" s="332">
        <f>E11+G11</f>
        <v>0</v>
      </c>
      <c r="J11" s="331"/>
      <c r="K11" s="331"/>
    </row>
    <row r="12" spans="1:11" ht="12">
      <c r="A12" s="333" t="s">
        <v>546</v>
      </c>
      <c r="B12" s="333" t="s">
        <v>404</v>
      </c>
      <c r="C12" s="332">
        <v>1</v>
      </c>
      <c r="D12" s="332"/>
      <c r="E12" s="332">
        <f>C12*D12</f>
        <v>0</v>
      </c>
      <c r="F12" s="332"/>
      <c r="G12" s="332">
        <f>C12*F12</f>
        <v>0</v>
      </c>
      <c r="H12" s="332">
        <f>D12+F12</f>
        <v>0</v>
      </c>
      <c r="I12" s="332">
        <f>E12+G12</f>
        <v>0</v>
      </c>
      <c r="J12" s="331"/>
      <c r="K12" s="331"/>
    </row>
    <row r="13" spans="1:11" ht="12">
      <c r="A13" s="333" t="s">
        <v>532</v>
      </c>
      <c r="B13" s="333" t="s">
        <v>404</v>
      </c>
      <c r="C13" s="332">
        <v>5</v>
      </c>
      <c r="D13" s="332"/>
      <c r="E13" s="332">
        <f>C13*D13</f>
        <v>0</v>
      </c>
      <c r="F13" s="332"/>
      <c r="G13" s="332">
        <f>C13*F13</f>
        <v>0</v>
      </c>
      <c r="H13" s="332">
        <f>D13+F13</f>
        <v>0</v>
      </c>
      <c r="I13" s="332">
        <f>E13+G13</f>
        <v>0</v>
      </c>
      <c r="J13" s="331"/>
      <c r="K13" s="331"/>
    </row>
    <row r="14" spans="1:11" ht="12">
      <c r="A14" s="333" t="s">
        <v>531</v>
      </c>
      <c r="B14" s="333" t="s">
        <v>404</v>
      </c>
      <c r="C14" s="332">
        <v>2</v>
      </c>
      <c r="D14" s="332"/>
      <c r="E14" s="332">
        <f>C14*D14</f>
        <v>0</v>
      </c>
      <c r="F14" s="332"/>
      <c r="G14" s="332">
        <f>C14*F14</f>
        <v>0</v>
      </c>
      <c r="H14" s="332">
        <f>D14+F14</f>
        <v>0</v>
      </c>
      <c r="I14" s="332">
        <f>E14+G14</f>
        <v>0</v>
      </c>
      <c r="J14" s="331"/>
      <c r="K14" s="331"/>
    </row>
    <row r="15" spans="1:11" ht="12">
      <c r="A15" s="333" t="s">
        <v>530</v>
      </c>
      <c r="B15" s="333" t="s">
        <v>404</v>
      </c>
      <c r="C15" s="332">
        <v>10</v>
      </c>
      <c r="D15" s="332"/>
      <c r="E15" s="332">
        <f>C15*D15</f>
        <v>0</v>
      </c>
      <c r="F15" s="332"/>
      <c r="G15" s="332">
        <f>C15*F15</f>
        <v>0</v>
      </c>
      <c r="H15" s="332">
        <f>D15+F15</f>
        <v>0</v>
      </c>
      <c r="I15" s="332">
        <f>E15+G15</f>
        <v>0</v>
      </c>
      <c r="J15" s="331"/>
      <c r="K15" s="331"/>
    </row>
    <row r="16" spans="1:11" ht="12">
      <c r="A16" s="333" t="s">
        <v>528</v>
      </c>
      <c r="B16" s="333" t="s">
        <v>404</v>
      </c>
      <c r="C16" s="332">
        <v>5</v>
      </c>
      <c r="D16" s="332"/>
      <c r="E16" s="332">
        <f>C16*D16</f>
        <v>0</v>
      </c>
      <c r="F16" s="332"/>
      <c r="G16" s="332">
        <f>C16*F16</f>
        <v>0</v>
      </c>
      <c r="H16" s="332">
        <f>D16+F16</f>
        <v>0</v>
      </c>
      <c r="I16" s="332">
        <f>E16+G16</f>
        <v>0</v>
      </c>
      <c r="J16" s="331"/>
      <c r="K16" s="331"/>
    </row>
    <row r="17" spans="1:11" ht="12">
      <c r="A17" s="333" t="s">
        <v>545</v>
      </c>
      <c r="B17" s="333" t="s">
        <v>404</v>
      </c>
      <c r="C17" s="332">
        <v>3</v>
      </c>
      <c r="D17" s="332"/>
      <c r="E17" s="332">
        <f>C17*D17</f>
        <v>0</v>
      </c>
      <c r="F17" s="332"/>
      <c r="G17" s="332">
        <f>C17*F17</f>
        <v>0</v>
      </c>
      <c r="H17" s="332">
        <f>D17+F17</f>
        <v>0</v>
      </c>
      <c r="I17" s="332">
        <f>E17+G17</f>
        <v>0</v>
      </c>
      <c r="J17" s="331"/>
      <c r="K17" s="331"/>
    </row>
    <row r="18" spans="1:11" ht="12">
      <c r="A18" s="333" t="s">
        <v>544</v>
      </c>
      <c r="B18" s="333" t="s">
        <v>404</v>
      </c>
      <c r="C18" s="332">
        <v>1</v>
      </c>
      <c r="D18" s="332"/>
      <c r="E18" s="332">
        <f>C18*D18</f>
        <v>0</v>
      </c>
      <c r="F18" s="332"/>
      <c r="G18" s="332">
        <f>C18*F18</f>
        <v>0</v>
      </c>
      <c r="H18" s="332">
        <f>D18+F18</f>
        <v>0</v>
      </c>
      <c r="I18" s="332">
        <f>E18+G18</f>
        <v>0</v>
      </c>
      <c r="J18" s="331"/>
      <c r="K18" s="331"/>
    </row>
    <row r="19" spans="1:11" ht="12">
      <c r="A19" s="333" t="s">
        <v>543</v>
      </c>
      <c r="B19" s="333" t="s">
        <v>404</v>
      </c>
      <c r="C19" s="332">
        <v>1</v>
      </c>
      <c r="D19" s="332"/>
      <c r="E19" s="332">
        <f>C19*D19</f>
        <v>0</v>
      </c>
      <c r="F19" s="332"/>
      <c r="G19" s="332">
        <f>C19*F19</f>
        <v>0</v>
      </c>
      <c r="H19" s="332">
        <f>D19+F19</f>
        <v>0</v>
      </c>
      <c r="I19" s="332">
        <f>E19+G19</f>
        <v>0</v>
      </c>
      <c r="J19" s="331"/>
      <c r="K19" s="331"/>
    </row>
    <row r="20" spans="1:11" ht="12">
      <c r="A20" s="333" t="s">
        <v>527</v>
      </c>
      <c r="B20" s="333" t="s">
        <v>404</v>
      </c>
      <c r="C20" s="332">
        <v>12</v>
      </c>
      <c r="D20" s="332"/>
      <c r="E20" s="332">
        <f>C20*D20</f>
        <v>0</v>
      </c>
      <c r="F20" s="332"/>
      <c r="G20" s="332">
        <f>C20*F20</f>
        <v>0</v>
      </c>
      <c r="H20" s="332">
        <f>D20+F20</f>
        <v>0</v>
      </c>
      <c r="I20" s="332">
        <f>E20+G20</f>
        <v>0</v>
      </c>
      <c r="J20" s="331"/>
      <c r="K20" s="331"/>
    </row>
    <row r="21" spans="1:11" ht="12">
      <c r="A21" s="333" t="s">
        <v>526</v>
      </c>
      <c r="B21" s="333" t="s">
        <v>404</v>
      </c>
      <c r="C21" s="332">
        <v>3</v>
      </c>
      <c r="D21" s="332"/>
      <c r="E21" s="332">
        <f>C21*D21</f>
        <v>0</v>
      </c>
      <c r="F21" s="332"/>
      <c r="G21" s="332">
        <f>C21*F21</f>
        <v>0</v>
      </c>
      <c r="H21" s="332">
        <f>D21+F21</f>
        <v>0</v>
      </c>
      <c r="I21" s="332">
        <f>E21+G21</f>
        <v>0</v>
      </c>
      <c r="J21" s="331"/>
      <c r="K21" s="331"/>
    </row>
    <row r="22" spans="1:11" ht="12">
      <c r="A22" s="333" t="s">
        <v>525</v>
      </c>
      <c r="B22" s="333" t="s">
        <v>404</v>
      </c>
      <c r="C22" s="332">
        <v>3</v>
      </c>
      <c r="D22" s="332"/>
      <c r="E22" s="332">
        <f>C22*D22</f>
        <v>0</v>
      </c>
      <c r="F22" s="332"/>
      <c r="G22" s="332">
        <f>C22*F22</f>
        <v>0</v>
      </c>
      <c r="H22" s="332">
        <f>D22+F22</f>
        <v>0</v>
      </c>
      <c r="I22" s="332">
        <f>E22+G22</f>
        <v>0</v>
      </c>
      <c r="J22" s="331"/>
      <c r="K22" s="331"/>
    </row>
    <row r="23" spans="1:11" ht="12">
      <c r="A23" s="333" t="s">
        <v>524</v>
      </c>
      <c r="B23" s="333" t="s">
        <v>404</v>
      </c>
      <c r="C23" s="332">
        <v>4</v>
      </c>
      <c r="D23" s="332"/>
      <c r="E23" s="332">
        <f>C23*D23</f>
        <v>0</v>
      </c>
      <c r="F23" s="332"/>
      <c r="G23" s="332">
        <f>C23*F23</f>
        <v>0</v>
      </c>
      <c r="H23" s="332">
        <f>D23+F23</f>
        <v>0</v>
      </c>
      <c r="I23" s="332">
        <f>E23+G23</f>
        <v>0</v>
      </c>
      <c r="J23" s="331"/>
      <c r="K23" s="331"/>
    </row>
    <row r="24" spans="1:11" ht="12">
      <c r="A24" s="333" t="s">
        <v>523</v>
      </c>
      <c r="B24" s="333" t="s">
        <v>404</v>
      </c>
      <c r="C24" s="332">
        <v>85</v>
      </c>
      <c r="D24" s="332"/>
      <c r="E24" s="332">
        <f>C24*D24</f>
        <v>0</v>
      </c>
      <c r="F24" s="332"/>
      <c r="G24" s="332">
        <f>C24*F24</f>
        <v>0</v>
      </c>
      <c r="H24" s="332">
        <f>D24+F24</f>
        <v>0</v>
      </c>
      <c r="I24" s="332">
        <f>E24+G24</f>
        <v>0</v>
      </c>
      <c r="J24" s="331"/>
      <c r="K24" s="331"/>
    </row>
    <row r="25" spans="1:11" ht="12">
      <c r="A25" s="333" t="s">
        <v>522</v>
      </c>
      <c r="B25" s="333" t="s">
        <v>404</v>
      </c>
      <c r="C25" s="332">
        <v>6</v>
      </c>
      <c r="D25" s="332"/>
      <c r="E25" s="332">
        <f>C25*D25</f>
        <v>0</v>
      </c>
      <c r="F25" s="332"/>
      <c r="G25" s="332">
        <f>C25*F25</f>
        <v>0</v>
      </c>
      <c r="H25" s="332">
        <f>D25+F25</f>
        <v>0</v>
      </c>
      <c r="I25" s="332">
        <f>E25+G25</f>
        <v>0</v>
      </c>
      <c r="J25" s="331"/>
      <c r="K25" s="331"/>
    </row>
    <row r="26" spans="1:11" ht="12">
      <c r="A26" s="344" t="s">
        <v>425</v>
      </c>
      <c r="B26" s="344" t="s">
        <v>1</v>
      </c>
      <c r="C26" s="343"/>
      <c r="D26" s="343"/>
      <c r="E26" s="343"/>
      <c r="F26" s="343"/>
      <c r="G26" s="343"/>
      <c r="H26" s="343"/>
      <c r="I26" s="343"/>
      <c r="J26" s="331"/>
      <c r="K26" s="331"/>
    </row>
    <row r="27" spans="1:11" ht="12">
      <c r="A27" s="333" t="s">
        <v>424</v>
      </c>
      <c r="B27" s="333" t="s">
        <v>404</v>
      </c>
      <c r="C27" s="332">
        <v>85</v>
      </c>
      <c r="D27" s="332"/>
      <c r="E27" s="332">
        <f>C27*D27</f>
        <v>0</v>
      </c>
      <c r="F27" s="332"/>
      <c r="G27" s="332">
        <f>C27*F27</f>
        <v>0</v>
      </c>
      <c r="H27" s="332">
        <f>D27+F27</f>
        <v>0</v>
      </c>
      <c r="I27" s="332">
        <f>E27+G27</f>
        <v>0</v>
      </c>
      <c r="J27" s="331"/>
      <c r="K27" s="331"/>
    </row>
    <row r="28" spans="1:11" ht="12">
      <c r="A28" s="333" t="s">
        <v>423</v>
      </c>
      <c r="B28" s="333" t="s">
        <v>404</v>
      </c>
      <c r="C28" s="332">
        <v>0</v>
      </c>
      <c r="D28" s="332"/>
      <c r="E28" s="332"/>
      <c r="F28" s="332"/>
      <c r="G28" s="332"/>
      <c r="H28" s="332">
        <f>D28+F28</f>
        <v>0</v>
      </c>
      <c r="I28" s="332">
        <f>E28+G28</f>
        <v>0</v>
      </c>
      <c r="J28" s="331"/>
      <c r="K28" s="331"/>
    </row>
    <row r="29" spans="1:11" ht="12">
      <c r="A29" s="333" t="s">
        <v>422</v>
      </c>
      <c r="B29" s="333" t="s">
        <v>404</v>
      </c>
      <c r="C29" s="332">
        <v>5</v>
      </c>
      <c r="D29" s="332"/>
      <c r="E29" s="332">
        <f>C29*D29</f>
        <v>0</v>
      </c>
      <c r="F29" s="332"/>
      <c r="G29" s="332">
        <f>C29*F29</f>
        <v>0</v>
      </c>
      <c r="H29" s="332">
        <f>D29+F29</f>
        <v>0</v>
      </c>
      <c r="I29" s="332">
        <f>E29+G29</f>
        <v>0</v>
      </c>
      <c r="J29" s="331"/>
      <c r="K29" s="331"/>
    </row>
    <row r="30" spans="1:11" ht="12">
      <c r="A30" s="333" t="s">
        <v>421</v>
      </c>
      <c r="B30" s="333" t="s">
        <v>404</v>
      </c>
      <c r="C30" s="332">
        <v>15</v>
      </c>
      <c r="D30" s="332"/>
      <c r="E30" s="332">
        <f>C30*D30</f>
        <v>0</v>
      </c>
      <c r="F30" s="332"/>
      <c r="G30" s="332">
        <f>C30*F30</f>
        <v>0</v>
      </c>
      <c r="H30" s="332">
        <f>D30+F30</f>
        <v>0</v>
      </c>
      <c r="I30" s="332">
        <f>E30+G30</f>
        <v>0</v>
      </c>
      <c r="J30" s="331"/>
      <c r="K30" s="331"/>
    </row>
    <row r="31" spans="1:11" ht="12">
      <c r="A31" s="333" t="s">
        <v>420</v>
      </c>
      <c r="B31" s="333" t="s">
        <v>404</v>
      </c>
      <c r="C31" s="332">
        <v>4</v>
      </c>
      <c r="D31" s="332"/>
      <c r="E31" s="332">
        <f>C31*D31</f>
        <v>0</v>
      </c>
      <c r="F31" s="332"/>
      <c r="G31" s="332">
        <f>C31*F31</f>
        <v>0</v>
      </c>
      <c r="H31" s="332">
        <f>D31+F31</f>
        <v>0</v>
      </c>
      <c r="I31" s="332">
        <f>E31+G31</f>
        <v>0</v>
      </c>
      <c r="J31" s="331"/>
      <c r="K31" s="331"/>
    </row>
    <row r="32" spans="1:11" ht="12">
      <c r="A32" s="333" t="s">
        <v>419</v>
      </c>
      <c r="B32" s="333" t="s">
        <v>404</v>
      </c>
      <c r="C32" s="332">
        <v>5</v>
      </c>
      <c r="D32" s="332"/>
      <c r="E32" s="332">
        <f>C32*D32</f>
        <v>0</v>
      </c>
      <c r="F32" s="332"/>
      <c r="G32" s="332">
        <f>C32*F32</f>
        <v>0</v>
      </c>
      <c r="H32" s="332">
        <f>D32+F32</f>
        <v>0</v>
      </c>
      <c r="I32" s="332">
        <f>E32+G32</f>
        <v>0</v>
      </c>
      <c r="J32" s="331"/>
      <c r="K32" s="331"/>
    </row>
    <row r="33" spans="1:11" ht="12">
      <c r="A33" s="337" t="s">
        <v>542</v>
      </c>
      <c r="B33" s="337" t="s">
        <v>1</v>
      </c>
      <c r="C33" s="336"/>
      <c r="D33" s="336"/>
      <c r="E33" s="336">
        <f>SUM(E3:E32)</f>
        <v>0</v>
      </c>
      <c r="F33" s="336"/>
      <c r="G33" s="336">
        <f>SUM(G3:G32)</f>
        <v>0</v>
      </c>
      <c r="H33" s="336"/>
      <c r="I33" s="336">
        <f>SUM(I3:I32)</f>
        <v>0</v>
      </c>
      <c r="J33" s="331"/>
      <c r="K33" s="331"/>
    </row>
    <row r="34" spans="1:11" ht="12">
      <c r="A34" s="333" t="s">
        <v>1</v>
      </c>
      <c r="B34" s="333" t="s">
        <v>1</v>
      </c>
      <c r="C34" s="332"/>
      <c r="D34" s="332"/>
      <c r="E34" s="332"/>
      <c r="F34" s="332"/>
      <c r="G34" s="332"/>
      <c r="H34" s="332">
        <f>D34+F34</f>
        <v>0</v>
      </c>
      <c r="I34" s="332">
        <f>E34+G34</f>
        <v>0</v>
      </c>
      <c r="J34" s="331"/>
      <c r="K34" s="331"/>
    </row>
    <row r="35" spans="1:11" ht="12">
      <c r="A35" s="337" t="s">
        <v>368</v>
      </c>
      <c r="B35" s="337" t="s">
        <v>1</v>
      </c>
      <c r="C35" s="336"/>
      <c r="D35" s="336"/>
      <c r="E35" s="336"/>
      <c r="F35" s="336"/>
      <c r="G35" s="336"/>
      <c r="H35" s="336"/>
      <c r="I35" s="336"/>
      <c r="J35" s="331"/>
      <c r="K35" s="331"/>
    </row>
    <row r="36" spans="1:11" ht="12">
      <c r="A36" s="333" t="s">
        <v>541</v>
      </c>
      <c r="B36" s="333" t="s">
        <v>404</v>
      </c>
      <c r="C36" s="332">
        <v>1</v>
      </c>
      <c r="D36" s="332"/>
      <c r="E36" s="332">
        <f>C36*D36</f>
        <v>0</v>
      </c>
      <c r="F36" s="332"/>
      <c r="G36" s="332">
        <f>C36*F36</f>
        <v>0</v>
      </c>
      <c r="H36" s="332">
        <f>D36+F36</f>
        <v>0</v>
      </c>
      <c r="I36" s="332">
        <f>E36+G36</f>
        <v>0</v>
      </c>
      <c r="J36" s="331"/>
      <c r="K36" s="331"/>
    </row>
    <row r="37" spans="1:11" ht="12">
      <c r="A37" s="333" t="s">
        <v>540</v>
      </c>
      <c r="B37" s="333" t="s">
        <v>404</v>
      </c>
      <c r="C37" s="332">
        <v>1</v>
      </c>
      <c r="D37" s="332"/>
      <c r="E37" s="332">
        <f>C37*D37</f>
        <v>0</v>
      </c>
      <c r="F37" s="332"/>
      <c r="G37" s="332">
        <f>C37*F37</f>
        <v>0</v>
      </c>
      <c r="H37" s="332">
        <f>D37+F37</f>
        <v>0</v>
      </c>
      <c r="I37" s="332">
        <f>E37+G37</f>
        <v>0</v>
      </c>
      <c r="J37" s="331"/>
      <c r="K37" s="331"/>
    </row>
    <row r="38" spans="1:11" ht="12">
      <c r="A38" s="333" t="s">
        <v>539</v>
      </c>
      <c r="B38" s="333" t="s">
        <v>404</v>
      </c>
      <c r="C38" s="332">
        <v>1</v>
      </c>
      <c r="D38" s="332"/>
      <c r="E38" s="332">
        <f>C38*D38</f>
        <v>0</v>
      </c>
      <c r="F38" s="332"/>
      <c r="G38" s="332">
        <f>C38*F38</f>
        <v>0</v>
      </c>
      <c r="H38" s="332">
        <f>D38+F38</f>
        <v>0</v>
      </c>
      <c r="I38" s="332">
        <f>E38+G38</f>
        <v>0</v>
      </c>
      <c r="J38" s="331"/>
      <c r="K38" s="331"/>
    </row>
    <row r="39" spans="1:11" ht="12">
      <c r="A39" s="333" t="s">
        <v>538</v>
      </c>
      <c r="B39" s="333" t="s">
        <v>404</v>
      </c>
      <c r="C39" s="332">
        <v>1</v>
      </c>
      <c r="D39" s="332"/>
      <c r="E39" s="332">
        <f>C39*D39</f>
        <v>0</v>
      </c>
      <c r="F39" s="332"/>
      <c r="G39" s="332">
        <f>C39*F39</f>
        <v>0</v>
      </c>
      <c r="H39" s="332">
        <f>D39+F39</f>
        <v>0</v>
      </c>
      <c r="I39" s="332">
        <f>E39+G39</f>
        <v>0</v>
      </c>
      <c r="J39" s="331"/>
      <c r="K39" s="331"/>
    </row>
    <row r="40" spans="1:11" ht="12">
      <c r="A40" s="333" t="s">
        <v>537</v>
      </c>
      <c r="B40" s="333" t="s">
        <v>404</v>
      </c>
      <c r="C40" s="332">
        <v>1</v>
      </c>
      <c r="D40" s="332"/>
      <c r="E40" s="332">
        <f>C40*D40</f>
        <v>0</v>
      </c>
      <c r="F40" s="332"/>
      <c r="G40" s="332">
        <f>C40*F40</f>
        <v>0</v>
      </c>
      <c r="H40" s="332">
        <f>D40+F40</f>
        <v>0</v>
      </c>
      <c r="I40" s="332">
        <f>E40+G40</f>
        <v>0</v>
      </c>
      <c r="J40" s="331"/>
      <c r="K40" s="331"/>
    </row>
    <row r="41" spans="1:11" ht="12">
      <c r="A41" s="333" t="s">
        <v>536</v>
      </c>
      <c r="B41" s="333" t="s">
        <v>404</v>
      </c>
      <c r="C41" s="332">
        <v>1</v>
      </c>
      <c r="D41" s="332"/>
      <c r="E41" s="332">
        <f>C41*D41</f>
        <v>0</v>
      </c>
      <c r="F41" s="332"/>
      <c r="G41" s="332">
        <f>C41*F41</f>
        <v>0</v>
      </c>
      <c r="H41" s="332">
        <f>D41+F41</f>
        <v>0</v>
      </c>
      <c r="I41" s="332">
        <f>E41+G41</f>
        <v>0</v>
      </c>
      <c r="J41" s="331"/>
      <c r="K41" s="331"/>
    </row>
    <row r="42" spans="1:11" ht="12">
      <c r="A42" s="333" t="s">
        <v>535</v>
      </c>
      <c r="B42" s="333" t="s">
        <v>404</v>
      </c>
      <c r="C42" s="332">
        <v>1</v>
      </c>
      <c r="D42" s="332"/>
      <c r="E42" s="332">
        <f>C42*D42</f>
        <v>0</v>
      </c>
      <c r="F42" s="332"/>
      <c r="G42" s="332">
        <f>C42*F42</f>
        <v>0</v>
      </c>
      <c r="H42" s="332">
        <f>D42+F42</f>
        <v>0</v>
      </c>
      <c r="I42" s="332">
        <f>E42+G42</f>
        <v>0</v>
      </c>
      <c r="J42" s="331"/>
      <c r="K42" s="331"/>
    </row>
    <row r="43" spans="1:11" ht="12">
      <c r="A43" s="333" t="s">
        <v>534</v>
      </c>
      <c r="B43" s="333" t="s">
        <v>404</v>
      </c>
      <c r="C43" s="332">
        <v>1</v>
      </c>
      <c r="D43" s="332"/>
      <c r="E43" s="332">
        <f>C43*D43</f>
        <v>0</v>
      </c>
      <c r="F43" s="332"/>
      <c r="G43" s="332">
        <f>C43*F43</f>
        <v>0</v>
      </c>
      <c r="H43" s="332">
        <f>D43+F43</f>
        <v>0</v>
      </c>
      <c r="I43" s="332">
        <f>E43+G43</f>
        <v>0</v>
      </c>
      <c r="J43" s="331"/>
      <c r="K43" s="331"/>
    </row>
    <row r="44" spans="1:11" ht="12">
      <c r="A44" s="333" t="s">
        <v>533</v>
      </c>
      <c r="B44" s="333" t="s">
        <v>404</v>
      </c>
      <c r="C44" s="332">
        <v>1</v>
      </c>
      <c r="D44" s="332"/>
      <c r="E44" s="332">
        <f>C44*D44</f>
        <v>0</v>
      </c>
      <c r="F44" s="332"/>
      <c r="G44" s="332">
        <f>C44*F44</f>
        <v>0</v>
      </c>
      <c r="H44" s="332">
        <f>D44+F44</f>
        <v>0</v>
      </c>
      <c r="I44" s="332">
        <f>E44+G44</f>
        <v>0</v>
      </c>
      <c r="J44" s="331"/>
      <c r="K44" s="331"/>
    </row>
    <row r="45" spans="1:11" ht="12">
      <c r="A45" s="333" t="s">
        <v>532</v>
      </c>
      <c r="B45" s="333" t="s">
        <v>404</v>
      </c>
      <c r="C45" s="332">
        <v>1</v>
      </c>
      <c r="D45" s="332"/>
      <c r="E45" s="332">
        <f>C45*D45</f>
        <v>0</v>
      </c>
      <c r="F45" s="332"/>
      <c r="G45" s="332">
        <f>C45*F45</f>
        <v>0</v>
      </c>
      <c r="H45" s="332">
        <f>D45+F45</f>
        <v>0</v>
      </c>
      <c r="I45" s="332">
        <f>E45+G45</f>
        <v>0</v>
      </c>
      <c r="J45" s="331"/>
      <c r="K45" s="331"/>
    </row>
    <row r="46" spans="1:11" ht="12">
      <c r="A46" s="333" t="s">
        <v>531</v>
      </c>
      <c r="B46" s="333" t="s">
        <v>404</v>
      </c>
      <c r="C46" s="332">
        <v>1</v>
      </c>
      <c r="D46" s="332"/>
      <c r="E46" s="332">
        <f>C46*D46</f>
        <v>0</v>
      </c>
      <c r="F46" s="332"/>
      <c r="G46" s="332">
        <f>C46*F46</f>
        <v>0</v>
      </c>
      <c r="H46" s="332">
        <f>D46+F46</f>
        <v>0</v>
      </c>
      <c r="I46" s="332">
        <f>E46+G46</f>
        <v>0</v>
      </c>
      <c r="J46" s="331"/>
      <c r="K46" s="331"/>
    </row>
    <row r="47" spans="1:11" ht="12">
      <c r="A47" s="333" t="s">
        <v>530</v>
      </c>
      <c r="B47" s="333" t="s">
        <v>404</v>
      </c>
      <c r="C47" s="332">
        <v>1</v>
      </c>
      <c r="D47" s="332"/>
      <c r="E47" s="332">
        <f>C47*D47</f>
        <v>0</v>
      </c>
      <c r="F47" s="332"/>
      <c r="G47" s="332">
        <f>C47*F47</f>
        <v>0</v>
      </c>
      <c r="H47" s="332">
        <f>D47+F47</f>
        <v>0</v>
      </c>
      <c r="I47" s="332">
        <f>E47+G47</f>
        <v>0</v>
      </c>
      <c r="J47" s="331"/>
      <c r="K47" s="331"/>
    </row>
    <row r="48" spans="1:11" ht="12">
      <c r="A48" s="333" t="s">
        <v>529</v>
      </c>
      <c r="B48" s="333" t="s">
        <v>404</v>
      </c>
      <c r="C48" s="332">
        <v>1</v>
      </c>
      <c r="D48" s="332"/>
      <c r="E48" s="332">
        <f>C48*D48</f>
        <v>0</v>
      </c>
      <c r="F48" s="332"/>
      <c r="G48" s="332">
        <f>C48*F48</f>
        <v>0</v>
      </c>
      <c r="H48" s="332">
        <f>D48+F48</f>
        <v>0</v>
      </c>
      <c r="I48" s="332">
        <f>E48+G48</f>
        <v>0</v>
      </c>
      <c r="J48" s="331"/>
      <c r="K48" s="331"/>
    </row>
    <row r="49" spans="1:11" ht="12">
      <c r="A49" s="333" t="s">
        <v>528</v>
      </c>
      <c r="B49" s="333" t="s">
        <v>404</v>
      </c>
      <c r="C49" s="332">
        <v>1</v>
      </c>
      <c r="D49" s="332"/>
      <c r="E49" s="332">
        <f>C49*D49</f>
        <v>0</v>
      </c>
      <c r="F49" s="332"/>
      <c r="G49" s="332">
        <f>C49*F49</f>
        <v>0</v>
      </c>
      <c r="H49" s="332">
        <f>D49+F49</f>
        <v>0</v>
      </c>
      <c r="I49" s="332">
        <f>E49+G49</f>
        <v>0</v>
      </c>
      <c r="J49" s="331"/>
      <c r="K49" s="331"/>
    </row>
    <row r="50" spans="1:11" ht="12">
      <c r="A50" s="333" t="s">
        <v>527</v>
      </c>
      <c r="B50" s="333" t="s">
        <v>404</v>
      </c>
      <c r="C50" s="332">
        <v>1</v>
      </c>
      <c r="D50" s="332"/>
      <c r="E50" s="332">
        <f>C50*D50</f>
        <v>0</v>
      </c>
      <c r="F50" s="332"/>
      <c r="G50" s="332">
        <f>C50*F50</f>
        <v>0</v>
      </c>
      <c r="H50" s="332">
        <f>D50+F50</f>
        <v>0</v>
      </c>
      <c r="I50" s="332">
        <f>E50+G50</f>
        <v>0</v>
      </c>
      <c r="J50" s="331"/>
      <c r="K50" s="331"/>
    </row>
    <row r="51" spans="1:11" ht="12">
      <c r="A51" s="333" t="s">
        <v>526</v>
      </c>
      <c r="B51" s="333" t="s">
        <v>404</v>
      </c>
      <c r="C51" s="332">
        <v>1</v>
      </c>
      <c r="D51" s="332"/>
      <c r="E51" s="332">
        <f>C51*D51</f>
        <v>0</v>
      </c>
      <c r="F51" s="332"/>
      <c r="G51" s="332">
        <f>C51*F51</f>
        <v>0</v>
      </c>
      <c r="H51" s="332">
        <f>D51+F51</f>
        <v>0</v>
      </c>
      <c r="I51" s="332">
        <f>E51+G51</f>
        <v>0</v>
      </c>
      <c r="J51" s="331"/>
      <c r="K51" s="331"/>
    </row>
    <row r="52" spans="1:11" ht="12">
      <c r="A52" s="333" t="s">
        <v>525</v>
      </c>
      <c r="B52" s="333" t="s">
        <v>404</v>
      </c>
      <c r="C52" s="332">
        <v>1</v>
      </c>
      <c r="D52" s="332"/>
      <c r="E52" s="332">
        <f>C52*D52</f>
        <v>0</v>
      </c>
      <c r="F52" s="332"/>
      <c r="G52" s="332">
        <f>C52*F52</f>
        <v>0</v>
      </c>
      <c r="H52" s="332">
        <f>D52+F52</f>
        <v>0</v>
      </c>
      <c r="I52" s="332">
        <f>E52+G52</f>
        <v>0</v>
      </c>
      <c r="J52" s="331"/>
      <c r="K52" s="331"/>
    </row>
    <row r="53" spans="1:11" ht="12">
      <c r="A53" s="333" t="s">
        <v>524</v>
      </c>
      <c r="B53" s="333" t="s">
        <v>404</v>
      </c>
      <c r="C53" s="332">
        <v>1</v>
      </c>
      <c r="D53" s="332"/>
      <c r="E53" s="332">
        <f>C53*D53</f>
        <v>0</v>
      </c>
      <c r="F53" s="332"/>
      <c r="G53" s="332">
        <f>C53*F53</f>
        <v>0</v>
      </c>
      <c r="H53" s="332">
        <f>D53+F53</f>
        <v>0</v>
      </c>
      <c r="I53" s="332">
        <f>E53+G53</f>
        <v>0</v>
      </c>
      <c r="J53" s="331"/>
      <c r="K53" s="331"/>
    </row>
    <row r="54" spans="1:11" ht="12">
      <c r="A54" s="333" t="s">
        <v>523</v>
      </c>
      <c r="B54" s="333" t="s">
        <v>404</v>
      </c>
      <c r="C54" s="332">
        <v>1</v>
      </c>
      <c r="D54" s="332"/>
      <c r="E54" s="332">
        <f>C54*D54</f>
        <v>0</v>
      </c>
      <c r="F54" s="332"/>
      <c r="G54" s="332">
        <f>C54*F54</f>
        <v>0</v>
      </c>
      <c r="H54" s="332">
        <f>D54+F54</f>
        <v>0</v>
      </c>
      <c r="I54" s="332">
        <f>E54+G54</f>
        <v>0</v>
      </c>
      <c r="J54" s="331"/>
      <c r="K54" s="331"/>
    </row>
    <row r="55" spans="1:11" ht="12">
      <c r="A55" s="333" t="s">
        <v>522</v>
      </c>
      <c r="B55" s="333" t="s">
        <v>404</v>
      </c>
      <c r="C55" s="332">
        <v>1</v>
      </c>
      <c r="D55" s="332"/>
      <c r="E55" s="332">
        <f>C55*D55</f>
        <v>0</v>
      </c>
      <c r="F55" s="332"/>
      <c r="G55" s="332">
        <f>C55*F55</f>
        <v>0</v>
      </c>
      <c r="H55" s="332">
        <f>D55+F55</f>
        <v>0</v>
      </c>
      <c r="I55" s="332">
        <f>E55+G55</f>
        <v>0</v>
      </c>
      <c r="J55" s="331"/>
      <c r="K55" s="331"/>
    </row>
    <row r="56" spans="1:11" ht="12">
      <c r="A56" s="344" t="s">
        <v>425</v>
      </c>
      <c r="B56" s="344" t="s">
        <v>1</v>
      </c>
      <c r="C56" s="343"/>
      <c r="D56" s="343"/>
      <c r="E56" s="343"/>
      <c r="F56" s="343"/>
      <c r="G56" s="343"/>
      <c r="H56" s="343"/>
      <c r="I56" s="343"/>
      <c r="J56" s="331"/>
      <c r="K56" s="331"/>
    </row>
    <row r="57" spans="1:11" ht="12">
      <c r="A57" s="333" t="s">
        <v>424</v>
      </c>
      <c r="B57" s="333" t="s">
        <v>404</v>
      </c>
      <c r="C57" s="332">
        <v>1</v>
      </c>
      <c r="D57" s="332"/>
      <c r="E57" s="332">
        <f>C57*D57</f>
        <v>0</v>
      </c>
      <c r="F57" s="332"/>
      <c r="G57" s="332">
        <f>C57*F57</f>
        <v>0</v>
      </c>
      <c r="H57" s="332">
        <f>D57+F57</f>
        <v>0</v>
      </c>
      <c r="I57" s="332">
        <f>E57+G57</f>
        <v>0</v>
      </c>
      <c r="J57" s="331"/>
      <c r="K57" s="331"/>
    </row>
    <row r="58" spans="1:11" ht="12">
      <c r="A58" s="333" t="s">
        <v>421</v>
      </c>
      <c r="B58" s="333" t="s">
        <v>404</v>
      </c>
      <c r="C58" s="332">
        <v>1</v>
      </c>
      <c r="D58" s="332"/>
      <c r="E58" s="332">
        <f>C58*D58</f>
        <v>0</v>
      </c>
      <c r="F58" s="332"/>
      <c r="G58" s="332">
        <f>C58*F58</f>
        <v>0</v>
      </c>
      <c r="H58" s="332">
        <f>D58+F58</f>
        <v>0</v>
      </c>
      <c r="I58" s="332">
        <f>E58+G58</f>
        <v>0</v>
      </c>
      <c r="J58" s="331"/>
      <c r="K58" s="331"/>
    </row>
    <row r="59" spans="1:11" ht="12">
      <c r="A59" s="333" t="s">
        <v>420</v>
      </c>
      <c r="B59" s="333" t="s">
        <v>404</v>
      </c>
      <c r="C59" s="332">
        <v>1</v>
      </c>
      <c r="D59" s="332"/>
      <c r="E59" s="332">
        <f>C59*D59</f>
        <v>0</v>
      </c>
      <c r="F59" s="332"/>
      <c r="G59" s="332">
        <f>C59*F59</f>
        <v>0</v>
      </c>
      <c r="H59" s="332">
        <f>D59+F59</f>
        <v>0</v>
      </c>
      <c r="I59" s="332">
        <f>E59+G59</f>
        <v>0</v>
      </c>
      <c r="J59" s="331"/>
      <c r="K59" s="331"/>
    </row>
    <row r="60" spans="1:11" ht="12">
      <c r="A60" s="337" t="s">
        <v>521</v>
      </c>
      <c r="B60" s="337" t="s">
        <v>1</v>
      </c>
      <c r="C60" s="336"/>
      <c r="D60" s="336"/>
      <c r="E60" s="336">
        <f>SUM(E36:E59)</f>
        <v>0</v>
      </c>
      <c r="F60" s="336"/>
      <c r="G60" s="336">
        <f>SUM(G36:G59)</f>
        <v>0</v>
      </c>
      <c r="H60" s="336"/>
      <c r="I60" s="336">
        <f>SUM(I36:I59)</f>
        <v>0</v>
      </c>
      <c r="J60" s="331"/>
      <c r="K60" s="331"/>
    </row>
    <row r="61" spans="1:11" ht="12">
      <c r="A61" s="333" t="s">
        <v>1</v>
      </c>
      <c r="B61" s="333" t="s">
        <v>1</v>
      </c>
      <c r="C61" s="332"/>
      <c r="D61" s="332"/>
      <c r="E61" s="332"/>
      <c r="F61" s="332"/>
      <c r="G61" s="332"/>
      <c r="H61" s="332">
        <f>D61+F61</f>
        <v>0</v>
      </c>
      <c r="I61" s="332">
        <f>E61+G61</f>
        <v>0</v>
      </c>
      <c r="J61" s="331"/>
      <c r="K61" s="331"/>
    </row>
    <row r="62" spans="1:11" ht="12">
      <c r="A62" s="337" t="s">
        <v>367</v>
      </c>
      <c r="B62" s="337" t="s">
        <v>1</v>
      </c>
      <c r="C62" s="336"/>
      <c r="D62" s="336"/>
      <c r="E62" s="336"/>
      <c r="F62" s="336"/>
      <c r="G62" s="336"/>
      <c r="H62" s="336"/>
      <c r="I62" s="336"/>
      <c r="J62" s="331"/>
      <c r="K62" s="331"/>
    </row>
    <row r="63" spans="1:11" ht="12">
      <c r="A63" s="333" t="s">
        <v>520</v>
      </c>
      <c r="B63" s="333" t="s">
        <v>404</v>
      </c>
      <c r="C63" s="332">
        <v>1</v>
      </c>
      <c r="D63" s="332"/>
      <c r="E63" s="332">
        <f>C63*D63</f>
        <v>0</v>
      </c>
      <c r="F63" s="332"/>
      <c r="G63" s="332">
        <f>C63*F63</f>
        <v>0</v>
      </c>
      <c r="H63" s="332">
        <f>D63+F63</f>
        <v>0</v>
      </c>
      <c r="I63" s="332">
        <f>E63+G63</f>
        <v>0</v>
      </c>
      <c r="J63" s="331"/>
      <c r="K63" s="331"/>
    </row>
    <row r="64" spans="1:11" ht="12">
      <c r="A64" s="333" t="s">
        <v>519</v>
      </c>
      <c r="B64" s="333" t="s">
        <v>404</v>
      </c>
      <c r="C64" s="332">
        <v>1</v>
      </c>
      <c r="D64" s="332"/>
      <c r="E64" s="332">
        <f>C64*D64</f>
        <v>0</v>
      </c>
      <c r="F64" s="332"/>
      <c r="G64" s="332">
        <f>C64*F64</f>
        <v>0</v>
      </c>
      <c r="H64" s="332">
        <f>D64+F64</f>
        <v>0</v>
      </c>
      <c r="I64" s="332">
        <f>E64+G64</f>
        <v>0</v>
      </c>
      <c r="J64" s="331"/>
      <c r="K64" s="331"/>
    </row>
    <row r="65" spans="1:11" ht="12">
      <c r="A65" s="337" t="s">
        <v>518</v>
      </c>
      <c r="B65" s="337" t="s">
        <v>1</v>
      </c>
      <c r="C65" s="336"/>
      <c r="D65" s="336"/>
      <c r="E65" s="336">
        <f>SUM(E63:E64)</f>
        <v>0</v>
      </c>
      <c r="F65" s="336"/>
      <c r="G65" s="336">
        <f>SUM(G63:G64)</f>
        <v>0</v>
      </c>
      <c r="H65" s="336"/>
      <c r="I65" s="336">
        <f>SUM(I63:I64)</f>
        <v>0</v>
      </c>
      <c r="J65" s="331"/>
      <c r="K65" s="331"/>
    </row>
    <row r="66" spans="1:11" ht="12">
      <c r="A66" s="333" t="s">
        <v>1</v>
      </c>
      <c r="B66" s="333" t="s">
        <v>1</v>
      </c>
      <c r="C66" s="332"/>
      <c r="D66" s="332"/>
      <c r="E66" s="332"/>
      <c r="F66" s="332"/>
      <c r="G66" s="332"/>
      <c r="H66" s="332">
        <f>D66+F66</f>
        <v>0</v>
      </c>
      <c r="I66" s="332">
        <f>E66+G66</f>
        <v>0</v>
      </c>
      <c r="J66" s="331"/>
      <c r="K66" s="331"/>
    </row>
    <row r="67" spans="1:11" ht="12">
      <c r="A67" s="337" t="s">
        <v>366</v>
      </c>
      <c r="B67" s="337" t="s">
        <v>1</v>
      </c>
      <c r="C67" s="336"/>
      <c r="D67" s="336"/>
      <c r="E67" s="336"/>
      <c r="F67" s="336"/>
      <c r="G67" s="336"/>
      <c r="H67" s="336"/>
      <c r="I67" s="336"/>
      <c r="J67" s="331"/>
      <c r="K67" s="331"/>
    </row>
    <row r="68" spans="1:11" ht="12">
      <c r="A68" s="333" t="s">
        <v>517</v>
      </c>
      <c r="B68" s="333" t="s">
        <v>404</v>
      </c>
      <c r="C68" s="332">
        <v>1</v>
      </c>
      <c r="D68" s="332"/>
      <c r="E68" s="332">
        <f>C68*D68</f>
        <v>0</v>
      </c>
      <c r="F68" s="332"/>
      <c r="G68" s="332">
        <f>C68*F68</f>
        <v>0</v>
      </c>
      <c r="H68" s="332">
        <f>D68+F68</f>
        <v>0</v>
      </c>
      <c r="I68" s="332">
        <f>E68+G68</f>
        <v>0</v>
      </c>
      <c r="J68" s="331"/>
      <c r="K68" s="331"/>
    </row>
    <row r="69" spans="1:11" ht="12">
      <c r="A69" s="333" t="s">
        <v>516</v>
      </c>
      <c r="B69" s="333" t="s">
        <v>404</v>
      </c>
      <c r="C69" s="332">
        <v>1</v>
      </c>
      <c r="D69" s="332"/>
      <c r="E69" s="332">
        <f>C69*D69</f>
        <v>0</v>
      </c>
      <c r="F69" s="332"/>
      <c r="G69" s="332">
        <f>C69*F69</f>
        <v>0</v>
      </c>
      <c r="H69" s="332">
        <f>D69+F69</f>
        <v>0</v>
      </c>
      <c r="I69" s="332">
        <f>E69+G69</f>
        <v>0</v>
      </c>
      <c r="J69" s="331"/>
      <c r="K69" s="331"/>
    </row>
    <row r="70" spans="1:11" ht="12">
      <c r="A70" s="333" t="s">
        <v>515</v>
      </c>
      <c r="B70" s="333" t="s">
        <v>404</v>
      </c>
      <c r="C70" s="332">
        <v>1</v>
      </c>
      <c r="D70" s="332"/>
      <c r="E70" s="332">
        <f>C70*D70</f>
        <v>0</v>
      </c>
      <c r="F70" s="332"/>
      <c r="G70" s="332">
        <f>C70*F70</f>
        <v>0</v>
      </c>
      <c r="H70" s="332">
        <f>D70+F70</f>
        <v>0</v>
      </c>
      <c r="I70" s="332">
        <f>E70+G70</f>
        <v>0</v>
      </c>
      <c r="J70" s="331"/>
      <c r="K70" s="331"/>
    </row>
    <row r="71" spans="1:11" ht="12">
      <c r="A71" s="337" t="s">
        <v>514</v>
      </c>
      <c r="B71" s="337" t="s">
        <v>1</v>
      </c>
      <c r="C71" s="336"/>
      <c r="D71" s="336"/>
      <c r="E71" s="336">
        <f>SUM(E68:E70)</f>
        <v>0</v>
      </c>
      <c r="F71" s="336"/>
      <c r="G71" s="336">
        <f>SUM(G68:G70)</f>
        <v>0</v>
      </c>
      <c r="H71" s="336"/>
      <c r="I71" s="336">
        <f>SUM(I68:I70)</f>
        <v>0</v>
      </c>
      <c r="J71" s="331"/>
      <c r="K71" s="331"/>
    </row>
    <row r="72" spans="1:11" ht="12">
      <c r="A72" s="333" t="s">
        <v>1</v>
      </c>
      <c r="B72" s="333" t="s">
        <v>1</v>
      </c>
      <c r="C72" s="332"/>
      <c r="D72" s="332"/>
      <c r="E72" s="332"/>
      <c r="F72" s="332"/>
      <c r="G72" s="332"/>
      <c r="H72" s="332">
        <f>D72+F72</f>
        <v>0</v>
      </c>
      <c r="I72" s="332">
        <f>E72+G72</f>
        <v>0</v>
      </c>
      <c r="J72" s="331"/>
      <c r="K72" s="331"/>
    </row>
    <row r="73" spans="1:11" ht="12">
      <c r="A73" s="337" t="s">
        <v>365</v>
      </c>
      <c r="B73" s="337" t="s">
        <v>1</v>
      </c>
      <c r="C73" s="336"/>
      <c r="D73" s="336"/>
      <c r="E73" s="336"/>
      <c r="F73" s="336"/>
      <c r="G73" s="336"/>
      <c r="H73" s="336"/>
      <c r="I73" s="336"/>
      <c r="J73" s="331"/>
      <c r="K73" s="331"/>
    </row>
    <row r="74" spans="1:11" ht="12">
      <c r="A74" s="335" t="s">
        <v>513</v>
      </c>
      <c r="B74" s="335" t="s">
        <v>1</v>
      </c>
      <c r="C74" s="338"/>
      <c r="D74" s="338"/>
      <c r="E74" s="338"/>
      <c r="F74" s="338"/>
      <c r="G74" s="338"/>
      <c r="H74" s="338"/>
      <c r="I74" s="338"/>
      <c r="J74" s="331"/>
      <c r="K74" s="331"/>
    </row>
    <row r="75" spans="1:11" ht="12">
      <c r="A75" s="340" t="s">
        <v>512</v>
      </c>
      <c r="B75" s="340" t="s">
        <v>1</v>
      </c>
      <c r="C75" s="339"/>
      <c r="D75" s="339"/>
      <c r="E75" s="339"/>
      <c r="F75" s="339"/>
      <c r="G75" s="339"/>
      <c r="H75" s="339"/>
      <c r="I75" s="339"/>
      <c r="J75" s="331"/>
      <c r="K75" s="331"/>
    </row>
    <row r="76" spans="1:11" ht="12">
      <c r="A76" s="344" t="s">
        <v>511</v>
      </c>
      <c r="B76" s="344" t="s">
        <v>1</v>
      </c>
      <c r="C76" s="343"/>
      <c r="D76" s="343"/>
      <c r="E76" s="343"/>
      <c r="F76" s="343"/>
      <c r="G76" s="343"/>
      <c r="H76" s="343"/>
      <c r="I76" s="343"/>
      <c r="J76" s="331"/>
      <c r="K76" s="331"/>
    </row>
    <row r="77" spans="1:11" ht="12">
      <c r="A77" s="333" t="s">
        <v>510</v>
      </c>
      <c r="B77" s="333" t="s">
        <v>434</v>
      </c>
      <c r="C77" s="332">
        <v>140</v>
      </c>
      <c r="D77" s="332"/>
      <c r="E77" s="332">
        <f>C77*D77</f>
        <v>0</v>
      </c>
      <c r="F77" s="332"/>
      <c r="G77" s="332">
        <f>C77*F77</f>
        <v>0</v>
      </c>
      <c r="H77" s="332">
        <f>D77+F77</f>
        <v>0</v>
      </c>
      <c r="I77" s="332">
        <f>E77+G77</f>
        <v>0</v>
      </c>
      <c r="J77" s="331"/>
      <c r="K77" s="331"/>
    </row>
    <row r="78" spans="1:11" ht="12">
      <c r="A78" s="344" t="s">
        <v>509</v>
      </c>
      <c r="B78" s="344" t="s">
        <v>1</v>
      </c>
      <c r="C78" s="343"/>
      <c r="D78" s="343"/>
      <c r="E78" s="343"/>
      <c r="F78" s="343"/>
      <c r="G78" s="343"/>
      <c r="H78" s="343"/>
      <c r="I78" s="343"/>
      <c r="J78" s="331"/>
      <c r="K78" s="331"/>
    </row>
    <row r="79" spans="1:11" ht="12">
      <c r="A79" s="333" t="s">
        <v>508</v>
      </c>
      <c r="B79" s="333" t="s">
        <v>434</v>
      </c>
      <c r="C79" s="332">
        <v>270</v>
      </c>
      <c r="D79" s="332"/>
      <c r="E79" s="332">
        <f>C79*D79</f>
        <v>0</v>
      </c>
      <c r="F79" s="332"/>
      <c r="G79" s="332">
        <f>C79*F79</f>
        <v>0</v>
      </c>
      <c r="H79" s="332">
        <f>D79+F79</f>
        <v>0</v>
      </c>
      <c r="I79" s="332">
        <f>E79+G79</f>
        <v>0</v>
      </c>
      <c r="J79" s="331"/>
      <c r="K79" s="331"/>
    </row>
    <row r="80" spans="1:11" ht="12">
      <c r="A80" s="333" t="s">
        <v>507</v>
      </c>
      <c r="B80" s="333" t="s">
        <v>434</v>
      </c>
      <c r="C80" s="332">
        <v>15</v>
      </c>
      <c r="D80" s="332"/>
      <c r="E80" s="332">
        <f>C80*D80</f>
        <v>0</v>
      </c>
      <c r="F80" s="332"/>
      <c r="G80" s="332">
        <f>C80*F80</f>
        <v>0</v>
      </c>
      <c r="H80" s="332">
        <f>D80+F80</f>
        <v>0</v>
      </c>
      <c r="I80" s="332">
        <f>E80+G80</f>
        <v>0</v>
      </c>
      <c r="J80" s="331"/>
      <c r="K80" s="331"/>
    </row>
    <row r="81" spans="1:11" ht="12">
      <c r="A81" s="333" t="s">
        <v>506</v>
      </c>
      <c r="B81" s="333" t="s">
        <v>434</v>
      </c>
      <c r="C81" s="332">
        <v>490</v>
      </c>
      <c r="D81" s="332"/>
      <c r="E81" s="332">
        <f>C81*D81</f>
        <v>0</v>
      </c>
      <c r="F81" s="332"/>
      <c r="G81" s="332">
        <f>C81*F81</f>
        <v>0</v>
      </c>
      <c r="H81" s="332">
        <f>D81+F81</f>
        <v>0</v>
      </c>
      <c r="I81" s="332">
        <f>E81+G81</f>
        <v>0</v>
      </c>
      <c r="J81" s="331"/>
      <c r="K81" s="331"/>
    </row>
    <row r="82" spans="1:11" ht="12">
      <c r="A82" s="333" t="s">
        <v>505</v>
      </c>
      <c r="B82" s="333" t="s">
        <v>434</v>
      </c>
      <c r="C82" s="332">
        <v>50</v>
      </c>
      <c r="D82" s="332"/>
      <c r="E82" s="332">
        <f>C82*D82</f>
        <v>0</v>
      </c>
      <c r="F82" s="332"/>
      <c r="G82" s="332">
        <f>C82*F82</f>
        <v>0</v>
      </c>
      <c r="H82" s="332">
        <f>D82+F82</f>
        <v>0</v>
      </c>
      <c r="I82" s="332">
        <f>E82+G82</f>
        <v>0</v>
      </c>
      <c r="J82" s="331"/>
      <c r="K82" s="331"/>
    </row>
    <row r="83" spans="1:11" ht="12">
      <c r="A83" s="333" t="s">
        <v>504</v>
      </c>
      <c r="B83" s="333" t="s">
        <v>434</v>
      </c>
      <c r="C83" s="332">
        <v>25</v>
      </c>
      <c r="D83" s="332"/>
      <c r="E83" s="332">
        <f>C83*D83</f>
        <v>0</v>
      </c>
      <c r="F83" s="332"/>
      <c r="G83" s="332">
        <f>C83*F83</f>
        <v>0</v>
      </c>
      <c r="H83" s="332">
        <f>D83+F83</f>
        <v>0</v>
      </c>
      <c r="I83" s="332">
        <f>E83+G83</f>
        <v>0</v>
      </c>
      <c r="J83" s="331"/>
      <c r="K83" s="331"/>
    </row>
    <row r="84" spans="1:11" ht="12">
      <c r="A84" s="333" t="s">
        <v>503</v>
      </c>
      <c r="B84" s="333" t="s">
        <v>434</v>
      </c>
      <c r="C84" s="332">
        <v>450</v>
      </c>
      <c r="D84" s="332"/>
      <c r="E84" s="332">
        <f>C84*D84</f>
        <v>0</v>
      </c>
      <c r="F84" s="332"/>
      <c r="G84" s="332">
        <f>C84*F84</f>
        <v>0</v>
      </c>
      <c r="H84" s="332">
        <f>D84+F84</f>
        <v>0</v>
      </c>
      <c r="I84" s="332">
        <f>E84+G84</f>
        <v>0</v>
      </c>
      <c r="J84" s="331"/>
      <c r="K84" s="331"/>
    </row>
    <row r="85" spans="1:11" ht="12">
      <c r="A85" s="333" t="s">
        <v>502</v>
      </c>
      <c r="B85" s="333" t="s">
        <v>434</v>
      </c>
      <c r="C85" s="332">
        <v>25</v>
      </c>
      <c r="D85" s="332"/>
      <c r="E85" s="332">
        <f>C85*D85</f>
        <v>0</v>
      </c>
      <c r="F85" s="332"/>
      <c r="G85" s="332">
        <f>C85*F85</f>
        <v>0</v>
      </c>
      <c r="H85" s="332">
        <f>D85+F85</f>
        <v>0</v>
      </c>
      <c r="I85" s="332">
        <f>E85+G85</f>
        <v>0</v>
      </c>
      <c r="J85" s="331"/>
      <c r="K85" s="331"/>
    </row>
    <row r="86" spans="1:11" ht="12">
      <c r="A86" s="333" t="s">
        <v>501</v>
      </c>
      <c r="B86" s="333" t="s">
        <v>434</v>
      </c>
      <c r="C86" s="332">
        <v>50</v>
      </c>
      <c r="D86" s="332"/>
      <c r="E86" s="332">
        <f>C86*D86</f>
        <v>0</v>
      </c>
      <c r="F86" s="332"/>
      <c r="G86" s="332">
        <f>C86*F86</f>
        <v>0</v>
      </c>
      <c r="H86" s="332">
        <f>D86+F86</f>
        <v>0</v>
      </c>
      <c r="I86" s="332">
        <f>E86+G86</f>
        <v>0</v>
      </c>
      <c r="J86" s="331"/>
      <c r="K86" s="331"/>
    </row>
    <row r="87" spans="1:11" ht="12">
      <c r="A87" s="333" t="s">
        <v>500</v>
      </c>
      <c r="B87" s="333" t="s">
        <v>434</v>
      </c>
      <c r="C87" s="332">
        <v>85</v>
      </c>
      <c r="D87" s="332"/>
      <c r="E87" s="332">
        <f>C87*D87</f>
        <v>0</v>
      </c>
      <c r="F87" s="332"/>
      <c r="G87" s="332">
        <f>C87*F87</f>
        <v>0</v>
      </c>
      <c r="H87" s="332">
        <f>D87+F87</f>
        <v>0</v>
      </c>
      <c r="I87" s="332">
        <f>E87+G87</f>
        <v>0</v>
      </c>
      <c r="J87" s="331"/>
      <c r="K87" s="331"/>
    </row>
    <row r="88" spans="1:11" ht="12">
      <c r="A88" s="344" t="s">
        <v>499</v>
      </c>
      <c r="B88" s="344" t="s">
        <v>1</v>
      </c>
      <c r="C88" s="343"/>
      <c r="D88" s="343"/>
      <c r="E88" s="343"/>
      <c r="F88" s="343"/>
      <c r="G88" s="343"/>
      <c r="H88" s="343"/>
      <c r="I88" s="343"/>
      <c r="J88" s="331"/>
      <c r="K88" s="331"/>
    </row>
    <row r="89" spans="1:11" ht="12">
      <c r="A89" s="333" t="s">
        <v>498</v>
      </c>
      <c r="B89" s="333" t="s">
        <v>434</v>
      </c>
      <c r="C89" s="332">
        <v>20</v>
      </c>
      <c r="D89" s="332"/>
      <c r="E89" s="332">
        <f>C89*D89</f>
        <v>0</v>
      </c>
      <c r="F89" s="332"/>
      <c r="G89" s="332">
        <f>C89*F89</f>
        <v>0</v>
      </c>
      <c r="H89" s="332">
        <f>D89+F89</f>
        <v>0</v>
      </c>
      <c r="I89" s="332">
        <f>E89+G89</f>
        <v>0</v>
      </c>
      <c r="J89" s="331"/>
      <c r="K89" s="331"/>
    </row>
    <row r="90" spans="1:11" ht="12">
      <c r="A90" s="333" t="s">
        <v>497</v>
      </c>
      <c r="B90" s="333" t="s">
        <v>434</v>
      </c>
      <c r="C90" s="332">
        <v>15</v>
      </c>
      <c r="D90" s="332"/>
      <c r="E90" s="332">
        <f>C90*D90</f>
        <v>0</v>
      </c>
      <c r="F90" s="332"/>
      <c r="G90" s="332">
        <f>C90*F90</f>
        <v>0</v>
      </c>
      <c r="H90" s="332">
        <f>D90+F90</f>
        <v>0</v>
      </c>
      <c r="I90" s="332">
        <f>E90+G90</f>
        <v>0</v>
      </c>
      <c r="J90" s="331"/>
      <c r="K90" s="331"/>
    </row>
    <row r="91" spans="1:11" ht="12">
      <c r="A91" s="333" t="s">
        <v>496</v>
      </c>
      <c r="B91" s="333" t="s">
        <v>434</v>
      </c>
      <c r="C91" s="332">
        <v>215</v>
      </c>
      <c r="D91" s="332"/>
      <c r="E91" s="332">
        <f>C91*D91</f>
        <v>0</v>
      </c>
      <c r="F91" s="332"/>
      <c r="G91" s="332">
        <f>C91*F91</f>
        <v>0</v>
      </c>
      <c r="H91" s="332">
        <f>D91+F91</f>
        <v>0</v>
      </c>
      <c r="I91" s="332">
        <f>E91+G91</f>
        <v>0</v>
      </c>
      <c r="J91" s="331"/>
      <c r="K91" s="331"/>
    </row>
    <row r="92" spans="1:11" ht="12">
      <c r="A92" s="333" t="s">
        <v>495</v>
      </c>
      <c r="B92" s="333" t="s">
        <v>434</v>
      </c>
      <c r="C92" s="332">
        <v>20</v>
      </c>
      <c r="D92" s="332"/>
      <c r="E92" s="332">
        <f>C92*D92</f>
        <v>0</v>
      </c>
      <c r="F92" s="332"/>
      <c r="G92" s="332">
        <f>C92*F92</f>
        <v>0</v>
      </c>
      <c r="H92" s="332">
        <f>D92+F92</f>
        <v>0</v>
      </c>
      <c r="I92" s="332">
        <f>E92+G92</f>
        <v>0</v>
      </c>
      <c r="J92" s="331"/>
      <c r="K92" s="331"/>
    </row>
    <row r="93" spans="1:11" ht="12">
      <c r="A93" s="333" t="s">
        <v>494</v>
      </c>
      <c r="B93" s="333" t="s">
        <v>451</v>
      </c>
      <c r="C93" s="332">
        <v>1</v>
      </c>
      <c r="D93" s="332"/>
      <c r="E93" s="332">
        <f>C93*D93</f>
        <v>0</v>
      </c>
      <c r="F93" s="332"/>
      <c r="G93" s="332">
        <f>C93*F93</f>
        <v>0</v>
      </c>
      <c r="H93" s="332">
        <f>D93+F93</f>
        <v>0</v>
      </c>
      <c r="I93" s="332">
        <f>E93+G93</f>
        <v>0</v>
      </c>
      <c r="J93" s="331"/>
      <c r="K93" s="331"/>
    </row>
    <row r="94" spans="1:11" ht="12">
      <c r="A94" s="340" t="s">
        <v>493</v>
      </c>
      <c r="B94" s="340" t="s">
        <v>1</v>
      </c>
      <c r="C94" s="339"/>
      <c r="D94" s="339"/>
      <c r="E94" s="339">
        <f>SUM(E76:E93)</f>
        <v>0</v>
      </c>
      <c r="F94" s="339"/>
      <c r="G94" s="339">
        <f>SUM(G76:G93)</f>
        <v>0</v>
      </c>
      <c r="H94" s="339"/>
      <c r="I94" s="339">
        <f>SUM(I76:I93)</f>
        <v>0</v>
      </c>
      <c r="J94" s="331"/>
      <c r="K94" s="331"/>
    </row>
    <row r="95" spans="1:11" ht="12">
      <c r="A95" s="333" t="s">
        <v>1</v>
      </c>
      <c r="B95" s="333" t="s">
        <v>1</v>
      </c>
      <c r="C95" s="332"/>
      <c r="D95" s="332"/>
      <c r="E95" s="332"/>
      <c r="F95" s="332"/>
      <c r="G95" s="332"/>
      <c r="H95" s="332">
        <f>D95+F95</f>
        <v>0</v>
      </c>
      <c r="I95" s="332">
        <f>E95+G95</f>
        <v>0</v>
      </c>
      <c r="J95" s="331"/>
      <c r="K95" s="331"/>
    </row>
    <row r="96" spans="1:11" ht="12">
      <c r="A96" s="340" t="s">
        <v>492</v>
      </c>
      <c r="B96" s="340" t="s">
        <v>1</v>
      </c>
      <c r="C96" s="339"/>
      <c r="D96" s="339"/>
      <c r="E96" s="339"/>
      <c r="F96" s="339"/>
      <c r="G96" s="339"/>
      <c r="H96" s="339"/>
      <c r="I96" s="339"/>
      <c r="J96" s="331"/>
      <c r="K96" s="331"/>
    </row>
    <row r="97" spans="1:11" ht="12">
      <c r="A97" s="333" t="s">
        <v>491</v>
      </c>
      <c r="B97" s="333" t="s">
        <v>404</v>
      </c>
      <c r="C97" s="332">
        <v>2</v>
      </c>
      <c r="D97" s="332"/>
      <c r="E97" s="332">
        <f>C97*D97</f>
        <v>0</v>
      </c>
      <c r="F97" s="332"/>
      <c r="G97" s="332">
        <f>C97*F97</f>
        <v>0</v>
      </c>
      <c r="H97" s="332">
        <f>D97+F97</f>
        <v>0</v>
      </c>
      <c r="I97" s="332">
        <f>E97+G97</f>
        <v>0</v>
      </c>
      <c r="J97" s="331"/>
      <c r="K97" s="331"/>
    </row>
    <row r="98" spans="1:11" ht="12">
      <c r="A98" s="333" t="s">
        <v>490</v>
      </c>
      <c r="B98" s="333" t="s">
        <v>404</v>
      </c>
      <c r="C98" s="332">
        <v>14</v>
      </c>
      <c r="D98" s="332"/>
      <c r="E98" s="332">
        <f>C98*D98</f>
        <v>0</v>
      </c>
      <c r="F98" s="332"/>
      <c r="G98" s="332">
        <f>C98*F98</f>
        <v>0</v>
      </c>
      <c r="H98" s="332">
        <f>D98+F98</f>
        <v>0</v>
      </c>
      <c r="I98" s="332">
        <f>E98+G98</f>
        <v>0</v>
      </c>
      <c r="J98" s="331"/>
      <c r="K98" s="331"/>
    </row>
    <row r="99" spans="1:11" ht="12">
      <c r="A99" s="333" t="s">
        <v>489</v>
      </c>
      <c r="B99" s="333" t="s">
        <v>404</v>
      </c>
      <c r="C99" s="332">
        <v>13</v>
      </c>
      <c r="D99" s="332"/>
      <c r="E99" s="332">
        <f>C99*D99</f>
        <v>0</v>
      </c>
      <c r="F99" s="332"/>
      <c r="G99" s="332">
        <f>C99*F99</f>
        <v>0</v>
      </c>
      <c r="H99" s="332">
        <f>D99+F99</f>
        <v>0</v>
      </c>
      <c r="I99" s="332">
        <f>E99+G99</f>
        <v>0</v>
      </c>
      <c r="J99" s="331"/>
      <c r="K99" s="331"/>
    </row>
    <row r="100" spans="1:11" ht="12">
      <c r="A100" s="333" t="s">
        <v>488</v>
      </c>
      <c r="B100" s="333" t="s">
        <v>404</v>
      </c>
      <c r="C100" s="332">
        <v>2</v>
      </c>
      <c r="D100" s="332"/>
      <c r="E100" s="332">
        <f>C100*D100</f>
        <v>0</v>
      </c>
      <c r="F100" s="332"/>
      <c r="G100" s="332">
        <f>C100*F100</f>
        <v>0</v>
      </c>
      <c r="H100" s="332">
        <f>D100+F100</f>
        <v>0</v>
      </c>
      <c r="I100" s="332">
        <f>E100+G100</f>
        <v>0</v>
      </c>
      <c r="J100" s="331"/>
      <c r="K100" s="331"/>
    </row>
    <row r="101" spans="1:11" ht="12">
      <c r="A101" s="333" t="s">
        <v>487</v>
      </c>
      <c r="B101" s="333" t="s">
        <v>404</v>
      </c>
      <c r="C101" s="332">
        <v>4</v>
      </c>
      <c r="D101" s="332"/>
      <c r="E101" s="332">
        <f>C101*D101</f>
        <v>0</v>
      </c>
      <c r="F101" s="332"/>
      <c r="G101" s="332">
        <f>C101*F101</f>
        <v>0</v>
      </c>
      <c r="H101" s="332">
        <f>D101+F101</f>
        <v>0</v>
      </c>
      <c r="I101" s="332">
        <f>E101+G101</f>
        <v>0</v>
      </c>
      <c r="J101" s="331"/>
      <c r="K101" s="331"/>
    </row>
    <row r="102" spans="1:11" ht="12">
      <c r="A102" s="333" t="s">
        <v>486</v>
      </c>
      <c r="B102" s="333" t="s">
        <v>404</v>
      </c>
      <c r="C102" s="332">
        <v>3</v>
      </c>
      <c r="D102" s="332"/>
      <c r="E102" s="332">
        <f>C102*D102</f>
        <v>0</v>
      </c>
      <c r="F102" s="332"/>
      <c r="G102" s="332">
        <f>C102*F102</f>
        <v>0</v>
      </c>
      <c r="H102" s="332">
        <f>D102+F102</f>
        <v>0</v>
      </c>
      <c r="I102" s="332">
        <f>E102+G102</f>
        <v>0</v>
      </c>
      <c r="J102" s="331"/>
      <c r="K102" s="331"/>
    </row>
    <row r="103" spans="1:11" ht="12">
      <c r="A103" s="333" t="s">
        <v>485</v>
      </c>
      <c r="B103" s="333" t="s">
        <v>404</v>
      </c>
      <c r="C103" s="332">
        <v>3</v>
      </c>
      <c r="D103" s="332"/>
      <c r="E103" s="332">
        <f>C103*D103</f>
        <v>0</v>
      </c>
      <c r="F103" s="332"/>
      <c r="G103" s="332">
        <f>C103*F103</f>
        <v>0</v>
      </c>
      <c r="H103" s="332">
        <f>D103+F103</f>
        <v>0</v>
      </c>
      <c r="I103" s="332">
        <f>E103+G103</f>
        <v>0</v>
      </c>
      <c r="J103" s="331"/>
      <c r="K103" s="331"/>
    </row>
    <row r="104" spans="1:11" ht="12">
      <c r="A104" s="333" t="s">
        <v>484</v>
      </c>
      <c r="B104" s="333" t="s">
        <v>404</v>
      </c>
      <c r="C104" s="332">
        <v>9</v>
      </c>
      <c r="D104" s="332"/>
      <c r="E104" s="332">
        <f>C104*D104</f>
        <v>0</v>
      </c>
      <c r="F104" s="332"/>
      <c r="G104" s="332">
        <f>C104*F104</f>
        <v>0</v>
      </c>
      <c r="H104" s="332">
        <f>D104+F104</f>
        <v>0</v>
      </c>
      <c r="I104" s="332">
        <f>E104+G104</f>
        <v>0</v>
      </c>
      <c r="J104" s="331"/>
      <c r="K104" s="331"/>
    </row>
    <row r="105" spans="1:11" ht="12">
      <c r="A105" s="333" t="s">
        <v>483</v>
      </c>
      <c r="B105" s="333" t="s">
        <v>404</v>
      </c>
      <c r="C105" s="332">
        <v>2</v>
      </c>
      <c r="D105" s="332"/>
      <c r="E105" s="332">
        <f>C105*D105</f>
        <v>0</v>
      </c>
      <c r="F105" s="332"/>
      <c r="G105" s="332">
        <f>C105*F105</f>
        <v>0</v>
      </c>
      <c r="H105" s="332">
        <f>D105+F105</f>
        <v>0</v>
      </c>
      <c r="I105" s="332">
        <f>E105+G105</f>
        <v>0</v>
      </c>
      <c r="J105" s="331"/>
      <c r="K105" s="331"/>
    </row>
    <row r="106" spans="1:11" ht="12">
      <c r="A106" s="340" t="s">
        <v>482</v>
      </c>
      <c r="B106" s="340" t="s">
        <v>1</v>
      </c>
      <c r="C106" s="339"/>
      <c r="D106" s="339"/>
      <c r="E106" s="339">
        <f>SUM(E97:E105)</f>
        <v>0</v>
      </c>
      <c r="F106" s="339"/>
      <c r="G106" s="339">
        <f>SUM(G97:G105)</f>
        <v>0</v>
      </c>
      <c r="H106" s="339"/>
      <c r="I106" s="339">
        <f>SUM(I97:I105)</f>
        <v>0</v>
      </c>
      <c r="J106" s="331"/>
      <c r="K106" s="331"/>
    </row>
    <row r="107" spans="1:11" ht="12">
      <c r="A107" s="333" t="s">
        <v>1</v>
      </c>
      <c r="B107" s="333" t="s">
        <v>1</v>
      </c>
      <c r="C107" s="332"/>
      <c r="D107" s="332"/>
      <c r="E107" s="332"/>
      <c r="F107" s="332"/>
      <c r="G107" s="332"/>
      <c r="H107" s="332">
        <f>D107+F107</f>
        <v>0</v>
      </c>
      <c r="I107" s="332">
        <f>E107+G107</f>
        <v>0</v>
      </c>
      <c r="J107" s="331"/>
      <c r="K107" s="331"/>
    </row>
    <row r="108" spans="1:11" ht="12">
      <c r="A108" s="340" t="s">
        <v>481</v>
      </c>
      <c r="B108" s="340" t="s">
        <v>1</v>
      </c>
      <c r="C108" s="339"/>
      <c r="D108" s="339"/>
      <c r="E108" s="339"/>
      <c r="F108" s="339"/>
      <c r="G108" s="339"/>
      <c r="H108" s="339"/>
      <c r="I108" s="339"/>
      <c r="J108" s="331"/>
      <c r="K108" s="331"/>
    </row>
    <row r="109" spans="1:11" ht="12">
      <c r="A109" s="344" t="s">
        <v>480</v>
      </c>
      <c r="B109" s="344" t="s">
        <v>1</v>
      </c>
      <c r="C109" s="343"/>
      <c r="D109" s="343"/>
      <c r="E109" s="343"/>
      <c r="F109" s="343"/>
      <c r="G109" s="343"/>
      <c r="H109" s="343"/>
      <c r="I109" s="343"/>
      <c r="J109" s="331"/>
      <c r="K109" s="331"/>
    </row>
    <row r="110" spans="1:11" ht="12">
      <c r="A110" s="333" t="s">
        <v>479</v>
      </c>
      <c r="B110" s="333" t="s">
        <v>404</v>
      </c>
      <c r="C110" s="332">
        <v>11</v>
      </c>
      <c r="D110" s="332"/>
      <c r="E110" s="332">
        <f>C110*D110</f>
        <v>0</v>
      </c>
      <c r="F110" s="332"/>
      <c r="G110" s="332">
        <f>C110*F110</f>
        <v>0</v>
      </c>
      <c r="H110" s="332">
        <f>D110+F110</f>
        <v>0</v>
      </c>
      <c r="I110" s="332">
        <f>E110+G110</f>
        <v>0</v>
      </c>
      <c r="J110" s="331"/>
      <c r="K110" s="331"/>
    </row>
    <row r="111" spans="1:11" ht="12">
      <c r="A111" s="333" t="s">
        <v>478</v>
      </c>
      <c r="B111" s="333" t="s">
        <v>404</v>
      </c>
      <c r="C111" s="332">
        <v>2</v>
      </c>
      <c r="D111" s="332"/>
      <c r="E111" s="332">
        <f>C111*D111</f>
        <v>0</v>
      </c>
      <c r="F111" s="332"/>
      <c r="G111" s="332">
        <f>C111*F111</f>
        <v>0</v>
      </c>
      <c r="H111" s="332">
        <f>D111+F111</f>
        <v>0</v>
      </c>
      <c r="I111" s="332">
        <f>E111+G111</f>
        <v>0</v>
      </c>
      <c r="J111" s="331"/>
      <c r="K111" s="331"/>
    </row>
    <row r="112" spans="1:11" ht="12">
      <c r="A112" s="333" t="s">
        <v>477</v>
      </c>
      <c r="B112" s="333" t="s">
        <v>404</v>
      </c>
      <c r="C112" s="332">
        <v>2</v>
      </c>
      <c r="D112" s="332"/>
      <c r="E112" s="332">
        <f>C112*D112</f>
        <v>0</v>
      </c>
      <c r="F112" s="332"/>
      <c r="G112" s="332">
        <f>C112*F112</f>
        <v>0</v>
      </c>
      <c r="H112" s="332">
        <f>D112+F112</f>
        <v>0</v>
      </c>
      <c r="I112" s="332">
        <f>E112+G112</f>
        <v>0</v>
      </c>
      <c r="J112" s="331"/>
      <c r="K112" s="331"/>
    </row>
    <row r="113" spans="1:11" ht="12">
      <c r="A113" s="333" t="s">
        <v>476</v>
      </c>
      <c r="B113" s="333" t="s">
        <v>404</v>
      </c>
      <c r="C113" s="332">
        <v>12</v>
      </c>
      <c r="D113" s="332"/>
      <c r="E113" s="332">
        <f>C113*D113</f>
        <v>0</v>
      </c>
      <c r="F113" s="332"/>
      <c r="G113" s="332">
        <f>C113*F113</f>
        <v>0</v>
      </c>
      <c r="H113" s="332">
        <f>D113+F113</f>
        <v>0</v>
      </c>
      <c r="I113" s="332">
        <f>E113+G113</f>
        <v>0</v>
      </c>
      <c r="J113" s="331"/>
      <c r="K113" s="331"/>
    </row>
    <row r="114" spans="1:11" ht="12">
      <c r="A114" s="333" t="s">
        <v>476</v>
      </c>
      <c r="B114" s="333" t="s">
        <v>404</v>
      </c>
      <c r="C114" s="332">
        <v>5</v>
      </c>
      <c r="D114" s="332"/>
      <c r="E114" s="332">
        <f>C114*D114</f>
        <v>0</v>
      </c>
      <c r="F114" s="332"/>
      <c r="G114" s="332">
        <f>C114*F114</f>
        <v>0</v>
      </c>
      <c r="H114" s="332">
        <f>D114+F114</f>
        <v>0</v>
      </c>
      <c r="I114" s="332">
        <f>E114+G114</f>
        <v>0</v>
      </c>
      <c r="J114" s="331"/>
      <c r="K114" s="331"/>
    </row>
    <row r="115" spans="1:11" ht="12">
      <c r="A115" s="333" t="s">
        <v>1</v>
      </c>
      <c r="B115" s="333" t="s">
        <v>1</v>
      </c>
      <c r="C115" s="332"/>
      <c r="D115" s="332"/>
      <c r="E115" s="332"/>
      <c r="F115" s="332"/>
      <c r="G115" s="332"/>
      <c r="H115" s="332">
        <f>D115+F115</f>
        <v>0</v>
      </c>
      <c r="I115" s="332">
        <f>E115+G115</f>
        <v>0</v>
      </c>
      <c r="J115" s="331"/>
      <c r="K115" s="331"/>
    </row>
    <row r="116" spans="1:11" ht="12">
      <c r="A116" s="344" t="s">
        <v>475</v>
      </c>
      <c r="B116" s="344" t="s">
        <v>1</v>
      </c>
      <c r="C116" s="343"/>
      <c r="D116" s="343"/>
      <c r="E116" s="343"/>
      <c r="F116" s="343"/>
      <c r="G116" s="343"/>
      <c r="H116" s="343"/>
      <c r="I116" s="343"/>
      <c r="J116" s="331"/>
      <c r="K116" s="331"/>
    </row>
    <row r="117" spans="1:11" ht="12">
      <c r="A117" s="333" t="s">
        <v>474</v>
      </c>
      <c r="B117" s="333" t="s">
        <v>404</v>
      </c>
      <c r="C117" s="332">
        <v>2</v>
      </c>
      <c r="D117" s="332"/>
      <c r="E117" s="332">
        <f>C117*D117</f>
        <v>0</v>
      </c>
      <c r="F117" s="332"/>
      <c r="G117" s="332">
        <f>C117*F117</f>
        <v>0</v>
      </c>
      <c r="H117" s="332">
        <f>D117+F117</f>
        <v>0</v>
      </c>
      <c r="I117" s="332">
        <f>E117+G117</f>
        <v>0</v>
      </c>
      <c r="J117" s="331"/>
      <c r="K117" s="331"/>
    </row>
    <row r="118" spans="1:11" ht="12">
      <c r="A118" s="344" t="s">
        <v>473</v>
      </c>
      <c r="B118" s="344" t="s">
        <v>1</v>
      </c>
      <c r="C118" s="343"/>
      <c r="D118" s="343"/>
      <c r="E118" s="343"/>
      <c r="F118" s="343"/>
      <c r="G118" s="343"/>
      <c r="H118" s="343"/>
      <c r="I118" s="343"/>
      <c r="J118" s="331"/>
      <c r="K118" s="331"/>
    </row>
    <row r="119" spans="1:11" ht="12">
      <c r="A119" s="333" t="s">
        <v>472</v>
      </c>
      <c r="B119" s="333" t="s">
        <v>404</v>
      </c>
      <c r="C119" s="332">
        <v>2</v>
      </c>
      <c r="D119" s="332"/>
      <c r="E119" s="332">
        <f>C119*D119</f>
        <v>0</v>
      </c>
      <c r="F119" s="332"/>
      <c r="G119" s="332">
        <f>C119*F119</f>
        <v>0</v>
      </c>
      <c r="H119" s="332">
        <f>D119+F119</f>
        <v>0</v>
      </c>
      <c r="I119" s="332">
        <f>E119+G119</f>
        <v>0</v>
      </c>
      <c r="J119" s="331"/>
      <c r="K119" s="331"/>
    </row>
    <row r="120" spans="1:11" ht="12">
      <c r="A120" s="344" t="s">
        <v>471</v>
      </c>
      <c r="B120" s="344" t="s">
        <v>1</v>
      </c>
      <c r="C120" s="343"/>
      <c r="D120" s="343"/>
      <c r="E120" s="343"/>
      <c r="F120" s="343"/>
      <c r="G120" s="343"/>
      <c r="H120" s="343"/>
      <c r="I120" s="343"/>
      <c r="J120" s="331"/>
      <c r="K120" s="331"/>
    </row>
    <row r="121" spans="1:11" ht="12">
      <c r="A121" s="333" t="s">
        <v>470</v>
      </c>
      <c r="B121" s="333" t="s">
        <v>404</v>
      </c>
      <c r="C121" s="332">
        <v>24</v>
      </c>
      <c r="D121" s="332"/>
      <c r="E121" s="332">
        <f>C121*D121</f>
        <v>0</v>
      </c>
      <c r="F121" s="332"/>
      <c r="G121" s="332">
        <f>C121*F121</f>
        <v>0</v>
      </c>
      <c r="H121" s="332">
        <f>D121+F121</f>
        <v>0</v>
      </c>
      <c r="I121" s="332">
        <f>E121+G121</f>
        <v>0</v>
      </c>
      <c r="J121" s="331"/>
      <c r="K121" s="331"/>
    </row>
    <row r="122" spans="1:11" ht="12">
      <c r="A122" s="333" t="s">
        <v>469</v>
      </c>
      <c r="B122" s="333" t="s">
        <v>404</v>
      </c>
      <c r="C122" s="332">
        <v>3</v>
      </c>
      <c r="D122" s="332"/>
      <c r="E122" s="332">
        <f>C122*D122</f>
        <v>0</v>
      </c>
      <c r="F122" s="332"/>
      <c r="G122" s="332">
        <f>C122*F122</f>
        <v>0</v>
      </c>
      <c r="H122" s="332">
        <f>D122+F122</f>
        <v>0</v>
      </c>
      <c r="I122" s="332">
        <f>E122+G122</f>
        <v>0</v>
      </c>
      <c r="J122" s="331"/>
      <c r="K122" s="331"/>
    </row>
    <row r="123" spans="1:11" ht="12">
      <c r="A123" s="344" t="s">
        <v>468</v>
      </c>
      <c r="B123" s="344" t="s">
        <v>1</v>
      </c>
      <c r="C123" s="343"/>
      <c r="D123" s="343"/>
      <c r="E123" s="343"/>
      <c r="F123" s="343"/>
      <c r="G123" s="343"/>
      <c r="H123" s="343"/>
      <c r="I123" s="343"/>
      <c r="J123" s="331"/>
      <c r="K123" s="331"/>
    </row>
    <row r="124" spans="1:11" ht="12">
      <c r="A124" s="333" t="s">
        <v>467</v>
      </c>
      <c r="B124" s="333" t="s">
        <v>404</v>
      </c>
      <c r="C124" s="332">
        <v>1</v>
      </c>
      <c r="D124" s="332"/>
      <c r="E124" s="332">
        <f>C124*D124</f>
        <v>0</v>
      </c>
      <c r="F124" s="332"/>
      <c r="G124" s="332">
        <f>C124*F124</f>
        <v>0</v>
      </c>
      <c r="H124" s="332">
        <f>D124+F124</f>
        <v>0</v>
      </c>
      <c r="I124" s="332">
        <f>E124+G124</f>
        <v>0</v>
      </c>
      <c r="J124" s="331"/>
      <c r="K124" s="331"/>
    </row>
    <row r="125" spans="1:11" ht="12">
      <c r="A125" s="344" t="s">
        <v>466</v>
      </c>
      <c r="B125" s="344" t="s">
        <v>1</v>
      </c>
      <c r="C125" s="343"/>
      <c r="D125" s="343"/>
      <c r="E125" s="343"/>
      <c r="F125" s="343"/>
      <c r="G125" s="343"/>
      <c r="H125" s="343"/>
      <c r="I125" s="343"/>
      <c r="J125" s="331"/>
      <c r="K125" s="331"/>
    </row>
    <row r="126" spans="1:11" ht="12">
      <c r="A126" s="333" t="s">
        <v>465</v>
      </c>
      <c r="B126" s="333" t="s">
        <v>404</v>
      </c>
      <c r="C126" s="332">
        <v>1</v>
      </c>
      <c r="D126" s="332"/>
      <c r="E126" s="332">
        <f>C126*D126</f>
        <v>0</v>
      </c>
      <c r="F126" s="332"/>
      <c r="G126" s="332">
        <f>C126*F126</f>
        <v>0</v>
      </c>
      <c r="H126" s="332">
        <f>D126+F126</f>
        <v>0</v>
      </c>
      <c r="I126" s="332">
        <f>E126+G126</f>
        <v>0</v>
      </c>
      <c r="J126" s="331"/>
      <c r="K126" s="331"/>
    </row>
    <row r="127" spans="1:11" ht="12">
      <c r="A127" s="333" t="s">
        <v>464</v>
      </c>
      <c r="B127" s="333" t="s">
        <v>404</v>
      </c>
      <c r="C127" s="332">
        <v>7</v>
      </c>
      <c r="D127" s="332"/>
      <c r="E127" s="332">
        <f>C127*D127</f>
        <v>0</v>
      </c>
      <c r="F127" s="332"/>
      <c r="G127" s="332">
        <f>C127*F127</f>
        <v>0</v>
      </c>
      <c r="H127" s="332">
        <f>D127+F127</f>
        <v>0</v>
      </c>
      <c r="I127" s="332">
        <f>E127+G127</f>
        <v>0</v>
      </c>
      <c r="J127" s="331"/>
      <c r="K127" s="331"/>
    </row>
    <row r="128" spans="1:11" ht="12">
      <c r="A128" s="344" t="s">
        <v>463</v>
      </c>
      <c r="B128" s="344" t="s">
        <v>1</v>
      </c>
      <c r="C128" s="343"/>
      <c r="D128" s="343"/>
      <c r="E128" s="343"/>
      <c r="F128" s="343"/>
      <c r="G128" s="343"/>
      <c r="H128" s="343"/>
      <c r="I128" s="343"/>
      <c r="J128" s="331"/>
      <c r="K128" s="331"/>
    </row>
    <row r="129" spans="1:11" ht="12">
      <c r="A129" s="333" t="s">
        <v>462</v>
      </c>
      <c r="B129" s="333" t="s">
        <v>404</v>
      </c>
      <c r="C129" s="332">
        <v>2</v>
      </c>
      <c r="D129" s="332"/>
      <c r="E129" s="332">
        <f>C129*D129</f>
        <v>0</v>
      </c>
      <c r="F129" s="332"/>
      <c r="G129" s="332">
        <f>C129*F129</f>
        <v>0</v>
      </c>
      <c r="H129" s="332">
        <f>D129+F129</f>
        <v>0</v>
      </c>
      <c r="I129" s="332">
        <f>E129+G129</f>
        <v>0</v>
      </c>
      <c r="J129" s="331"/>
      <c r="K129" s="331"/>
    </row>
    <row r="130" spans="1:11" ht="12">
      <c r="A130" s="344" t="s">
        <v>461</v>
      </c>
      <c r="B130" s="344" t="s">
        <v>1</v>
      </c>
      <c r="C130" s="343"/>
      <c r="D130" s="343"/>
      <c r="E130" s="343"/>
      <c r="F130" s="343"/>
      <c r="G130" s="343"/>
      <c r="H130" s="343"/>
      <c r="I130" s="343"/>
      <c r="J130" s="331"/>
      <c r="K130" s="331"/>
    </row>
    <row r="131" spans="1:11" ht="12">
      <c r="A131" s="333" t="s">
        <v>460</v>
      </c>
      <c r="B131" s="333" t="s">
        <v>404</v>
      </c>
      <c r="C131" s="332">
        <v>11</v>
      </c>
      <c r="D131" s="332"/>
      <c r="E131" s="332">
        <f>C131*D131</f>
        <v>0</v>
      </c>
      <c r="F131" s="332"/>
      <c r="G131" s="332">
        <f>C131*F131</f>
        <v>0</v>
      </c>
      <c r="H131" s="332">
        <f>D131+F131</f>
        <v>0</v>
      </c>
      <c r="I131" s="332">
        <f>E131+G131</f>
        <v>0</v>
      </c>
      <c r="J131" s="331"/>
      <c r="K131" s="331"/>
    </row>
    <row r="132" spans="1:11" ht="12">
      <c r="A132" s="333" t="s">
        <v>459</v>
      </c>
      <c r="B132" s="333" t="s">
        <v>404</v>
      </c>
      <c r="C132" s="332">
        <v>4</v>
      </c>
      <c r="D132" s="332"/>
      <c r="E132" s="332">
        <f>C132*D132</f>
        <v>0</v>
      </c>
      <c r="F132" s="332"/>
      <c r="G132" s="332">
        <f>C132*F132</f>
        <v>0</v>
      </c>
      <c r="H132" s="332">
        <f>D132+F132</f>
        <v>0</v>
      </c>
      <c r="I132" s="332">
        <f>E132+G132</f>
        <v>0</v>
      </c>
      <c r="J132" s="331"/>
      <c r="K132" s="331"/>
    </row>
    <row r="133" spans="1:11" ht="12">
      <c r="A133" s="333" t="s">
        <v>458</v>
      </c>
      <c r="B133" s="333" t="s">
        <v>404</v>
      </c>
      <c r="C133" s="332">
        <v>17</v>
      </c>
      <c r="D133" s="332"/>
      <c r="E133" s="332">
        <f>C133*D133</f>
        <v>0</v>
      </c>
      <c r="F133" s="332"/>
      <c r="G133" s="332">
        <f>C133*F133</f>
        <v>0</v>
      </c>
      <c r="H133" s="332">
        <f>D133+F133</f>
        <v>0</v>
      </c>
      <c r="I133" s="332">
        <f>E133+G133</f>
        <v>0</v>
      </c>
      <c r="J133" s="331"/>
      <c r="K133" s="331"/>
    </row>
    <row r="134" spans="1:11" ht="12">
      <c r="A134" s="333" t="s">
        <v>457</v>
      </c>
      <c r="B134" s="333" t="s">
        <v>404</v>
      </c>
      <c r="C134" s="332">
        <v>32</v>
      </c>
      <c r="D134" s="332"/>
      <c r="E134" s="332">
        <f>C134*D134</f>
        <v>0</v>
      </c>
      <c r="F134" s="332"/>
      <c r="G134" s="332">
        <f>C134*F134</f>
        <v>0</v>
      </c>
      <c r="H134" s="332">
        <f>D134+F134</f>
        <v>0</v>
      </c>
      <c r="I134" s="332">
        <f>E134+G134</f>
        <v>0</v>
      </c>
      <c r="J134" s="331"/>
      <c r="K134" s="331"/>
    </row>
    <row r="135" spans="1:11" ht="12">
      <c r="A135" s="333" t="s">
        <v>456</v>
      </c>
      <c r="B135" s="333" t="s">
        <v>404</v>
      </c>
      <c r="C135" s="332">
        <v>0</v>
      </c>
      <c r="D135" s="332"/>
      <c r="E135" s="332"/>
      <c r="F135" s="332"/>
      <c r="G135" s="332"/>
      <c r="H135" s="332">
        <f>D135+F135</f>
        <v>0</v>
      </c>
      <c r="I135" s="332">
        <f>E135+G135</f>
        <v>0</v>
      </c>
      <c r="J135" s="331"/>
      <c r="K135" s="331"/>
    </row>
    <row r="136" spans="1:11" ht="12">
      <c r="A136" s="333" t="s">
        <v>455</v>
      </c>
      <c r="B136" s="333" t="s">
        <v>404</v>
      </c>
      <c r="C136" s="332">
        <v>1</v>
      </c>
      <c r="D136" s="332"/>
      <c r="E136" s="332">
        <f>C136*D136</f>
        <v>0</v>
      </c>
      <c r="F136" s="332"/>
      <c r="G136" s="332">
        <f>C136*F136</f>
        <v>0</v>
      </c>
      <c r="H136" s="332">
        <f>D136+F136</f>
        <v>0</v>
      </c>
      <c r="I136" s="332">
        <f>E136+G136</f>
        <v>0</v>
      </c>
      <c r="J136" s="331"/>
      <c r="K136" s="331"/>
    </row>
    <row r="137" spans="1:11" ht="12">
      <c r="A137" s="344" t="s">
        <v>454</v>
      </c>
      <c r="B137" s="344" t="s">
        <v>1</v>
      </c>
      <c r="C137" s="343"/>
      <c r="D137" s="343"/>
      <c r="E137" s="343"/>
      <c r="F137" s="343"/>
      <c r="G137" s="343"/>
      <c r="H137" s="343"/>
      <c r="I137" s="343"/>
      <c r="J137" s="331"/>
      <c r="K137" s="331"/>
    </row>
    <row r="138" spans="1:11" ht="12">
      <c r="A138" s="333" t="s">
        <v>453</v>
      </c>
      <c r="B138" s="333" t="s">
        <v>404</v>
      </c>
      <c r="C138" s="332">
        <v>1</v>
      </c>
      <c r="D138" s="332"/>
      <c r="E138" s="332">
        <f>C138*D138</f>
        <v>0</v>
      </c>
      <c r="F138" s="332"/>
      <c r="G138" s="332">
        <f>C138*F138</f>
        <v>0</v>
      </c>
      <c r="H138" s="332">
        <f>D138+F138</f>
        <v>0</v>
      </c>
      <c r="I138" s="332">
        <f>E138+G138</f>
        <v>0</v>
      </c>
      <c r="J138" s="331"/>
      <c r="K138" s="331"/>
    </row>
    <row r="139" spans="1:11" ht="12">
      <c r="A139" s="333" t="s">
        <v>452</v>
      </c>
      <c r="B139" s="333" t="s">
        <v>451</v>
      </c>
      <c r="C139" s="332">
        <v>1</v>
      </c>
      <c r="D139" s="332"/>
      <c r="E139" s="332">
        <f>C139*D139</f>
        <v>0</v>
      </c>
      <c r="F139" s="332"/>
      <c r="G139" s="332">
        <f>C139*F139</f>
        <v>0</v>
      </c>
      <c r="H139" s="332">
        <f>D139+F139</f>
        <v>0</v>
      </c>
      <c r="I139" s="332">
        <f>E139+G139</f>
        <v>0</v>
      </c>
      <c r="J139" s="331"/>
      <c r="K139" s="331"/>
    </row>
    <row r="140" spans="1:11" ht="12">
      <c r="A140" s="340" t="s">
        <v>450</v>
      </c>
      <c r="B140" s="340" t="s">
        <v>1</v>
      </c>
      <c r="C140" s="339"/>
      <c r="D140" s="339"/>
      <c r="E140" s="339">
        <f>SUM(E109:E139)</f>
        <v>0</v>
      </c>
      <c r="F140" s="339"/>
      <c r="G140" s="339">
        <f>SUM(G109:G139)</f>
        <v>0</v>
      </c>
      <c r="H140" s="339"/>
      <c r="I140" s="339">
        <f>SUM(I109:I139)</f>
        <v>0</v>
      </c>
      <c r="J140" s="331"/>
      <c r="K140" s="331"/>
    </row>
    <row r="141" spans="1:11" ht="12">
      <c r="A141" s="333" t="s">
        <v>1</v>
      </c>
      <c r="B141" s="333" t="s">
        <v>1</v>
      </c>
      <c r="C141" s="332"/>
      <c r="D141" s="332"/>
      <c r="E141" s="332"/>
      <c r="F141" s="332"/>
      <c r="G141" s="332"/>
      <c r="H141" s="332">
        <f>D141+F141</f>
        <v>0</v>
      </c>
      <c r="I141" s="332">
        <f>E141+G141</f>
        <v>0</v>
      </c>
      <c r="J141" s="331"/>
      <c r="K141" s="331"/>
    </row>
    <row r="142" spans="1:11" ht="12">
      <c r="A142" s="340" t="s">
        <v>449</v>
      </c>
      <c r="B142" s="340" t="s">
        <v>1</v>
      </c>
      <c r="C142" s="339"/>
      <c r="D142" s="339"/>
      <c r="E142" s="339"/>
      <c r="F142" s="339"/>
      <c r="G142" s="339"/>
      <c r="H142" s="339"/>
      <c r="I142" s="339"/>
      <c r="J142" s="331"/>
      <c r="K142" s="331"/>
    </row>
    <row r="143" spans="1:11" ht="12">
      <c r="A143" s="333" t="s">
        <v>448</v>
      </c>
      <c r="B143" s="333" t="s">
        <v>404</v>
      </c>
      <c r="C143" s="332">
        <v>72</v>
      </c>
      <c r="D143" s="332"/>
      <c r="E143" s="332">
        <f>C143*D143</f>
        <v>0</v>
      </c>
      <c r="F143" s="332"/>
      <c r="G143" s="332">
        <f>C143*F143</f>
        <v>0</v>
      </c>
      <c r="H143" s="332">
        <f>D143+F143</f>
        <v>0</v>
      </c>
      <c r="I143" s="332">
        <f>E143+G143</f>
        <v>0</v>
      </c>
      <c r="J143" s="331"/>
      <c r="K143" s="331"/>
    </row>
    <row r="144" spans="1:11" ht="12">
      <c r="A144" s="333" t="s">
        <v>447</v>
      </c>
      <c r="B144" s="333" t="s">
        <v>404</v>
      </c>
      <c r="C144" s="332">
        <v>1</v>
      </c>
      <c r="D144" s="332"/>
      <c r="E144" s="332">
        <f>C144*D144</f>
        <v>0</v>
      </c>
      <c r="F144" s="332"/>
      <c r="G144" s="332">
        <f>C144*F144</f>
        <v>0</v>
      </c>
      <c r="H144" s="332">
        <f>D144+F144</f>
        <v>0</v>
      </c>
      <c r="I144" s="332">
        <f>E144+G144</f>
        <v>0</v>
      </c>
      <c r="J144" s="331"/>
      <c r="K144" s="331"/>
    </row>
    <row r="145" spans="1:11" ht="12">
      <c r="A145" s="333" t="s">
        <v>446</v>
      </c>
      <c r="B145" s="333" t="s">
        <v>434</v>
      </c>
      <c r="C145" s="332">
        <v>1</v>
      </c>
      <c r="D145" s="332"/>
      <c r="E145" s="332">
        <f>C145*D145</f>
        <v>0</v>
      </c>
      <c r="F145" s="332"/>
      <c r="G145" s="332">
        <f>C145*F145</f>
        <v>0</v>
      </c>
      <c r="H145" s="332">
        <f>D145+F145</f>
        <v>0</v>
      </c>
      <c r="I145" s="332">
        <f>E145+G145</f>
        <v>0</v>
      </c>
      <c r="J145" s="331"/>
      <c r="K145" s="331"/>
    </row>
    <row r="146" spans="1:11" ht="12">
      <c r="A146" s="333" t="s">
        <v>1</v>
      </c>
      <c r="B146" s="333" t="s">
        <v>1</v>
      </c>
      <c r="C146" s="332"/>
      <c r="D146" s="332"/>
      <c r="E146" s="332"/>
      <c r="F146" s="332"/>
      <c r="G146" s="332"/>
      <c r="H146" s="332">
        <f>D146+F146</f>
        <v>0</v>
      </c>
      <c r="I146" s="332">
        <f>E146+G146</f>
        <v>0</v>
      </c>
      <c r="J146" s="331"/>
      <c r="K146" s="331"/>
    </row>
    <row r="147" spans="1:11" ht="12">
      <c r="A147" s="333" t="s">
        <v>445</v>
      </c>
      <c r="B147" s="333" t="s">
        <v>434</v>
      </c>
      <c r="C147" s="332">
        <v>75</v>
      </c>
      <c r="D147" s="332"/>
      <c r="E147" s="332">
        <f>C147*D147</f>
        <v>0</v>
      </c>
      <c r="F147" s="332"/>
      <c r="G147" s="332">
        <f>C147*F147</f>
        <v>0</v>
      </c>
      <c r="H147" s="332">
        <f>D147+F147</f>
        <v>0</v>
      </c>
      <c r="I147" s="332">
        <f>E147+G147</f>
        <v>0</v>
      </c>
      <c r="J147" s="331"/>
      <c r="K147" s="331"/>
    </row>
    <row r="148" spans="1:11" ht="12">
      <c r="A148" s="333" t="s">
        <v>444</v>
      </c>
      <c r="B148" s="333" t="s">
        <v>404</v>
      </c>
      <c r="C148" s="332">
        <v>160</v>
      </c>
      <c r="D148" s="332"/>
      <c r="E148" s="332">
        <f>C148*D148</f>
        <v>0</v>
      </c>
      <c r="F148" s="332"/>
      <c r="G148" s="332">
        <f>C148*F148</f>
        <v>0</v>
      </c>
      <c r="H148" s="332">
        <f>D148+F148</f>
        <v>0</v>
      </c>
      <c r="I148" s="332">
        <f>E148+G148</f>
        <v>0</v>
      </c>
      <c r="J148" s="331"/>
      <c r="K148" s="331"/>
    </row>
    <row r="149" spans="1:11" ht="12">
      <c r="A149" s="333" t="s">
        <v>443</v>
      </c>
      <c r="B149" s="333" t="s">
        <v>404</v>
      </c>
      <c r="C149" s="332">
        <v>125</v>
      </c>
      <c r="D149" s="332"/>
      <c r="E149" s="332">
        <f>C149*D149</f>
        <v>0</v>
      </c>
      <c r="F149" s="332"/>
      <c r="G149" s="332">
        <f>C149*F149</f>
        <v>0</v>
      </c>
      <c r="H149" s="332">
        <f>D149+F149</f>
        <v>0</v>
      </c>
      <c r="I149" s="332">
        <f>E149+G149</f>
        <v>0</v>
      </c>
      <c r="J149" s="331"/>
      <c r="K149" s="331"/>
    </row>
    <row r="150" spans="1:11" ht="12">
      <c r="A150" s="333" t="s">
        <v>442</v>
      </c>
      <c r="B150" s="333" t="s">
        <v>404</v>
      </c>
      <c r="C150" s="332">
        <v>280</v>
      </c>
      <c r="D150" s="332"/>
      <c r="E150" s="332">
        <f>C150*D150</f>
        <v>0</v>
      </c>
      <c r="F150" s="332"/>
      <c r="G150" s="332">
        <f>C150*F150</f>
        <v>0</v>
      </c>
      <c r="H150" s="332">
        <f>D150+F150</f>
        <v>0</v>
      </c>
      <c r="I150" s="332">
        <f>E150+G150</f>
        <v>0</v>
      </c>
      <c r="J150" s="331"/>
      <c r="K150" s="331"/>
    </row>
    <row r="151" spans="1:11" ht="12">
      <c r="A151" s="333" t="s">
        <v>441</v>
      </c>
      <c r="B151" s="333" t="s">
        <v>404</v>
      </c>
      <c r="C151" s="332">
        <v>5</v>
      </c>
      <c r="D151" s="332"/>
      <c r="E151" s="332">
        <f>C151*D151</f>
        <v>0</v>
      </c>
      <c r="F151" s="332"/>
      <c r="G151" s="332">
        <f>C151*F151</f>
        <v>0</v>
      </c>
      <c r="H151" s="332">
        <f>D151+F151</f>
        <v>0</v>
      </c>
      <c r="I151" s="332">
        <f>E151+G151</f>
        <v>0</v>
      </c>
      <c r="J151" s="331"/>
      <c r="K151" s="331"/>
    </row>
    <row r="152" spans="1:11" ht="12">
      <c r="A152" s="333" t="s">
        <v>440</v>
      </c>
      <c r="B152" s="333" t="s">
        <v>404</v>
      </c>
      <c r="C152" s="332">
        <v>5</v>
      </c>
      <c r="D152" s="332"/>
      <c r="E152" s="332">
        <f>C152*D152</f>
        <v>0</v>
      </c>
      <c r="F152" s="332"/>
      <c r="G152" s="332">
        <f>C152*F152</f>
        <v>0</v>
      </c>
      <c r="H152" s="332">
        <f>D152+F152</f>
        <v>0</v>
      </c>
      <c r="I152" s="332">
        <f>E152+G152</f>
        <v>0</v>
      </c>
      <c r="J152" s="331"/>
      <c r="K152" s="331"/>
    </row>
    <row r="153" spans="1:11" ht="12">
      <c r="A153" s="333" t="s">
        <v>439</v>
      </c>
      <c r="B153" s="333" t="s">
        <v>404</v>
      </c>
      <c r="C153" s="332">
        <v>10</v>
      </c>
      <c r="D153" s="332"/>
      <c r="E153" s="332">
        <f>C153*D153</f>
        <v>0</v>
      </c>
      <c r="F153" s="332"/>
      <c r="G153" s="332">
        <f>C153*F153</f>
        <v>0</v>
      </c>
      <c r="H153" s="332">
        <f>D153+F153</f>
        <v>0</v>
      </c>
      <c r="I153" s="332">
        <f>E153+G153</f>
        <v>0</v>
      </c>
      <c r="J153" s="331"/>
      <c r="K153" s="331"/>
    </row>
    <row r="154" spans="1:11" ht="12">
      <c r="A154" s="333" t="s">
        <v>438</v>
      </c>
      <c r="B154" s="333" t="s">
        <v>1</v>
      </c>
      <c r="C154" s="332"/>
      <c r="D154" s="332"/>
      <c r="E154" s="332"/>
      <c r="F154" s="332"/>
      <c r="G154" s="332"/>
      <c r="H154" s="332">
        <f>D154+F154</f>
        <v>0</v>
      </c>
      <c r="I154" s="332">
        <f>E154+G154</f>
        <v>0</v>
      </c>
      <c r="J154" s="331"/>
      <c r="K154" s="331"/>
    </row>
    <row r="155" spans="1:11" ht="12">
      <c r="A155" s="333" t="s">
        <v>437</v>
      </c>
      <c r="B155" s="333" t="s">
        <v>434</v>
      </c>
      <c r="C155" s="332">
        <v>5</v>
      </c>
      <c r="D155" s="332"/>
      <c r="E155" s="332">
        <f>C155*D155</f>
        <v>0</v>
      </c>
      <c r="F155" s="332"/>
      <c r="G155" s="332">
        <f>C155*F155</f>
        <v>0</v>
      </c>
      <c r="H155" s="332">
        <f>D155+F155</f>
        <v>0</v>
      </c>
      <c r="I155" s="332">
        <f>E155+G155</f>
        <v>0</v>
      </c>
      <c r="J155" s="331"/>
      <c r="K155" s="331"/>
    </row>
    <row r="156" spans="1:11" ht="12">
      <c r="A156" s="333" t="s">
        <v>436</v>
      </c>
      <c r="B156" s="333" t="s">
        <v>404</v>
      </c>
      <c r="C156" s="332">
        <v>10</v>
      </c>
      <c r="D156" s="332"/>
      <c r="E156" s="332">
        <f>C156*D156</f>
        <v>0</v>
      </c>
      <c r="F156" s="332"/>
      <c r="G156" s="332">
        <f>C156*F156</f>
        <v>0</v>
      </c>
      <c r="H156" s="332">
        <f>D156+F156</f>
        <v>0</v>
      </c>
      <c r="I156" s="332">
        <f>E156+G156</f>
        <v>0</v>
      </c>
      <c r="J156" s="331"/>
      <c r="K156" s="331"/>
    </row>
    <row r="157" spans="1:11" ht="12">
      <c r="A157" s="333" t="s">
        <v>435</v>
      </c>
      <c r="B157" s="333" t="s">
        <v>434</v>
      </c>
      <c r="C157" s="332">
        <v>30</v>
      </c>
      <c r="D157" s="332"/>
      <c r="E157" s="332">
        <f>C157*D157</f>
        <v>0</v>
      </c>
      <c r="F157" s="332"/>
      <c r="G157" s="332">
        <f>C157*F157</f>
        <v>0</v>
      </c>
      <c r="H157" s="332">
        <f>D157+F157</f>
        <v>0</v>
      </c>
      <c r="I157" s="332">
        <f>E157+G157</f>
        <v>0</v>
      </c>
      <c r="J157" s="331"/>
      <c r="K157" s="331"/>
    </row>
    <row r="158" spans="1:11" ht="12">
      <c r="A158" s="333" t="s">
        <v>435</v>
      </c>
      <c r="B158" s="333" t="s">
        <v>434</v>
      </c>
      <c r="C158" s="332">
        <v>60</v>
      </c>
      <c r="D158" s="332"/>
      <c r="E158" s="332">
        <f>C158*D158</f>
        <v>0</v>
      </c>
      <c r="F158" s="332"/>
      <c r="G158" s="332">
        <f>C158*F158</f>
        <v>0</v>
      </c>
      <c r="H158" s="332">
        <f>D158+F158</f>
        <v>0</v>
      </c>
      <c r="I158" s="332">
        <f>E158+G158</f>
        <v>0</v>
      </c>
      <c r="J158" s="331"/>
      <c r="K158" s="331"/>
    </row>
    <row r="159" spans="1:11" ht="12">
      <c r="A159" s="344" t="s">
        <v>433</v>
      </c>
      <c r="B159" s="344" t="s">
        <v>1</v>
      </c>
      <c r="C159" s="343"/>
      <c r="D159" s="343"/>
      <c r="E159" s="343"/>
      <c r="F159" s="343"/>
      <c r="G159" s="343"/>
      <c r="H159" s="343"/>
      <c r="I159" s="343"/>
      <c r="J159" s="331"/>
      <c r="K159" s="331"/>
    </row>
    <row r="160" spans="1:11" ht="12">
      <c r="A160" s="340" t="s">
        <v>432</v>
      </c>
      <c r="B160" s="340" t="s">
        <v>1</v>
      </c>
      <c r="C160" s="339"/>
      <c r="D160" s="339"/>
      <c r="E160" s="339">
        <f>SUM(E143:E159)</f>
        <v>0</v>
      </c>
      <c r="F160" s="339"/>
      <c r="G160" s="339">
        <f>SUM(G143:G159)</f>
        <v>0</v>
      </c>
      <c r="H160" s="339"/>
      <c r="I160" s="339">
        <f>SUM(I143:I159)</f>
        <v>0</v>
      </c>
      <c r="J160" s="331"/>
      <c r="K160" s="331"/>
    </row>
    <row r="161" spans="1:11" ht="12">
      <c r="A161" s="333" t="s">
        <v>1</v>
      </c>
      <c r="B161" s="333" t="s">
        <v>1</v>
      </c>
      <c r="C161" s="332"/>
      <c r="D161" s="332"/>
      <c r="E161" s="332"/>
      <c r="F161" s="332"/>
      <c r="G161" s="332"/>
      <c r="H161" s="332">
        <f>D161+F161</f>
        <v>0</v>
      </c>
      <c r="I161" s="332">
        <f>E161+G161</f>
        <v>0</v>
      </c>
      <c r="J161" s="331"/>
      <c r="K161" s="331"/>
    </row>
    <row r="162" spans="1:11" ht="12">
      <c r="A162" s="340" t="s">
        <v>431</v>
      </c>
      <c r="B162" s="340" t="s">
        <v>1</v>
      </c>
      <c r="C162" s="339"/>
      <c r="D162" s="339"/>
      <c r="E162" s="339"/>
      <c r="F162" s="339"/>
      <c r="G162" s="339"/>
      <c r="H162" s="339"/>
      <c r="I162" s="339"/>
      <c r="J162" s="331"/>
      <c r="K162" s="331"/>
    </row>
    <row r="163" spans="1:11" ht="12">
      <c r="A163" s="333" t="s">
        <v>430</v>
      </c>
      <c r="B163" s="333" t="s">
        <v>429</v>
      </c>
      <c r="C163" s="332">
        <v>150</v>
      </c>
      <c r="D163" s="332"/>
      <c r="E163" s="332">
        <f>C163*D163</f>
        <v>0</v>
      </c>
      <c r="F163" s="332"/>
      <c r="G163" s="332">
        <f>C163*F163</f>
        <v>0</v>
      </c>
      <c r="H163" s="332">
        <f>D163+F163</f>
        <v>0</v>
      </c>
      <c r="I163" s="332">
        <f>E163+G163</f>
        <v>0</v>
      </c>
      <c r="J163" s="331"/>
      <c r="K163" s="331"/>
    </row>
    <row r="164" spans="1:11" ht="12">
      <c r="A164" s="344" t="s">
        <v>428</v>
      </c>
      <c r="B164" s="344" t="s">
        <v>1</v>
      </c>
      <c r="C164" s="343"/>
      <c r="D164" s="343"/>
      <c r="E164" s="343"/>
      <c r="F164" s="343"/>
      <c r="G164" s="343"/>
      <c r="H164" s="343"/>
      <c r="I164" s="343"/>
      <c r="J164" s="331"/>
      <c r="K164" s="331"/>
    </row>
    <row r="165" spans="1:11" ht="12">
      <c r="A165" s="333" t="s">
        <v>427</v>
      </c>
      <c r="B165" s="333" t="s">
        <v>404</v>
      </c>
      <c r="C165" s="332">
        <v>1</v>
      </c>
      <c r="D165" s="332"/>
      <c r="E165" s="332">
        <f>C165*D165</f>
        <v>0</v>
      </c>
      <c r="F165" s="332"/>
      <c r="G165" s="332">
        <f>C165*F165</f>
        <v>0</v>
      </c>
      <c r="H165" s="332">
        <f>D165+F165</f>
        <v>0</v>
      </c>
      <c r="I165" s="332">
        <f>E165+G165</f>
        <v>0</v>
      </c>
      <c r="J165" s="331"/>
      <c r="K165" s="331"/>
    </row>
    <row r="166" spans="1:11" ht="12">
      <c r="A166" s="333" t="s">
        <v>426</v>
      </c>
      <c r="B166" s="333" t="s">
        <v>404</v>
      </c>
      <c r="C166" s="332">
        <v>1</v>
      </c>
      <c r="D166" s="332"/>
      <c r="E166" s="332">
        <f>C166*D166</f>
        <v>0</v>
      </c>
      <c r="F166" s="332"/>
      <c r="G166" s="332">
        <f>C166*F166</f>
        <v>0</v>
      </c>
      <c r="H166" s="332">
        <f>D166+F166</f>
        <v>0</v>
      </c>
      <c r="I166" s="332">
        <f>E166+G166</f>
        <v>0</v>
      </c>
      <c r="J166" s="331"/>
      <c r="K166" s="331"/>
    </row>
    <row r="167" spans="1:11" ht="12">
      <c r="A167" s="344" t="s">
        <v>425</v>
      </c>
      <c r="B167" s="344" t="s">
        <v>1</v>
      </c>
      <c r="C167" s="343"/>
      <c r="D167" s="343"/>
      <c r="E167" s="343"/>
      <c r="F167" s="343"/>
      <c r="G167" s="343"/>
      <c r="H167" s="343"/>
      <c r="I167" s="343"/>
      <c r="J167" s="331"/>
      <c r="K167" s="331"/>
    </row>
    <row r="168" spans="1:11" ht="12">
      <c r="A168" s="333" t="s">
        <v>424</v>
      </c>
      <c r="B168" s="333" t="s">
        <v>404</v>
      </c>
      <c r="C168" s="332">
        <v>1184</v>
      </c>
      <c r="D168" s="332"/>
      <c r="E168" s="332">
        <f>C168*D168</f>
        <v>0</v>
      </c>
      <c r="F168" s="332"/>
      <c r="G168" s="332">
        <f>C168*F168</f>
        <v>0</v>
      </c>
      <c r="H168" s="332">
        <f>D168+F168</f>
        <v>0</v>
      </c>
      <c r="I168" s="332">
        <f>E168+G168</f>
        <v>0</v>
      </c>
      <c r="J168" s="331"/>
      <c r="K168" s="331"/>
    </row>
    <row r="169" spans="1:11" ht="12">
      <c r="A169" s="333" t="s">
        <v>423</v>
      </c>
      <c r="B169" s="333" t="s">
        <v>404</v>
      </c>
      <c r="C169" s="332">
        <v>16</v>
      </c>
      <c r="D169" s="332"/>
      <c r="E169" s="332">
        <f>C169*D169</f>
        <v>0</v>
      </c>
      <c r="F169" s="332"/>
      <c r="G169" s="332">
        <f>C169*F169</f>
        <v>0</v>
      </c>
      <c r="H169" s="332">
        <f>D169+F169</f>
        <v>0</v>
      </c>
      <c r="I169" s="332">
        <f>E169+G169</f>
        <v>0</v>
      </c>
      <c r="J169" s="331"/>
      <c r="K169" s="331"/>
    </row>
    <row r="170" spans="1:11" ht="12">
      <c r="A170" s="333" t="s">
        <v>422</v>
      </c>
      <c r="B170" s="333" t="s">
        <v>404</v>
      </c>
      <c r="C170" s="332">
        <v>5</v>
      </c>
      <c r="D170" s="332"/>
      <c r="E170" s="332">
        <f>C170*D170</f>
        <v>0</v>
      </c>
      <c r="F170" s="332"/>
      <c r="G170" s="332">
        <f>C170*F170</f>
        <v>0</v>
      </c>
      <c r="H170" s="332">
        <f>D170+F170</f>
        <v>0</v>
      </c>
      <c r="I170" s="332">
        <f>E170+G170</f>
        <v>0</v>
      </c>
      <c r="J170" s="331"/>
      <c r="K170" s="331"/>
    </row>
    <row r="171" spans="1:11" ht="12">
      <c r="A171" s="333" t="s">
        <v>421</v>
      </c>
      <c r="B171" s="333" t="s">
        <v>404</v>
      </c>
      <c r="C171" s="332">
        <v>20</v>
      </c>
      <c r="D171" s="332"/>
      <c r="E171" s="332">
        <f>C171*D171</f>
        <v>0</v>
      </c>
      <c r="F171" s="332"/>
      <c r="G171" s="332">
        <f>C171*F171</f>
        <v>0</v>
      </c>
      <c r="H171" s="332">
        <f>D171+F171</f>
        <v>0</v>
      </c>
      <c r="I171" s="332">
        <f>E171+G171</f>
        <v>0</v>
      </c>
      <c r="J171" s="331"/>
      <c r="K171" s="331"/>
    </row>
    <row r="172" spans="1:11" ht="12">
      <c r="A172" s="333" t="s">
        <v>420</v>
      </c>
      <c r="B172" s="333" t="s">
        <v>404</v>
      </c>
      <c r="C172" s="332">
        <v>20</v>
      </c>
      <c r="D172" s="332"/>
      <c r="E172" s="332">
        <f>C172*D172</f>
        <v>0</v>
      </c>
      <c r="F172" s="332"/>
      <c r="G172" s="332">
        <f>C172*F172</f>
        <v>0</v>
      </c>
      <c r="H172" s="332">
        <f>D172+F172</f>
        <v>0</v>
      </c>
      <c r="I172" s="332">
        <f>E172+G172</f>
        <v>0</v>
      </c>
      <c r="J172" s="331"/>
      <c r="K172" s="331"/>
    </row>
    <row r="173" spans="1:11" ht="12">
      <c r="A173" s="333" t="s">
        <v>419</v>
      </c>
      <c r="B173" s="333" t="s">
        <v>404</v>
      </c>
      <c r="C173" s="332">
        <v>8</v>
      </c>
      <c r="D173" s="332"/>
      <c r="E173" s="332">
        <f>C173*D173</f>
        <v>0</v>
      </c>
      <c r="F173" s="332"/>
      <c r="G173" s="332">
        <f>C173*F173</f>
        <v>0</v>
      </c>
      <c r="H173" s="332">
        <f>D173+F173</f>
        <v>0</v>
      </c>
      <c r="I173" s="332">
        <f>E173+G173</f>
        <v>0</v>
      </c>
      <c r="J173" s="331"/>
      <c r="K173" s="331"/>
    </row>
    <row r="174" spans="1:11" ht="12">
      <c r="A174" s="333" t="s">
        <v>418</v>
      </c>
      <c r="B174" s="333" t="s">
        <v>404</v>
      </c>
      <c r="C174" s="332">
        <v>1</v>
      </c>
      <c r="D174" s="332"/>
      <c r="E174" s="332">
        <f>C174*D174</f>
        <v>0</v>
      </c>
      <c r="F174" s="332"/>
      <c r="G174" s="332">
        <f>C174*F174</f>
        <v>0</v>
      </c>
      <c r="H174" s="332">
        <f>D174+F174</f>
        <v>0</v>
      </c>
      <c r="I174" s="332">
        <f>E174+G174</f>
        <v>0</v>
      </c>
      <c r="J174" s="331"/>
      <c r="K174" s="331"/>
    </row>
    <row r="175" spans="1:11" ht="12">
      <c r="A175" s="340" t="s">
        <v>417</v>
      </c>
      <c r="B175" s="340" t="s">
        <v>1</v>
      </c>
      <c r="C175" s="339"/>
      <c r="D175" s="339"/>
      <c r="E175" s="339">
        <f>SUM(E163:E174)</f>
        <v>0</v>
      </c>
      <c r="F175" s="339"/>
      <c r="G175" s="339">
        <f>SUM(G163:G174)</f>
        <v>0</v>
      </c>
      <c r="H175" s="339"/>
      <c r="I175" s="339">
        <f>SUM(I163:I174)</f>
        <v>0</v>
      </c>
      <c r="J175" s="331"/>
      <c r="K175" s="331"/>
    </row>
    <row r="176" spans="1:11" ht="12">
      <c r="A176" s="335" t="s">
        <v>416</v>
      </c>
      <c r="B176" s="335" t="s">
        <v>1</v>
      </c>
      <c r="C176" s="338"/>
      <c r="D176" s="338"/>
      <c r="E176" s="338">
        <f>SUM(E75:E93,E95,E97:E105,E107,E109:E139,E141,E143:E159,E161,E163:E174)</f>
        <v>0</v>
      </c>
      <c r="F176" s="338"/>
      <c r="G176" s="338">
        <f>SUM(G75:G93,G95,G97:G105,G107,G109:G139,G141,G143:G159,G161,G163:G174)</f>
        <v>0</v>
      </c>
      <c r="H176" s="338"/>
      <c r="I176" s="338">
        <f>SUM(I75:I93,I95,I97:I105,I107,I109:I139,I141,I143:I159,I161,I163:I174)</f>
        <v>0</v>
      </c>
      <c r="J176" s="331"/>
      <c r="K176" s="331"/>
    </row>
    <row r="177" spans="1:11" ht="12">
      <c r="A177" s="333" t="s">
        <v>1</v>
      </c>
      <c r="B177" s="333" t="s">
        <v>1</v>
      </c>
      <c r="C177" s="332"/>
      <c r="D177" s="332"/>
      <c r="E177" s="332"/>
      <c r="F177" s="332"/>
      <c r="G177" s="332"/>
      <c r="H177" s="332">
        <f>D177+F177</f>
        <v>0</v>
      </c>
      <c r="I177" s="332">
        <f>E177+G177</f>
        <v>0</v>
      </c>
      <c r="J177" s="331"/>
      <c r="K177" s="331"/>
    </row>
    <row r="178" spans="1:11" ht="12">
      <c r="A178" s="335" t="s">
        <v>415</v>
      </c>
      <c r="B178" s="335" t="s">
        <v>1</v>
      </c>
      <c r="C178" s="338"/>
      <c r="D178" s="338"/>
      <c r="E178" s="338"/>
      <c r="F178" s="338"/>
      <c r="G178" s="338"/>
      <c r="H178" s="338"/>
      <c r="I178" s="338"/>
      <c r="J178" s="331"/>
      <c r="K178" s="331"/>
    </row>
    <row r="179" spans="1:11" ht="12">
      <c r="A179" s="333" t="s">
        <v>412</v>
      </c>
      <c r="B179" s="333" t="s">
        <v>404</v>
      </c>
      <c r="C179" s="332">
        <v>0.5</v>
      </c>
      <c r="D179" s="332"/>
      <c r="E179" s="332">
        <f>C179*D179</f>
        <v>0</v>
      </c>
      <c r="F179" s="332"/>
      <c r="G179" s="332">
        <f>C179*F179</f>
        <v>0</v>
      </c>
      <c r="H179" s="332">
        <f>D179+F179</f>
        <v>0</v>
      </c>
      <c r="I179" s="332">
        <f>E179+G179</f>
        <v>0</v>
      </c>
      <c r="J179" s="331"/>
      <c r="K179" s="331"/>
    </row>
    <row r="180" spans="1:11" ht="12">
      <c r="A180" s="335" t="s">
        <v>414</v>
      </c>
      <c r="B180" s="335" t="s">
        <v>1</v>
      </c>
      <c r="C180" s="338"/>
      <c r="D180" s="338"/>
      <c r="E180" s="338">
        <f>SUM(E179:E179)</f>
        <v>0</v>
      </c>
      <c r="F180" s="338"/>
      <c r="G180" s="338">
        <f>SUM(G179:G179)</f>
        <v>0</v>
      </c>
      <c r="H180" s="338"/>
      <c r="I180" s="338">
        <f>SUM(I179:I179)</f>
        <v>0</v>
      </c>
      <c r="J180" s="331"/>
      <c r="K180" s="331"/>
    </row>
    <row r="181" spans="1:11" ht="12">
      <c r="A181" s="333" t="s">
        <v>1</v>
      </c>
      <c r="B181" s="333" t="s">
        <v>1</v>
      </c>
      <c r="C181" s="332"/>
      <c r="D181" s="332"/>
      <c r="E181" s="332"/>
      <c r="F181" s="332"/>
      <c r="G181" s="332"/>
      <c r="H181" s="332">
        <f>D181+F181</f>
        <v>0</v>
      </c>
      <c r="I181" s="332">
        <f>E181+G181</f>
        <v>0</v>
      </c>
      <c r="J181" s="331"/>
      <c r="K181" s="331"/>
    </row>
    <row r="182" spans="1:11" ht="12">
      <c r="A182" s="335" t="s">
        <v>413</v>
      </c>
      <c r="B182" s="335" t="s">
        <v>1</v>
      </c>
      <c r="C182" s="338"/>
      <c r="D182" s="338"/>
      <c r="E182" s="338"/>
      <c r="F182" s="338"/>
      <c r="G182" s="338"/>
      <c r="H182" s="338"/>
      <c r="I182" s="338"/>
      <c r="J182" s="331"/>
      <c r="K182" s="331"/>
    </row>
    <row r="183" spans="1:11" ht="12">
      <c r="A183" s="333" t="s">
        <v>412</v>
      </c>
      <c r="B183" s="333" t="s">
        <v>404</v>
      </c>
      <c r="C183" s="332">
        <v>0.5</v>
      </c>
      <c r="D183" s="332"/>
      <c r="E183" s="332">
        <f>C183*D183</f>
        <v>0</v>
      </c>
      <c r="F183" s="332"/>
      <c r="G183" s="332">
        <f>C183*F183</f>
        <v>0</v>
      </c>
      <c r="H183" s="332">
        <f>D183+F183</f>
        <v>0</v>
      </c>
      <c r="I183" s="332">
        <f>E183+G183</f>
        <v>0</v>
      </c>
      <c r="J183" s="331"/>
      <c r="K183" s="331"/>
    </row>
    <row r="184" spans="1:11" ht="12">
      <c r="A184" s="333" t="s">
        <v>411</v>
      </c>
      <c r="B184" s="333" t="s">
        <v>1</v>
      </c>
      <c r="C184" s="332"/>
      <c r="D184" s="332"/>
      <c r="E184" s="332"/>
      <c r="F184" s="332"/>
      <c r="G184" s="332"/>
      <c r="H184" s="332">
        <f>D184+F184</f>
        <v>0</v>
      </c>
      <c r="I184" s="332">
        <f>E184+G184</f>
        <v>0</v>
      </c>
      <c r="J184" s="331"/>
      <c r="K184" s="331"/>
    </row>
    <row r="185" spans="1:11" ht="12">
      <c r="A185" s="335" t="s">
        <v>410</v>
      </c>
      <c r="B185" s="335" t="s">
        <v>1</v>
      </c>
      <c r="C185" s="338"/>
      <c r="D185" s="338"/>
      <c r="E185" s="338">
        <f>SUM(E183:E184)</f>
        <v>0</v>
      </c>
      <c r="F185" s="338"/>
      <c r="G185" s="338">
        <f>SUM(G183:G184)</f>
        <v>0</v>
      </c>
      <c r="H185" s="338"/>
      <c r="I185" s="338">
        <f>SUM(I183:I184)</f>
        <v>0</v>
      </c>
      <c r="J185" s="331"/>
      <c r="K185" s="331"/>
    </row>
    <row r="186" spans="1:11" ht="12">
      <c r="A186" s="333" t="s">
        <v>1</v>
      </c>
      <c r="B186" s="333" t="s">
        <v>1</v>
      </c>
      <c r="C186" s="332"/>
      <c r="D186" s="332"/>
      <c r="E186" s="332"/>
      <c r="F186" s="332"/>
      <c r="G186" s="332"/>
      <c r="H186" s="332">
        <f>D186+F186</f>
        <v>0</v>
      </c>
      <c r="I186" s="332">
        <f>E186+G186</f>
        <v>0</v>
      </c>
      <c r="J186" s="331"/>
      <c r="K186" s="331"/>
    </row>
    <row r="187" spans="1:11" ht="12">
      <c r="A187" s="335" t="s">
        <v>409</v>
      </c>
      <c r="B187" s="335" t="s">
        <v>1</v>
      </c>
      <c r="C187" s="338"/>
      <c r="D187" s="338"/>
      <c r="E187" s="338"/>
      <c r="F187" s="338"/>
      <c r="G187" s="338"/>
      <c r="H187" s="338"/>
      <c r="I187" s="338"/>
      <c r="J187" s="331"/>
      <c r="K187" s="331"/>
    </row>
    <row r="188" spans="1:11" ht="12">
      <c r="A188" s="333" t="s">
        <v>408</v>
      </c>
      <c r="B188" s="333" t="s">
        <v>404</v>
      </c>
      <c r="C188" s="332">
        <v>1</v>
      </c>
      <c r="D188" s="332"/>
      <c r="E188" s="332">
        <f>C188*D188</f>
        <v>0</v>
      </c>
      <c r="F188" s="332"/>
      <c r="G188" s="332">
        <f>C188*F188</f>
        <v>0</v>
      </c>
      <c r="H188" s="332">
        <f>D188+F188</f>
        <v>0</v>
      </c>
      <c r="I188" s="332">
        <f>E188+G188</f>
        <v>0</v>
      </c>
      <c r="J188" s="331"/>
      <c r="K188" s="331"/>
    </row>
    <row r="189" spans="1:11" ht="12">
      <c r="A189" s="333" t="s">
        <v>407</v>
      </c>
      <c r="B189" s="333" t="s">
        <v>404</v>
      </c>
      <c r="C189" s="332">
        <v>1</v>
      </c>
      <c r="D189" s="332"/>
      <c r="E189" s="332">
        <f>C189*D189</f>
        <v>0</v>
      </c>
      <c r="F189" s="332"/>
      <c r="G189" s="332">
        <f>C189*F189</f>
        <v>0</v>
      </c>
      <c r="H189" s="332">
        <f>D189+F189</f>
        <v>0</v>
      </c>
      <c r="I189" s="332">
        <f>E189+G189</f>
        <v>0</v>
      </c>
      <c r="J189" s="331"/>
      <c r="K189" s="331"/>
    </row>
    <row r="190" spans="1:11" ht="12">
      <c r="A190" s="333" t="s">
        <v>406</v>
      </c>
      <c r="B190" s="333" t="s">
        <v>404</v>
      </c>
      <c r="C190" s="332">
        <v>1</v>
      </c>
      <c r="D190" s="332"/>
      <c r="E190" s="332">
        <f>C190*D190</f>
        <v>0</v>
      </c>
      <c r="F190" s="332"/>
      <c r="G190" s="332">
        <f>C190*F190</f>
        <v>0</v>
      </c>
      <c r="H190" s="332">
        <f>D190+F190</f>
        <v>0</v>
      </c>
      <c r="I190" s="332">
        <f>E190+G190</f>
        <v>0</v>
      </c>
      <c r="J190" s="331"/>
      <c r="K190" s="331"/>
    </row>
    <row r="191" spans="1:11" ht="12">
      <c r="A191" s="333" t="s">
        <v>405</v>
      </c>
      <c r="B191" s="333" t="s">
        <v>404</v>
      </c>
      <c r="C191" s="332">
        <v>1</v>
      </c>
      <c r="D191" s="332"/>
      <c r="E191" s="332">
        <f>C191*D191</f>
        <v>0</v>
      </c>
      <c r="F191" s="332"/>
      <c r="G191" s="332">
        <f>C191*F191</f>
        <v>0</v>
      </c>
      <c r="H191" s="332">
        <f>D191+F191</f>
        <v>0</v>
      </c>
      <c r="I191" s="332">
        <f>E191+G191</f>
        <v>0</v>
      </c>
      <c r="J191" s="331"/>
      <c r="K191" s="331"/>
    </row>
    <row r="192" spans="1:11" ht="12">
      <c r="A192" s="335" t="s">
        <v>403</v>
      </c>
      <c r="B192" s="335" t="s">
        <v>1</v>
      </c>
      <c r="C192" s="338"/>
      <c r="D192" s="338"/>
      <c r="E192" s="338">
        <f>SUM(E188:E191)</f>
        <v>0</v>
      </c>
      <c r="F192" s="338"/>
      <c r="G192" s="338">
        <f>SUM(G188:G191)</f>
        <v>0</v>
      </c>
      <c r="H192" s="338"/>
      <c r="I192" s="338">
        <f>SUM(I188:I191)</f>
        <v>0</v>
      </c>
      <c r="J192" s="331"/>
      <c r="K192" s="331"/>
    </row>
    <row r="193" spans="1:11" ht="12">
      <c r="A193" s="333" t="s">
        <v>402</v>
      </c>
      <c r="B193" s="333" t="s">
        <v>1</v>
      </c>
      <c r="C193" s="332"/>
      <c r="D193" s="332"/>
      <c r="E193" s="332">
        <f>L2+'[1]Parametry'!B33/100*E155+'[1]Parametry'!B33/100*E156+'[1]Parametry'!B33/100*E157+'[1]Parametry'!B33/100*E158+'[1]Parametry'!B33/100*E165+'[1]Parametry'!B33/100*E166+'[1]Parametry'!B33/100*E168+'[1]Parametry'!B33/100*E169+'[1]Parametry'!B33/100*E170+'[1]Parametry'!B33/100*E171+'[1]Parametry'!B33/100*E172+'[1]Parametry'!B33/100*E173</f>
        <v>0</v>
      </c>
      <c r="F193" s="332"/>
      <c r="G193" s="332"/>
      <c r="H193" s="332">
        <f>D193+F193</f>
        <v>0</v>
      </c>
      <c r="I193" s="332">
        <f>E193+G193</f>
        <v>0</v>
      </c>
      <c r="J193" s="331"/>
      <c r="K193" s="331"/>
    </row>
    <row r="194" spans="1:11" ht="12">
      <c r="A194" s="337" t="s">
        <v>401</v>
      </c>
      <c r="B194" s="337" t="s">
        <v>1</v>
      </c>
      <c r="C194" s="336"/>
      <c r="D194" s="336"/>
      <c r="E194" s="336">
        <f>SUM(E74,E76:E93,E95,E97:E105,E107,E109:E139,E141,E143:E159,E161,E163:E174,E177,E179,E181,E183:E184,E186,E188:E191,E193:E193)</f>
        <v>0</v>
      </c>
      <c r="F194" s="336"/>
      <c r="G194" s="336">
        <f>SUM(G74,G76:G93,G95,G97:G105,G107,G109:G139,G141,G143:G159,G161,G163:G174,G177,G179,G181,G183:G184,G186,G188:G191,G193:G193)</f>
        <v>0</v>
      </c>
      <c r="H194" s="336"/>
      <c r="I194" s="336">
        <f>SUM(I74,I76:I93,I95,I97:I105,I107,I109:I139,I141,I143:I159,I161,I163:I174,I177,I179,I181,I183:I184,I186,I188:I191,I193:I193)</f>
        <v>0</v>
      </c>
      <c r="J194" s="331"/>
      <c r="K194" s="331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Michal</cp:lastModifiedBy>
  <dcterms:created xsi:type="dcterms:W3CDTF">2020-01-09T06:30:37Z</dcterms:created>
  <dcterms:modified xsi:type="dcterms:W3CDTF">2020-01-14T17:57:45Z</dcterms:modified>
  <cp:category/>
  <cp:version/>
  <cp:contentType/>
  <cp:contentStatus/>
</cp:coreProperties>
</file>