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/>
  <bookViews>
    <workbookView xWindow="65416" yWindow="65416" windowWidth="29040" windowHeight="15840" activeTab="0"/>
  </bookViews>
  <sheets>
    <sheet name="Rekapitulace stavby" sheetId="1" r:id="rId1"/>
    <sheet name="SO 101 - Komunikace a zpe..." sheetId="2" r:id="rId2"/>
    <sheet name="SO 301 - Dešťová kanalizace" sheetId="3" r:id="rId3"/>
    <sheet name="SO 401 - Veřejné osvětlení" sheetId="4" r:id="rId4"/>
  </sheets>
  <definedNames>
    <definedName name="_xlnm._FilterDatabase" localSheetId="1" hidden="1">'SO 101 - Komunikace a zpe...'!$C$134:$K$267</definedName>
    <definedName name="_xlnm._FilterDatabase" localSheetId="2" hidden="1">'SO 301 - Dešťová kanalizace'!$C$126:$K$190</definedName>
    <definedName name="_xlnm._FilterDatabase" localSheetId="3" hidden="1">'SO 401 - Veřejné osvětlení'!$C$121:$K$125</definedName>
    <definedName name="_xlnm.Print_Area" localSheetId="0">'Rekapitulace stavby'!$D$4:$AO$76,'Rekapitulace stavby'!$C$82:$AQ$98</definedName>
    <definedName name="_xlnm.Print_Area" localSheetId="1">'SO 101 - Komunikace a zpe...'!$C$4:$J$76,'SO 101 - Komunikace a zpe...'!$C$82:$J$116,'SO 101 - Komunikace a zpe...'!$C$122:$K$267</definedName>
    <definedName name="_xlnm.Print_Area" localSheetId="2">'SO 301 - Dešťová kanalizace'!$C$4:$J$76,'SO 301 - Dešťová kanalizace'!$C$82:$J$108,'SO 301 - Dešťová kanalizace'!$C$114:$K$190</definedName>
    <definedName name="_xlnm.Print_Area" localSheetId="3">'SO 401 - Veřejné osvětlení'!$C$4:$J$76,'SO 401 - Veřejné osvětlení'!$C$82:$J$103,'SO 401 - Veřejné osvětlení'!$C$109:$K$125</definedName>
    <definedName name="_xlnm.Print_Titles" localSheetId="0">'Rekapitulace stavby'!$92:$92</definedName>
    <definedName name="_xlnm.Print_Titles" localSheetId="1">'SO 101 - Komunikace a zpe...'!$134:$134</definedName>
    <definedName name="_xlnm.Print_Titles" localSheetId="2">'SO 301 - Dešťová kanalizace'!$126:$126</definedName>
    <definedName name="_xlnm.Print_Titles" localSheetId="3">'SO 401 - Veřejné osvětlení'!$121:$121</definedName>
  </definedNames>
  <calcPr calcId="191029"/>
  <extLst/>
</workbook>
</file>

<file path=xl/sharedStrings.xml><?xml version="1.0" encoding="utf-8"?>
<sst xmlns="http://schemas.openxmlformats.org/spreadsheetml/2006/main" count="2869" uniqueCount="680">
  <si>
    <t>Export Komplet</t>
  </si>
  <si>
    <t/>
  </si>
  <si>
    <t>2.0</t>
  </si>
  <si>
    <t>ZAMOK</t>
  </si>
  <si>
    <t>False</t>
  </si>
  <si>
    <t>{2054371c-3061-44ae-9a89-1153d01751be}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</si>
  <si>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</si>
  <si>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</si>
  <si>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</si>
  <si>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</si>
  <si>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</si>
  <si>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</si>
  <si>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</si>
  <si>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</si>
  <si>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P112018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</si>
  <si>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</si>
  <si>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</si>
  <si>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komunikace v ulici Lidické nábřeží, Sokolov</t>
  </si>
  <si>
    <t>KSO:</t>
  </si>
  <si>
    <t>CC-CZ:</t>
  </si>
  <si>
    <t>Místo:</t>
  </si>
  <si>
    <t>Sokolov</t>
  </si>
  <si>
    <t>Datum:</t>
  </si>
  <si>
    <t>8. 8. 2019</t>
  </si>
  <si>
    <t>Zadavatel:</t>
  </si>
  <si>
    <t>IČ:</t>
  </si>
  <si>
    <t>00259586</t>
  </si>
  <si>
    <t>Město Sokolov</t>
  </si>
  <si>
    <t>DIČ:</t>
  </si>
  <si>
    <t>CZ00259586</t>
  </si>
  <si>
    <t>Uchazeč:</t>
  </si>
  <si>
    <t>Vyplň údaj</t>
  </si>
  <si>
    <t>Projektant:</t>
  </si>
  <si>
    <t xml:space="preserve"> </t>
  </si>
  <si>
    <t>True</t>
  </si>
  <si>
    <t>Zpracovatel:</t>
  </si>
  <si>
    <t>06032354</t>
  </si>
  <si>
    <t>GEOprojectKV s.r.o.</t>
  </si>
  <si>
    <t>CZ06032354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</si>
  <si>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</si>
  <si>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</si>
  <si>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</si>
  <si>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</si>
  <si>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</si>
  <si>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</si>
  <si>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</si>
  <si>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</si>
  <si>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</si>
  <si>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</si>
  <si>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</si>
  <si>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</si>
  <si>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</si>
  <si>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</si>
  <si>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</si>
  <si>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</si>
  <si>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</si>
  <si>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</si>
  <si>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</si>
  <si>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</si>
  <si>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</si>
  <si>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</si>
  <si>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</si>
  <si>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</si>
  <si>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</si>
  <si>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</si>
  <si>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</si>
  <si>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</si>
  <si>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</si>
  <si>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</si>
  <si>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</si>
  <si>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</si>
  <si>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</si>
  <si>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</si>
  <si>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</si>
  <si>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</si>
  <si>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</si>
  <si>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</si>
  <si>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</si>
  <si>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</si>
  <si>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</si>
  <si>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</si>
  <si>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</si>
  <si>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</si>
  <si>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</si>
  <si>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</si>
  <si>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</si>
  <si>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 a zpevněné plochy</t>
  </si>
  <si>
    <t>STA</t>
  </si>
  <si>
    <t>1</t>
  </si>
  <si>
    <t>{1f56389a-689f-4ce4-a2f8-a9643d4c0cd9}</t>
  </si>
  <si>
    <t>2</t>
  </si>
  <si>
    <t>SO 301</t>
  </si>
  <si>
    <t>Dešťová kanalizace</t>
  </si>
  <si>
    <t>{dcf651b0-bf84-4d30-af13-af2214e5debe}</t>
  </si>
  <si>
    <t>SO 401</t>
  </si>
  <si>
    <t>Veřejné osvětlení</t>
  </si>
  <si>
    <t>{a98e549d-3d61-4988-b1c7-98abd65239ff}</t>
  </si>
  <si>
    <t>KRYCÍ LIST SOUPISU PRACÍ</t>
  </si>
  <si>
    <t>Objekt:</t>
  </si>
  <si>
    <t>SO 101 - Komunikace a zpevněné plochy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</si>
  <si>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</si>
  <si>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</si>
  <si>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</si>
  <si>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</si>
  <si>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</si>
  <si>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</si>
  <si>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</si>
  <si>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</si>
  <si>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</si>
  <si>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</si>
  <si>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</si>
  <si>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</si>
  <si>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</si>
  <si>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</si>
  <si>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</si>
  <si>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</si>
  <si>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</si>
  <si>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2) Ostatní náklady</t>
  </si>
  <si>
    <t>Průzkumné práce</t>
  </si>
  <si>
    <t>VRN</t>
  </si>
  <si>
    <t>Geodetické práce</t>
  </si>
  <si>
    <t>Projektové práce</t>
  </si>
  <si>
    <t>Zařízení staveniště</t>
  </si>
  <si>
    <t>Inženýrská činnost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</si>
  <si>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</si>
  <si>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</si>
  <si>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</si>
  <si>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</si>
  <si>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</si>
  <si>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</si>
  <si>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</si>
  <si>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</si>
  <si>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</si>
  <si>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</si>
  <si>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</si>
  <si>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</si>
  <si>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</si>
  <si>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</si>
  <si>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</si>
  <si>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</si>
  <si>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</si>
  <si>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</si>
  <si>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</si>
  <si>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</si>
  <si>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</si>
  <si>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</si>
  <si>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4</t>
  </si>
  <si>
    <t>1798495027</t>
  </si>
  <si>
    <t>113106171</t>
  </si>
  <si>
    <t>Rozebrání dlažeb vozovek ze zámkové dlažby s ložem z kameniva ručně</t>
  </si>
  <si>
    <t>1662182865</t>
  </si>
  <si>
    <t>3</t>
  </si>
  <si>
    <t>113107222</t>
  </si>
  <si>
    <t>Odstranění podkladu z kameniva drceného tl 200 mm strojně pl přes 200 m2</t>
  </si>
  <si>
    <t>-520527420</t>
  </si>
  <si>
    <t>VV</t>
  </si>
  <si>
    <t>115+150+20</t>
  </si>
  <si>
    <t>113107241</t>
  </si>
  <si>
    <t>Odstranění podkladu živičného tl 50 mm strojně pl přes 200 m2</t>
  </si>
  <si>
    <t>670699102</t>
  </si>
  <si>
    <t>5</t>
  </si>
  <si>
    <t>113107243</t>
  </si>
  <si>
    <t>Odstranění podkladu živičného tl 150 mm strojně pl přes 200 m2</t>
  </si>
  <si>
    <t>-1200856279</t>
  </si>
  <si>
    <t>6</t>
  </si>
  <si>
    <t>113107331</t>
  </si>
  <si>
    <t>Odstranění podkladu z betonu prostého tl 150 mm strojně pl do 50 m2</t>
  </si>
  <si>
    <t>995863742</t>
  </si>
  <si>
    <t>7</t>
  </si>
  <si>
    <t>113107332</t>
  </si>
  <si>
    <t>Odstranění podkladu z betonu prostého tl 300 mm strojně pl do 50 m2</t>
  </si>
  <si>
    <t>1230954803</t>
  </si>
  <si>
    <t>8</t>
  </si>
  <si>
    <t>113154123</t>
  </si>
  <si>
    <t>Frézování živičného krytu tl 50 mm pruh š 1 m pl do 500 m2 bez překážek v trase</t>
  </si>
  <si>
    <t>-660303996</t>
  </si>
  <si>
    <t>9</t>
  </si>
  <si>
    <t>113202111</t>
  </si>
  <si>
    <t>Vytrhání obrub krajníků obrubníků stojatých</t>
  </si>
  <si>
    <t>m</t>
  </si>
  <si>
    <t>1997810866</t>
  </si>
  <si>
    <t>10</t>
  </si>
  <si>
    <t>113204111</t>
  </si>
  <si>
    <t>Vytrhání obrub záhonových</t>
  </si>
  <si>
    <t>-1997329203</t>
  </si>
  <si>
    <t>11</t>
  </si>
  <si>
    <t>121101103</t>
  </si>
  <si>
    <t>Sejmutí ornice s přemístěním na vzdálenost do 250 m</t>
  </si>
  <si>
    <t>m3</t>
  </si>
  <si>
    <t>-840104627</t>
  </si>
  <si>
    <t>12</t>
  </si>
  <si>
    <t>122202202</t>
  </si>
  <si>
    <t>Odkopávky a prokopávky nezapažené pro silnice objemu do 1000 m3 v hornině tř. 3</t>
  </si>
  <si>
    <t>647761145</t>
  </si>
  <si>
    <t>13</t>
  </si>
  <si>
    <t>122202209</t>
  </si>
  <si>
    <t>Příplatek k odkopávkám a prokopávkám pro silnice v hornině tř. 3 za lepivost</t>
  </si>
  <si>
    <t>-1233440453</t>
  </si>
  <si>
    <t>14</t>
  </si>
  <si>
    <t>131201202</t>
  </si>
  <si>
    <t>Hloubení jam zapažených v hornině tř. 3 objemu do 1000 m3</t>
  </si>
  <si>
    <t>44244222</t>
  </si>
  <si>
    <t>P</t>
  </si>
  <si>
    <t>Poznámka k položce:
Výkop pro podzemní kontejnery</t>
  </si>
  <si>
    <t>131201209</t>
  </si>
  <si>
    <t>Příplatek za lepivost u hloubení jam zapažených v hornině tř. 3</t>
  </si>
  <si>
    <t>-2064119225</t>
  </si>
  <si>
    <t>16</t>
  </si>
  <si>
    <t>161101102</t>
  </si>
  <si>
    <t>Svislé přemístění výkopku z horniny tř. 1 až 4 hl výkopu do 4 m</t>
  </si>
  <si>
    <t>13258949</t>
  </si>
  <si>
    <t>17</t>
  </si>
  <si>
    <t>167101102</t>
  </si>
  <si>
    <t>Nakládání výkopku z hornin tř. 1 až 4 přes 100 m3</t>
  </si>
  <si>
    <t>270029707</t>
  </si>
  <si>
    <t>18</t>
  </si>
  <si>
    <t>162301101</t>
  </si>
  <si>
    <t>Vodorovné přemístění do 500 m výkopku/sypaniny z horniny tř. 1 až 4</t>
  </si>
  <si>
    <t>11754159</t>
  </si>
  <si>
    <t>75+58+44</t>
  </si>
  <si>
    <t>19</t>
  </si>
  <si>
    <t>162701105</t>
  </si>
  <si>
    <t>Vodorovné přemístění do 10000 m výkopku/sypaniny z horniny tř. 1 až 4</t>
  </si>
  <si>
    <t>-2046579846</t>
  </si>
  <si>
    <t>77+245+171-75-58-44</t>
  </si>
  <si>
    <t>20</t>
  </si>
  <si>
    <t>171102103</t>
  </si>
  <si>
    <t>Uložení sypaniny z hornin soudržných do násypů zhutněných do 100 % PS dálnic</t>
  </si>
  <si>
    <t>-991341946</t>
  </si>
  <si>
    <t>171201201</t>
  </si>
  <si>
    <t>Uložení sypaniny na skládky</t>
  </si>
  <si>
    <t>530577166</t>
  </si>
  <si>
    <t>22</t>
  </si>
  <si>
    <t>171201211</t>
  </si>
  <si>
    <t>Poplatek za uložení stavebního odpadu - zeminy a kameniva na skládce</t>
  </si>
  <si>
    <t>t</t>
  </si>
  <si>
    <t>-1568541833</t>
  </si>
  <si>
    <t>316*1,6</t>
  </si>
  <si>
    <t>23</t>
  </si>
  <si>
    <t>174101101</t>
  </si>
  <si>
    <t>Zásyp jam, šachet rýh nebo kolem objektů sypaninou se zhutněním</t>
  </si>
  <si>
    <t>-636049478</t>
  </si>
  <si>
    <t>Poznámka k položce:
Obsyp podzemních kontejnerů a zásyp vybouraných uličních vpustí</t>
  </si>
  <si>
    <t>54+4</t>
  </si>
  <si>
    <t>24</t>
  </si>
  <si>
    <t>181102302</t>
  </si>
  <si>
    <t>Úprava pláně v zářezech se zhutněním</t>
  </si>
  <si>
    <t>-808158104</t>
  </si>
  <si>
    <t>400+1600+950</t>
  </si>
  <si>
    <t>25</t>
  </si>
  <si>
    <t>181301101</t>
  </si>
  <si>
    <t>Rozprostření ornice tl vrstvy do 100 mm pl do 500 m2 v rovině nebo ve svahu do 1:5</t>
  </si>
  <si>
    <t>-1169572199</t>
  </si>
  <si>
    <t>26</t>
  </si>
  <si>
    <t>181411121</t>
  </si>
  <si>
    <t>Založení lučního trávníku výsevem plochy do 1000 m2 v rovině a ve svahu do 1:5</t>
  </si>
  <si>
    <t>-58011801</t>
  </si>
  <si>
    <t>27</t>
  </si>
  <si>
    <t>M</t>
  </si>
  <si>
    <t>00572470</t>
  </si>
  <si>
    <t>osivo směs travní univerzál</t>
  </si>
  <si>
    <t>kg</t>
  </si>
  <si>
    <t>256198719</t>
  </si>
  <si>
    <t>440*0,02 'Přepočtené koeficientem množství</t>
  </si>
  <si>
    <t>Svislé a kompletní konstrukce</t>
  </si>
  <si>
    <t>28</t>
  </si>
  <si>
    <t>338121123</t>
  </si>
  <si>
    <t>Osazování sloupků a vzpěr ŽB plotových zabetonováním patky o objemu do 0,15 m3</t>
  </si>
  <si>
    <t>kus</t>
  </si>
  <si>
    <t>-2048645828</t>
  </si>
  <si>
    <t>29</t>
  </si>
  <si>
    <t>59231041</t>
  </si>
  <si>
    <t>sloupek betonový plotový průběžný pro skládané plné ploty barevný 105x160x2300mm</t>
  </si>
  <si>
    <t>-847509895</t>
  </si>
  <si>
    <t>30</t>
  </si>
  <si>
    <t>59231045</t>
  </si>
  <si>
    <t>sloupek betonový plotový krajový pro skládané plné ploty barevný 105x160x2300mm</t>
  </si>
  <si>
    <t>346426539</t>
  </si>
  <si>
    <t>31</t>
  </si>
  <si>
    <t>348121121</t>
  </si>
  <si>
    <t>Osazování ŽB desek plotových na MC 300x50x2000 mm</t>
  </si>
  <si>
    <t>-448506314</t>
  </si>
  <si>
    <t>32</t>
  </si>
  <si>
    <t>59233119</t>
  </si>
  <si>
    <t>deska plotová betonová 2000x50x300mm</t>
  </si>
  <si>
    <t>-358776541</t>
  </si>
  <si>
    <t>Komunikace pozemní</t>
  </si>
  <si>
    <t>33</t>
  </si>
  <si>
    <t>564851111</t>
  </si>
  <si>
    <t>Podklad ze štěrkodrtě ŠD tl 150 mm</t>
  </si>
  <si>
    <t>-1327444275</t>
  </si>
  <si>
    <t>400+1600*2</t>
  </si>
  <si>
    <t>34</t>
  </si>
  <si>
    <t>564871111</t>
  </si>
  <si>
    <t>Podklad ze štěrkodrtě ŠD tl 250 mm</t>
  </si>
  <si>
    <t>726026333</t>
  </si>
  <si>
    <t>35</t>
  </si>
  <si>
    <t>564921511</t>
  </si>
  <si>
    <t>Podklad z R-materiálu tl 60 mm</t>
  </si>
  <si>
    <t>74816508</t>
  </si>
  <si>
    <t>36</t>
  </si>
  <si>
    <t>565155121</t>
  </si>
  <si>
    <t>Asfaltový beton vrstva podkladní ACP 16 (obalované kamenivo OKS) tl 70 mm š přes 3 m</t>
  </si>
  <si>
    <t>-386407557</t>
  </si>
  <si>
    <t>37</t>
  </si>
  <si>
    <t>573211112</t>
  </si>
  <si>
    <t>Postřik živičný spojovací z asfaltu v množství 0,70 kg/m2</t>
  </si>
  <si>
    <t>-1860961177</t>
  </si>
  <si>
    <t>610+1600*2</t>
  </si>
  <si>
    <t>38</t>
  </si>
  <si>
    <t>577133111</t>
  </si>
  <si>
    <t>Asfaltový beton vrstva obrusná ACO 8 (ABJ) tl 40 mm š do 3 m z nemodifikovaného asfaltu</t>
  </si>
  <si>
    <t>1329053568</t>
  </si>
  <si>
    <t>39</t>
  </si>
  <si>
    <t>577134121</t>
  </si>
  <si>
    <t>Asfaltový beton vrstva obrusná ACO 11 (ABS) tř. I tl 40 mm š přes 3 m z nemodifikovaného asfaltu</t>
  </si>
  <si>
    <t>214950394</t>
  </si>
  <si>
    <t>40</t>
  </si>
  <si>
    <t>596211122</t>
  </si>
  <si>
    <t>Kladení zámkové dlažby komunikací pro pěší tl 60 mm skupiny B pl do 300 m2</t>
  </si>
  <si>
    <t>-177576691</t>
  </si>
  <si>
    <t>41</t>
  </si>
  <si>
    <t>59245018</t>
  </si>
  <si>
    <t>dlažba skladebná betonová 200x100x60mm přírodní</t>
  </si>
  <si>
    <t>1455306354</t>
  </si>
  <si>
    <t>42</t>
  </si>
  <si>
    <t>59245006</t>
  </si>
  <si>
    <t>dlažba skladebná betonová pro nevidomé 200x100x60mm barevná</t>
  </si>
  <si>
    <t>583191087</t>
  </si>
  <si>
    <t>43</t>
  </si>
  <si>
    <t>596212223</t>
  </si>
  <si>
    <t>Kladení zámkové dlažby pozemních komunikací tl 80 mm skupiny B pl přes 300 m2</t>
  </si>
  <si>
    <t>749885245</t>
  </si>
  <si>
    <t>Poznámka k položce:
322 m2 - přeskládání stávající dlažby (levá strana ulice)</t>
  </si>
  <si>
    <t>343+380</t>
  </si>
  <si>
    <t>44</t>
  </si>
  <si>
    <t>59245005</t>
  </si>
  <si>
    <t>dlažba skladebná betonová 200x100x80mm barevná</t>
  </si>
  <si>
    <t>35215536</t>
  </si>
  <si>
    <t>45</t>
  </si>
  <si>
    <t>59245020</t>
  </si>
  <si>
    <t>dlažba skladebná betonová 200x100x80mm přírodní</t>
  </si>
  <si>
    <t>265269588</t>
  </si>
  <si>
    <t>46</t>
  </si>
  <si>
    <t>59245006R1</t>
  </si>
  <si>
    <t>dlažba skladebná betonová pro nevidomé 200x100x80mm barevná</t>
  </si>
  <si>
    <t>1841675957</t>
  </si>
  <si>
    <t>47</t>
  </si>
  <si>
    <t>59245030</t>
  </si>
  <si>
    <t>dlažba skladebná betonová 200x200x80mm přírodní</t>
  </si>
  <si>
    <t>-105905880</t>
  </si>
  <si>
    <t>48</t>
  </si>
  <si>
    <t>59245004</t>
  </si>
  <si>
    <t>dlažba skladebná betonová 200x200x80mm barevná</t>
  </si>
  <si>
    <t>1833849313</t>
  </si>
  <si>
    <t>49</t>
  </si>
  <si>
    <t>596412213</t>
  </si>
  <si>
    <t>Kladení dlažby z vegetačních tvárnic pozemních komunikací tl 80 mm přes 300 m2</t>
  </si>
  <si>
    <t>836016273</t>
  </si>
  <si>
    <t>50</t>
  </si>
  <si>
    <t>BTB.21201</t>
  </si>
  <si>
    <t>dlažba vegetační  60 x 40 x 8 cm</t>
  </si>
  <si>
    <t>-64338884</t>
  </si>
  <si>
    <t>225+220+128</t>
  </si>
  <si>
    <t>51</t>
  </si>
  <si>
    <t>599141111</t>
  </si>
  <si>
    <t>Vyplnění spár mezi silničními dílci živičnou zálivkou</t>
  </si>
  <si>
    <t>1418145523</t>
  </si>
  <si>
    <t>Trubní vedení</t>
  </si>
  <si>
    <t>52</t>
  </si>
  <si>
    <t>890411851</t>
  </si>
  <si>
    <t>Bourání šachet z prefabrikovaných skruží strojně obestavěného prostoru do 1,5 m3</t>
  </si>
  <si>
    <t>-1317447360</t>
  </si>
  <si>
    <t>53</t>
  </si>
  <si>
    <t>899202211</t>
  </si>
  <si>
    <t>Demontáž mříží litinových včetně rámů hmotnosti přes 50 do 100 kg</t>
  </si>
  <si>
    <t>2121700159</t>
  </si>
  <si>
    <t>54</t>
  </si>
  <si>
    <t>899231111</t>
  </si>
  <si>
    <t>Výšková úprava uličního vstupu nebo vpusti do 200 mm zvýšením mříže</t>
  </si>
  <si>
    <t>-1476181919</t>
  </si>
  <si>
    <t>Ostatní konstrukce a práce, bourání</t>
  </si>
  <si>
    <t>55</t>
  </si>
  <si>
    <t>914111111</t>
  </si>
  <si>
    <t>Montáž svislé dopravní značky do velikosti 1 m2 objímkami na sloupek nebo konzolu</t>
  </si>
  <si>
    <t>-215149995</t>
  </si>
  <si>
    <t>56</t>
  </si>
  <si>
    <t>40445404</t>
  </si>
  <si>
    <t>značka dopravní svislá nereflexní FeZn prolis 500x700mm</t>
  </si>
  <si>
    <t>-1784382837</t>
  </si>
  <si>
    <t>57</t>
  </si>
  <si>
    <t>40445420</t>
  </si>
  <si>
    <t>značka dopravní svislá nereflexní FeZn prolis 500x150mm</t>
  </si>
  <si>
    <t>472955702</t>
  </si>
  <si>
    <t>58</t>
  </si>
  <si>
    <t>40445402</t>
  </si>
  <si>
    <t>značka dopravní svislá nereflexní FeZn prolis D 700mm</t>
  </si>
  <si>
    <t>1890155784</t>
  </si>
  <si>
    <t>59</t>
  </si>
  <si>
    <t>40445412</t>
  </si>
  <si>
    <t>značka dopravní svislá nereflexní FeZn prolis 1000x500mm</t>
  </si>
  <si>
    <t>-518354558</t>
  </si>
  <si>
    <t>60</t>
  </si>
  <si>
    <t>914511111</t>
  </si>
  <si>
    <t>Montáž sloupku dopravních značek délky do 3,5 m s betonovým základem</t>
  </si>
  <si>
    <t>-121232880</t>
  </si>
  <si>
    <t>61</t>
  </si>
  <si>
    <t>40445225</t>
  </si>
  <si>
    <t>sloupek pro dopravní značku Zn D 60mm v 3,5m</t>
  </si>
  <si>
    <t>-854045926</t>
  </si>
  <si>
    <t>62</t>
  </si>
  <si>
    <t>914511112</t>
  </si>
  <si>
    <t>Montáž sloupku dopravních značek délky do 3,5 m s betonovým základem a patkou</t>
  </si>
  <si>
    <t>-247144690</t>
  </si>
  <si>
    <t>63</t>
  </si>
  <si>
    <t>40445240</t>
  </si>
  <si>
    <t>patka pro sloupek Al D 60mm</t>
  </si>
  <si>
    <t>-1249005247</t>
  </si>
  <si>
    <t>64</t>
  </si>
  <si>
    <t>40445253</t>
  </si>
  <si>
    <t>víčko plastové na sloupek D 60mm</t>
  </si>
  <si>
    <t>705021911</t>
  </si>
  <si>
    <t>65</t>
  </si>
  <si>
    <t>915211111</t>
  </si>
  <si>
    <t>Vodorovné dopravní značení dělící čáry souvislé š 125 mm bílý plast</t>
  </si>
  <si>
    <t>-772135209</t>
  </si>
  <si>
    <t>66</t>
  </si>
  <si>
    <t>915611111</t>
  </si>
  <si>
    <t>Předznačení vodorovného liniového značení</t>
  </si>
  <si>
    <t>1842233250</t>
  </si>
  <si>
    <t>67</t>
  </si>
  <si>
    <t>915231111</t>
  </si>
  <si>
    <t>Vodorovné dopravní značení přechody pro chodce, šipky, symboly bílý plast</t>
  </si>
  <si>
    <t>1356718225</t>
  </si>
  <si>
    <t>68</t>
  </si>
  <si>
    <t>915621111</t>
  </si>
  <si>
    <t>Předznačení vodorovného plošného značení</t>
  </si>
  <si>
    <t>27105044</t>
  </si>
  <si>
    <t>69</t>
  </si>
  <si>
    <t>916131213</t>
  </si>
  <si>
    <t>Osazení silničního obrubníku betonového stojatého s boční opěrou do lože z betonu prostého</t>
  </si>
  <si>
    <t>1067910545</t>
  </si>
  <si>
    <t>70</t>
  </si>
  <si>
    <t>59217035R1</t>
  </si>
  <si>
    <t>obrubník betonový obloukový vnější 780x150x250mm - R0,5</t>
  </si>
  <si>
    <t>ks</t>
  </si>
  <si>
    <t>1450263932</t>
  </si>
  <si>
    <t>71</t>
  </si>
  <si>
    <t>59217035R2</t>
  </si>
  <si>
    <t>obrubník betonový obloukový vnější 780x150x250mm - R1</t>
  </si>
  <si>
    <t>-1155098230</t>
  </si>
  <si>
    <t>72</t>
  </si>
  <si>
    <t>59217035R3</t>
  </si>
  <si>
    <t>obrubník betonový obloukový vnější 780x150x250mm - R2</t>
  </si>
  <si>
    <t>-1276981372</t>
  </si>
  <si>
    <t>73</t>
  </si>
  <si>
    <t>59217035R6</t>
  </si>
  <si>
    <t>obrubník betonový roh vnitřní 400/400x150x250mm</t>
  </si>
  <si>
    <t>820378537</t>
  </si>
  <si>
    <t>74</t>
  </si>
  <si>
    <t>59217035R7</t>
  </si>
  <si>
    <t>obrubník betonový roh vnější 400/400x150x250mm</t>
  </si>
  <si>
    <t>355454178</t>
  </si>
  <si>
    <t>75</t>
  </si>
  <si>
    <t>59217031</t>
  </si>
  <si>
    <t>obrubník betonový silniční 1000x150x250mm</t>
  </si>
  <si>
    <t>-75238328</t>
  </si>
  <si>
    <t>76</t>
  </si>
  <si>
    <t>59217026</t>
  </si>
  <si>
    <t>obrubník betonový silniční 500x150x250mm</t>
  </si>
  <si>
    <t>-776120963</t>
  </si>
  <si>
    <t>77</t>
  </si>
  <si>
    <t>59217029</t>
  </si>
  <si>
    <t>obrubník betonový silniční nájezdový 1000x150x150mm</t>
  </si>
  <si>
    <t>1116849995</t>
  </si>
  <si>
    <t>78</t>
  </si>
  <si>
    <t>59217030</t>
  </si>
  <si>
    <t>obrubník betonový silniční přechodový 1000x150x150-250mm</t>
  </si>
  <si>
    <t>-645297721</t>
  </si>
  <si>
    <t>79</t>
  </si>
  <si>
    <t>916231213</t>
  </si>
  <si>
    <t>Osazení chodníkového obrubníku betonového stojatého s boční opěrou do lože z betonu prostého</t>
  </si>
  <si>
    <t>665011441</t>
  </si>
  <si>
    <t>80</t>
  </si>
  <si>
    <t>59217016</t>
  </si>
  <si>
    <t>obrubník betonový chodníkový 1000x80x250mm</t>
  </si>
  <si>
    <t>1821455842</t>
  </si>
  <si>
    <t>81</t>
  </si>
  <si>
    <t>59217036</t>
  </si>
  <si>
    <t>obrubník betonový parkový přírodní 500x80x250mm</t>
  </si>
  <si>
    <t>-619695669</t>
  </si>
  <si>
    <t>82</t>
  </si>
  <si>
    <t>59217036R3</t>
  </si>
  <si>
    <t>obrubník betonový roh vnější 250/250x80x250mm</t>
  </si>
  <si>
    <t>1926789108</t>
  </si>
  <si>
    <t>83</t>
  </si>
  <si>
    <t>59217036R2</t>
  </si>
  <si>
    <t>obrubník betonový vnější 780x80x250mm - R1</t>
  </si>
  <si>
    <t>-1684699664</t>
  </si>
  <si>
    <t>84</t>
  </si>
  <si>
    <t>919735112</t>
  </si>
  <si>
    <t>Řezání stávajícího živičného krytu hl do 100 mm</t>
  </si>
  <si>
    <t>-811959900</t>
  </si>
  <si>
    <t>85</t>
  </si>
  <si>
    <t>919735113</t>
  </si>
  <si>
    <t>Řezání stávajícího živičného krytu hl do 150 mm</t>
  </si>
  <si>
    <t>134357114</t>
  </si>
  <si>
    <t>86</t>
  </si>
  <si>
    <t>9361042R3</t>
  </si>
  <si>
    <t>Dodávka systému podzemních kontejnerů, vč. osazení</t>
  </si>
  <si>
    <t>452426577</t>
  </si>
  <si>
    <t>87</t>
  </si>
  <si>
    <t>113106192</t>
  </si>
  <si>
    <t>Rozebrání vozovek ze silničních dílců se spárami zalitými cementovou maltou strojně pl do 50 m2</t>
  </si>
  <si>
    <t>1375197930</t>
  </si>
  <si>
    <t>Poznámka k položce:
Stávající kontejnerová stání</t>
  </si>
  <si>
    <t>88</t>
  </si>
  <si>
    <t>96203R1</t>
  </si>
  <si>
    <t>Bourání zdiva z keramických cihel nebo tvárnic na MC</t>
  </si>
  <si>
    <t>-1668366790</t>
  </si>
  <si>
    <t>89</t>
  </si>
  <si>
    <t>966003818</t>
  </si>
  <si>
    <t>Rozebrání oplocení s příčníky a ocelovými sloupky z prken a latí</t>
  </si>
  <si>
    <t>2080747901</t>
  </si>
  <si>
    <t>90</t>
  </si>
  <si>
    <t>966006132</t>
  </si>
  <si>
    <t>Odstranění značek dopravních nebo orientačních se sloupky s betonovými patkami</t>
  </si>
  <si>
    <t>-1019677782</t>
  </si>
  <si>
    <t>91</t>
  </si>
  <si>
    <t>966006211</t>
  </si>
  <si>
    <t>Odstranění svislých dopravních značek ze sloupů, sloupků nebo konzol</t>
  </si>
  <si>
    <t>-227962461</t>
  </si>
  <si>
    <t>92</t>
  </si>
  <si>
    <t>979054451</t>
  </si>
  <si>
    <t>Očištění vybouraných zámkových dlaždic s původním spárováním z kameniva těženého</t>
  </si>
  <si>
    <t>-382878775</t>
  </si>
  <si>
    <t>997</t>
  </si>
  <si>
    <t>Přesun sutě</t>
  </si>
  <si>
    <t>93</t>
  </si>
  <si>
    <t>997221551</t>
  </si>
  <si>
    <t>Vodorovná doprava suti ze sypkých materiálů do 1 km</t>
  </si>
  <si>
    <t>-1924963630</t>
  </si>
  <si>
    <t>94</t>
  </si>
  <si>
    <t>997221559</t>
  </si>
  <si>
    <t>Příplatek ZKD 1 km u vodorovné dopravy suti ze sypkých materiálů</t>
  </si>
  <si>
    <t>-1594534128</t>
  </si>
  <si>
    <t>2528,752*9</t>
  </si>
  <si>
    <t>95</t>
  </si>
  <si>
    <t>997221815</t>
  </si>
  <si>
    <t>Poplatek za uložení na skládce (skládkovné) stavebního odpadu betonového kód odpadu 170 101</t>
  </si>
  <si>
    <t>-992626230</t>
  </si>
  <si>
    <t>39+157,825+6,5+1350+101,475+7,2+7,68+1,08+5,95+13,65</t>
  </si>
  <si>
    <t>96</t>
  </si>
  <si>
    <t>997221845</t>
  </si>
  <si>
    <t>Poplatek za uložení na skládce (skládkovné) odpadu asfaltového bez dehtu kód odpadu 170 302</t>
  </si>
  <si>
    <t>815499226</t>
  </si>
  <si>
    <t>14,7+682,56+55,04</t>
  </si>
  <si>
    <t>97</t>
  </si>
  <si>
    <t>997221855</t>
  </si>
  <si>
    <t>Poplatek za uložení na skládce (skládkovné) zeminy a kameniva kód odpadu 170 504</t>
  </si>
  <si>
    <t>1166172501</t>
  </si>
  <si>
    <t>998</t>
  </si>
  <si>
    <t>Přesun hmot</t>
  </si>
  <si>
    <t>98</t>
  </si>
  <si>
    <t>998225111</t>
  </si>
  <si>
    <t>Přesun hmot pro pozemní komunikace s krytem z kamene, monolitickým betonovým nebo živičným</t>
  </si>
  <si>
    <t>756375036</t>
  </si>
  <si>
    <t>PSV</t>
  </si>
  <si>
    <t>Práce a dodávky PSV</t>
  </si>
  <si>
    <t>767</t>
  </si>
  <si>
    <t>Konstrukce zámečnické</t>
  </si>
  <si>
    <t>99</t>
  </si>
  <si>
    <t>767996702</t>
  </si>
  <si>
    <t>Demontáž atypických zámečnických konstrukcí řezáním hmotnosti jednotlivých dílů do 100 kg</t>
  </si>
  <si>
    <t>1059563370</t>
  </si>
  <si>
    <t>SO 301 - Dešťová kanalizace</t>
  </si>
  <si>
    <t xml:space="preserve">    4 - Vodorovné konstrukce</t>
  </si>
  <si>
    <t>113107422</t>
  </si>
  <si>
    <t>Odstranění podkladu z kameniva drceného tl 200 mm při překopech strojně pl do 15 m2</t>
  </si>
  <si>
    <t>2107816963</t>
  </si>
  <si>
    <t>Poznámka k položce:
Překopy stávající stezky</t>
  </si>
  <si>
    <t>113107442</t>
  </si>
  <si>
    <t>Odstranění podkladu živičných tl 100 mm při překopech strojně pl do 15 m2</t>
  </si>
  <si>
    <t>-310383129</t>
  </si>
  <si>
    <t>-1793441595</t>
  </si>
  <si>
    <t>-992743315</t>
  </si>
  <si>
    <t>68+10</t>
  </si>
  <si>
    <t>7331926</t>
  </si>
  <si>
    <t>132201202</t>
  </si>
  <si>
    <t>Hloubení rýh š do 2000 mm v hornině tř. 3 objemu do 1000 m3</t>
  </si>
  <si>
    <t>-1029367060</t>
  </si>
  <si>
    <t>12,69+71,2+2,52+6,36+56,6+2,1+10,89+27,02+23,72+4,14+64,65+144,6+25,79+2,69+78,31</t>
  </si>
  <si>
    <t>132201209</t>
  </si>
  <si>
    <t>Příplatek za lepivost k hloubení rýh š do 2000 mm v hornině tř. 3</t>
  </si>
  <si>
    <t>870270106</t>
  </si>
  <si>
    <t>151101101</t>
  </si>
  <si>
    <t>Zřízení příložného pažení a rozepření stěn rýh hl do 2 m</t>
  </si>
  <si>
    <t>-1499487328</t>
  </si>
  <si>
    <t>151101111</t>
  </si>
  <si>
    <t>Odstranění příložného pažení a rozepření stěn rýh hl do 2 m</t>
  </si>
  <si>
    <t>-554415476</t>
  </si>
  <si>
    <t>161101101</t>
  </si>
  <si>
    <t>Svislé přemístění výkopku z horniny tř. 1 až 4 hl výkopu do 2,5 m</t>
  </si>
  <si>
    <t>-1151728580</t>
  </si>
  <si>
    <t>78+533,28</t>
  </si>
  <si>
    <t>537661292</t>
  </si>
  <si>
    <t>335725051</t>
  </si>
  <si>
    <t>533,28-420,28</t>
  </si>
  <si>
    <t>30491452</t>
  </si>
  <si>
    <t>945211153</t>
  </si>
  <si>
    <t>113*1,6</t>
  </si>
  <si>
    <t>1320997986</t>
  </si>
  <si>
    <t>11,14+57,64+2,08+5,38+47,2+1,5+8,29+21,49+16,57+3,92+55,62+107,66+19,7+2,2+59,89</t>
  </si>
  <si>
    <t>175151101</t>
  </si>
  <si>
    <t>Obsypání potrubí strojně sypaninou bez prohození, uloženou do 3 m</t>
  </si>
  <si>
    <t>-836220089</t>
  </si>
  <si>
    <t>Poznámka k položce:
Bude použit štěrkopísek</t>
  </si>
  <si>
    <t>58331200</t>
  </si>
  <si>
    <t>štěrkopísek netříděný zásypový</t>
  </si>
  <si>
    <t>1040591926</t>
  </si>
  <si>
    <t>97*1,4</t>
  </si>
  <si>
    <t>-476426617</t>
  </si>
  <si>
    <t>2018537455</t>
  </si>
  <si>
    <t>80*0,02 'Přepočtené koeficientem množství</t>
  </si>
  <si>
    <t>182301131</t>
  </si>
  <si>
    <t>Rozprostření ornice pl přes 500 m2 ve svahu přes 1:5 tl vrstvy do 100 mm</t>
  </si>
  <si>
    <t>586514820</t>
  </si>
  <si>
    <t>Vodorovné konstrukce</t>
  </si>
  <si>
    <t>451573111</t>
  </si>
  <si>
    <t>Lože pod potrubí otevřený výkop ze štěrkopísku</t>
  </si>
  <si>
    <t>-1281798369</t>
  </si>
  <si>
    <t>-2125582359</t>
  </si>
  <si>
    <t>-326960564</t>
  </si>
  <si>
    <t>-1260440806</t>
  </si>
  <si>
    <t>-2011203223</t>
  </si>
  <si>
    <t>-1813182097</t>
  </si>
  <si>
    <t>871315231</t>
  </si>
  <si>
    <t>Kanalizační potrubí z tvrdého PVC jednovrstvé tuhost třídy SN10 DN 160</t>
  </si>
  <si>
    <t>1103742997</t>
  </si>
  <si>
    <t>871375231</t>
  </si>
  <si>
    <t>Kanalizační potrubí z tvrdého PVC jednovrstvé tuhost třídy SN10 DN 315</t>
  </si>
  <si>
    <t>-1484203308</t>
  </si>
  <si>
    <t>871425231</t>
  </si>
  <si>
    <t>Kanalizační potrubí z tvrdého PVC jednovrstvé tuhost třídy SN10 DN 500</t>
  </si>
  <si>
    <t>1614501198</t>
  </si>
  <si>
    <t>892351111</t>
  </si>
  <si>
    <t>Tlaková zkouška vodou potrubí DN 150 nebo 200</t>
  </si>
  <si>
    <t>-700768146</t>
  </si>
  <si>
    <t>892381111</t>
  </si>
  <si>
    <t>Tlaková zkouška vodou potrubí DN 250, DN 300 nebo 350</t>
  </si>
  <si>
    <t>-1316739953</t>
  </si>
  <si>
    <t>892421111</t>
  </si>
  <si>
    <t>Tlaková zkouška vodou potrubí DN 400 nebo 500</t>
  </si>
  <si>
    <t>259342250</t>
  </si>
  <si>
    <t>89441114R1</t>
  </si>
  <si>
    <t>Dodávka a montáž šachet kanalizačních z betonových dílců dle PD</t>
  </si>
  <si>
    <t>-1356286945</t>
  </si>
  <si>
    <t>89594111R1</t>
  </si>
  <si>
    <t>Dodávka a montáž vpusti kanalizační uliční z betonových dílců typ UV-50 normální</t>
  </si>
  <si>
    <t>1601434248</t>
  </si>
  <si>
    <t>899722114</t>
  </si>
  <si>
    <t>Krytí potrubí z plastů výstražnou fólií z PVC 40 cm</t>
  </si>
  <si>
    <t>-2119622910</t>
  </si>
  <si>
    <t>42+175+90</t>
  </si>
  <si>
    <t>91944121R1</t>
  </si>
  <si>
    <t>Čelo výústního objektu z lomového kamene pro kanalizaci z trub DN 300 až 500</t>
  </si>
  <si>
    <t>-1423059464</t>
  </si>
  <si>
    <t>477570994</t>
  </si>
  <si>
    <t>998276101</t>
  </si>
  <si>
    <t>Přesun hmot pro trubní vedení z trub z plastických hmot otevřený výkop</t>
  </si>
  <si>
    <t>909645427</t>
  </si>
  <si>
    <t>SO 401 - Veřejné osvětlení</t>
  </si>
  <si>
    <t>N00 - Veřejné osvětlení</t>
  </si>
  <si>
    <t xml:space="preserve">    N01 - Veřejné osvětlení</t>
  </si>
  <si>
    <t>N00</t>
  </si>
  <si>
    <t>N01</t>
  </si>
  <si>
    <t>Přenos</t>
  </si>
  <si>
    <t>Kč</t>
  </si>
  <si>
    <t>512</t>
  </si>
  <si>
    <t>1949463218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</si>
</sst>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1" fillId="0" borderId="0" xfId="0" applyNumberFormat="1" applyFont="1" applyAlignment="1" applyProtection="1">
      <alignment vertical="center"/>
      <protection/>
    </xf>
    <xf numFmtId="0" fontId="22" fillId="0" borderId="0" xfId="0" applyFont="1" applyAlignment="1">
      <alignment horizontal="center" vertical="center"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4" fontId="23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21" fillId="0" borderId="22" xfId="0" applyFont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65" t="s">
        <v>14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0"/>
      <c r="AQ5" s="20"/>
      <c r="AR5" s="18"/>
      <c r="BE5" s="262" t="s">
        <v>15</v>
      </c>
      <c r="BS5" s="15" t="s">
        <v>6</v>
      </c>
    </row>
    <row r="6" spans="2:71" s="1" customFormat="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67" t="s">
        <v>17</v>
      </c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0"/>
      <c r="AQ6" s="20"/>
      <c r="AR6" s="18"/>
      <c r="BE6" s="263"/>
      <c r="BS6" s="15" t="s">
        <v>6</v>
      </c>
    </row>
    <row r="7" spans="2:71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63"/>
      <c r="BS7" s="15" t="s">
        <v>6</v>
      </c>
    </row>
    <row r="8" spans="2:71" s="1" customFormat="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63"/>
      <c r="BS8" s="15" t="s">
        <v>6</v>
      </c>
    </row>
    <row r="9" spans="2:71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63"/>
      <c r="BS9" s="15" t="s">
        <v>6</v>
      </c>
    </row>
    <row r="10" spans="2:71" s="1" customFormat="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63"/>
      <c r="BS10" s="15" t="s">
        <v>6</v>
      </c>
    </row>
    <row r="11" spans="2:71" s="1" customFormat="1" ht="18.4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28</v>
      </c>
      <c r="AL11" s="20"/>
      <c r="AM11" s="20"/>
      <c r="AN11" s="25" t="s">
        <v>29</v>
      </c>
      <c r="AO11" s="20"/>
      <c r="AP11" s="20"/>
      <c r="AQ11" s="20"/>
      <c r="AR11" s="18"/>
      <c r="BE11" s="263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63"/>
      <c r="BS12" s="15" t="s">
        <v>6</v>
      </c>
    </row>
    <row r="13" spans="2:71" s="1" customFormat="1" ht="12" customHeight="1">
      <c r="B13" s="19"/>
      <c r="C13" s="20"/>
      <c r="D13" s="27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31</v>
      </c>
      <c r="AO13" s="20"/>
      <c r="AP13" s="20"/>
      <c r="AQ13" s="20"/>
      <c r="AR13" s="18"/>
      <c r="BE13" s="263"/>
      <c r="BS13" s="15" t="s">
        <v>6</v>
      </c>
    </row>
    <row r="14" spans="2:71" ht="12.75">
      <c r="B14" s="19"/>
      <c r="C14" s="20"/>
      <c r="D14" s="20"/>
      <c r="E14" s="268" t="s">
        <v>31</v>
      </c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7" t="s">
        <v>28</v>
      </c>
      <c r="AL14" s="20"/>
      <c r="AM14" s="20"/>
      <c r="AN14" s="29" t="s">
        <v>31</v>
      </c>
      <c r="AO14" s="20"/>
      <c r="AP14" s="20"/>
      <c r="AQ14" s="20"/>
      <c r="AR14" s="18"/>
      <c r="BE14" s="263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63"/>
      <c r="BS15" s="15" t="s">
        <v>4</v>
      </c>
    </row>
    <row r="16" spans="2:71" s="1" customFormat="1" ht="12" customHeight="1">
      <c r="B16" s="19"/>
      <c r="C16" s="20"/>
      <c r="D16" s="27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63"/>
      <c r="BS16" s="15" t="s">
        <v>4</v>
      </c>
    </row>
    <row r="17" spans="2:71" s="1" customFormat="1" ht="18.4" customHeight="1">
      <c r="B17" s="19"/>
      <c r="C17" s="20"/>
      <c r="D17" s="20"/>
      <c r="E17" s="25" t="s">
        <v>33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28</v>
      </c>
      <c r="AL17" s="20"/>
      <c r="AM17" s="20"/>
      <c r="AN17" s="25" t="s">
        <v>1</v>
      </c>
      <c r="AO17" s="20"/>
      <c r="AP17" s="20"/>
      <c r="AQ17" s="20"/>
      <c r="AR17" s="18"/>
      <c r="BE17" s="263"/>
      <c r="BS17" s="15" t="s">
        <v>34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63"/>
      <c r="BS18" s="15" t="s">
        <v>6</v>
      </c>
    </row>
    <row r="19" spans="2:71" s="1" customFormat="1" ht="12" customHeight="1">
      <c r="B19" s="19"/>
      <c r="C19" s="20"/>
      <c r="D19" s="27" t="s">
        <v>35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36</v>
      </c>
      <c r="AO19" s="20"/>
      <c r="AP19" s="20"/>
      <c r="AQ19" s="20"/>
      <c r="AR19" s="18"/>
      <c r="BE19" s="263"/>
      <c r="BS19" s="15" t="s">
        <v>6</v>
      </c>
    </row>
    <row r="20" spans="2:71" s="1" customFormat="1" ht="18.4" customHeight="1">
      <c r="B20" s="19"/>
      <c r="C20" s="20"/>
      <c r="D20" s="20"/>
      <c r="E20" s="25" t="s">
        <v>37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28</v>
      </c>
      <c r="AL20" s="20"/>
      <c r="AM20" s="20"/>
      <c r="AN20" s="25" t="s">
        <v>38</v>
      </c>
      <c r="AO20" s="20"/>
      <c r="AP20" s="20"/>
      <c r="AQ20" s="20"/>
      <c r="AR20" s="18"/>
      <c r="BE20" s="263"/>
      <c r="BS20" s="15" t="s">
        <v>34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63"/>
    </row>
    <row r="22" spans="2:57" s="1" customFormat="1" ht="12" customHeight="1">
      <c r="B22" s="19"/>
      <c r="C22" s="20"/>
      <c r="D22" s="27" t="s">
        <v>39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63"/>
    </row>
    <row r="23" spans="2:57" s="1" customFormat="1" ht="16.5" customHeight="1">
      <c r="B23" s="19"/>
      <c r="C23" s="20"/>
      <c r="D23" s="20"/>
      <c r="E23" s="270" t="s">
        <v>1</v>
      </c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0"/>
      <c r="AP23" s="20"/>
      <c r="AQ23" s="20"/>
      <c r="AR23" s="18"/>
      <c r="BE23" s="263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63"/>
    </row>
    <row r="25" spans="2:57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63"/>
    </row>
    <row r="26" spans="1:57" s="2" customFormat="1" ht="25.9" customHeight="1">
      <c r="A26" s="32"/>
      <c r="B26" s="33"/>
      <c r="C26" s="34"/>
      <c r="D26" s="35" t="s">
        <v>40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71">
        <f>ROUND(AG94,2)</f>
        <v>0</v>
      </c>
      <c r="AL26" s="272"/>
      <c r="AM26" s="272"/>
      <c r="AN26" s="272"/>
      <c r="AO26" s="272"/>
      <c r="AP26" s="34"/>
      <c r="AQ26" s="34"/>
      <c r="AR26" s="37"/>
      <c r="BE26" s="263"/>
    </row>
    <row r="27" spans="1:57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63"/>
    </row>
    <row r="28" spans="1:57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73" t="s">
        <v>41</v>
      </c>
      <c r="M28" s="273"/>
      <c r="N28" s="273"/>
      <c r="O28" s="273"/>
      <c r="P28" s="273"/>
      <c r="Q28" s="34"/>
      <c r="R28" s="34"/>
      <c r="S28" s="34"/>
      <c r="T28" s="34"/>
      <c r="U28" s="34"/>
      <c r="V28" s="34"/>
      <c r="W28" s="273" t="s">
        <v>42</v>
      </c>
      <c r="X28" s="273"/>
      <c r="Y28" s="273"/>
      <c r="Z28" s="273"/>
      <c r="AA28" s="273"/>
      <c r="AB28" s="273"/>
      <c r="AC28" s="273"/>
      <c r="AD28" s="273"/>
      <c r="AE28" s="273"/>
      <c r="AF28" s="34"/>
      <c r="AG28" s="34"/>
      <c r="AH28" s="34"/>
      <c r="AI28" s="34"/>
      <c r="AJ28" s="34"/>
      <c r="AK28" s="273" t="s">
        <v>43</v>
      </c>
      <c r="AL28" s="273"/>
      <c r="AM28" s="273"/>
      <c r="AN28" s="273"/>
      <c r="AO28" s="273"/>
      <c r="AP28" s="34"/>
      <c r="AQ28" s="34"/>
      <c r="AR28" s="37"/>
      <c r="BE28" s="263"/>
    </row>
    <row r="29" spans="2:57" s="3" customFormat="1" ht="14.45" customHeight="1">
      <c r="B29" s="38"/>
      <c r="C29" s="39"/>
      <c r="D29" s="27" t="s">
        <v>44</v>
      </c>
      <c r="E29" s="39"/>
      <c r="F29" s="27" t="s">
        <v>45</v>
      </c>
      <c r="G29" s="39"/>
      <c r="H29" s="39"/>
      <c r="I29" s="39"/>
      <c r="J29" s="39"/>
      <c r="K29" s="39"/>
      <c r="L29" s="276">
        <v>0.21</v>
      </c>
      <c r="M29" s="275"/>
      <c r="N29" s="275"/>
      <c r="O29" s="275"/>
      <c r="P29" s="275"/>
      <c r="Q29" s="39"/>
      <c r="R29" s="39"/>
      <c r="S29" s="39"/>
      <c r="T29" s="39"/>
      <c r="U29" s="39"/>
      <c r="V29" s="39"/>
      <c r="W29" s="274">
        <f>ROUND(AZ94,2)</f>
        <v>0</v>
      </c>
      <c r="X29" s="275"/>
      <c r="Y29" s="275"/>
      <c r="Z29" s="275"/>
      <c r="AA29" s="275"/>
      <c r="AB29" s="275"/>
      <c r="AC29" s="275"/>
      <c r="AD29" s="275"/>
      <c r="AE29" s="275"/>
      <c r="AF29" s="39"/>
      <c r="AG29" s="39"/>
      <c r="AH29" s="39"/>
      <c r="AI29" s="39"/>
      <c r="AJ29" s="39"/>
      <c r="AK29" s="274">
        <f>ROUND(AV94,2)</f>
        <v>0</v>
      </c>
      <c r="AL29" s="275"/>
      <c r="AM29" s="275"/>
      <c r="AN29" s="275"/>
      <c r="AO29" s="275"/>
      <c r="AP29" s="39"/>
      <c r="AQ29" s="39"/>
      <c r="AR29" s="40"/>
      <c r="BE29" s="264"/>
    </row>
    <row r="30" spans="2:57" s="3" customFormat="1" ht="14.45" customHeight="1">
      <c r="B30" s="38"/>
      <c r="C30" s="39"/>
      <c r="D30" s="39"/>
      <c r="E30" s="39"/>
      <c r="F30" s="27" t="s">
        <v>46</v>
      </c>
      <c r="G30" s="39"/>
      <c r="H30" s="39"/>
      <c r="I30" s="39"/>
      <c r="J30" s="39"/>
      <c r="K30" s="39"/>
      <c r="L30" s="276">
        <v>0.15</v>
      </c>
      <c r="M30" s="275"/>
      <c r="N30" s="275"/>
      <c r="O30" s="275"/>
      <c r="P30" s="275"/>
      <c r="Q30" s="39"/>
      <c r="R30" s="39"/>
      <c r="S30" s="39"/>
      <c r="T30" s="39"/>
      <c r="U30" s="39"/>
      <c r="V30" s="39"/>
      <c r="W30" s="274">
        <f>ROUND(BA94,2)</f>
        <v>0</v>
      </c>
      <c r="X30" s="275"/>
      <c r="Y30" s="275"/>
      <c r="Z30" s="275"/>
      <c r="AA30" s="275"/>
      <c r="AB30" s="275"/>
      <c r="AC30" s="275"/>
      <c r="AD30" s="275"/>
      <c r="AE30" s="275"/>
      <c r="AF30" s="39"/>
      <c r="AG30" s="39"/>
      <c r="AH30" s="39"/>
      <c r="AI30" s="39"/>
      <c r="AJ30" s="39"/>
      <c r="AK30" s="274">
        <f>ROUND(AW94,2)</f>
        <v>0</v>
      </c>
      <c r="AL30" s="275"/>
      <c r="AM30" s="275"/>
      <c r="AN30" s="275"/>
      <c r="AO30" s="275"/>
      <c r="AP30" s="39"/>
      <c r="AQ30" s="39"/>
      <c r="AR30" s="40"/>
      <c r="BE30" s="264"/>
    </row>
    <row r="31" spans="2:57" s="3" customFormat="1" ht="14.45" customHeight="1" hidden="1">
      <c r="B31" s="38"/>
      <c r="C31" s="39"/>
      <c r="D31" s="39"/>
      <c r="E31" s="39"/>
      <c r="F31" s="27" t="s">
        <v>47</v>
      </c>
      <c r="G31" s="39"/>
      <c r="H31" s="39"/>
      <c r="I31" s="39"/>
      <c r="J31" s="39"/>
      <c r="K31" s="39"/>
      <c r="L31" s="276">
        <v>0.21</v>
      </c>
      <c r="M31" s="275"/>
      <c r="N31" s="275"/>
      <c r="O31" s="275"/>
      <c r="P31" s="275"/>
      <c r="Q31" s="39"/>
      <c r="R31" s="39"/>
      <c r="S31" s="39"/>
      <c r="T31" s="39"/>
      <c r="U31" s="39"/>
      <c r="V31" s="39"/>
      <c r="W31" s="274">
        <f>ROUND(BB94,2)</f>
        <v>0</v>
      </c>
      <c r="X31" s="275"/>
      <c r="Y31" s="275"/>
      <c r="Z31" s="275"/>
      <c r="AA31" s="275"/>
      <c r="AB31" s="275"/>
      <c r="AC31" s="275"/>
      <c r="AD31" s="275"/>
      <c r="AE31" s="275"/>
      <c r="AF31" s="39"/>
      <c r="AG31" s="39"/>
      <c r="AH31" s="39"/>
      <c r="AI31" s="39"/>
      <c r="AJ31" s="39"/>
      <c r="AK31" s="274">
        <v>0</v>
      </c>
      <c r="AL31" s="275"/>
      <c r="AM31" s="275"/>
      <c r="AN31" s="275"/>
      <c r="AO31" s="275"/>
      <c r="AP31" s="39"/>
      <c r="AQ31" s="39"/>
      <c r="AR31" s="40"/>
      <c r="BE31" s="264"/>
    </row>
    <row r="32" spans="2:57" s="3" customFormat="1" ht="14.45" customHeight="1" hidden="1">
      <c r="B32" s="38"/>
      <c r="C32" s="39"/>
      <c r="D32" s="39"/>
      <c r="E32" s="39"/>
      <c r="F32" s="27" t="s">
        <v>48</v>
      </c>
      <c r="G32" s="39"/>
      <c r="H32" s="39"/>
      <c r="I32" s="39"/>
      <c r="J32" s="39"/>
      <c r="K32" s="39"/>
      <c r="L32" s="276">
        <v>0.15</v>
      </c>
      <c r="M32" s="275"/>
      <c r="N32" s="275"/>
      <c r="O32" s="275"/>
      <c r="P32" s="275"/>
      <c r="Q32" s="39"/>
      <c r="R32" s="39"/>
      <c r="S32" s="39"/>
      <c r="T32" s="39"/>
      <c r="U32" s="39"/>
      <c r="V32" s="39"/>
      <c r="W32" s="274">
        <f>ROUND(BC94,2)</f>
        <v>0</v>
      </c>
      <c r="X32" s="275"/>
      <c r="Y32" s="275"/>
      <c r="Z32" s="275"/>
      <c r="AA32" s="275"/>
      <c r="AB32" s="275"/>
      <c r="AC32" s="275"/>
      <c r="AD32" s="275"/>
      <c r="AE32" s="275"/>
      <c r="AF32" s="39"/>
      <c r="AG32" s="39"/>
      <c r="AH32" s="39"/>
      <c r="AI32" s="39"/>
      <c r="AJ32" s="39"/>
      <c r="AK32" s="274">
        <v>0</v>
      </c>
      <c r="AL32" s="275"/>
      <c r="AM32" s="275"/>
      <c r="AN32" s="275"/>
      <c r="AO32" s="275"/>
      <c r="AP32" s="39"/>
      <c r="AQ32" s="39"/>
      <c r="AR32" s="40"/>
      <c r="BE32" s="264"/>
    </row>
    <row r="33" spans="2:57" s="3" customFormat="1" ht="14.45" customHeight="1" hidden="1">
      <c r="B33" s="38"/>
      <c r="C33" s="39"/>
      <c r="D33" s="39"/>
      <c r="E33" s="39"/>
      <c r="F33" s="27" t="s">
        <v>49</v>
      </c>
      <c r="G33" s="39"/>
      <c r="H33" s="39"/>
      <c r="I33" s="39"/>
      <c r="J33" s="39"/>
      <c r="K33" s="39"/>
      <c r="L33" s="276">
        <v>0</v>
      </c>
      <c r="M33" s="275"/>
      <c r="N33" s="275"/>
      <c r="O33" s="275"/>
      <c r="P33" s="275"/>
      <c r="Q33" s="39"/>
      <c r="R33" s="39"/>
      <c r="S33" s="39"/>
      <c r="T33" s="39"/>
      <c r="U33" s="39"/>
      <c r="V33" s="39"/>
      <c r="W33" s="274">
        <f>ROUND(BD94,2)</f>
        <v>0</v>
      </c>
      <c r="X33" s="275"/>
      <c r="Y33" s="275"/>
      <c r="Z33" s="275"/>
      <c r="AA33" s="275"/>
      <c r="AB33" s="275"/>
      <c r="AC33" s="275"/>
      <c r="AD33" s="275"/>
      <c r="AE33" s="275"/>
      <c r="AF33" s="39"/>
      <c r="AG33" s="39"/>
      <c r="AH33" s="39"/>
      <c r="AI33" s="39"/>
      <c r="AJ33" s="39"/>
      <c r="AK33" s="274">
        <v>0</v>
      </c>
      <c r="AL33" s="275"/>
      <c r="AM33" s="275"/>
      <c r="AN33" s="275"/>
      <c r="AO33" s="275"/>
      <c r="AP33" s="39"/>
      <c r="AQ33" s="39"/>
      <c r="AR33" s="40"/>
      <c r="BE33" s="264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63"/>
    </row>
    <row r="35" spans="1:57" s="2" customFormat="1" ht="25.9" customHeight="1">
      <c r="A35" s="32"/>
      <c r="B35" s="33"/>
      <c r="C35" s="41"/>
      <c r="D35" s="42" t="s">
        <v>50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51</v>
      </c>
      <c r="U35" s="43"/>
      <c r="V35" s="43"/>
      <c r="W35" s="43"/>
      <c r="X35" s="277" t="s">
        <v>52</v>
      </c>
      <c r="Y35" s="278"/>
      <c r="Z35" s="278"/>
      <c r="AA35" s="278"/>
      <c r="AB35" s="278"/>
      <c r="AC35" s="43"/>
      <c r="AD35" s="43"/>
      <c r="AE35" s="43"/>
      <c r="AF35" s="43"/>
      <c r="AG35" s="43"/>
      <c r="AH35" s="43"/>
      <c r="AI35" s="43"/>
      <c r="AJ35" s="43"/>
      <c r="AK35" s="279">
        <f>SUM(AK26:AK33)</f>
        <v>0</v>
      </c>
      <c r="AL35" s="278"/>
      <c r="AM35" s="278"/>
      <c r="AN35" s="278"/>
      <c r="AO35" s="280"/>
      <c r="AP35" s="41"/>
      <c r="AQ35" s="41"/>
      <c r="AR35" s="37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E37" s="32"/>
    </row>
    <row r="38" spans="2:44" s="1" customFormat="1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5" customHeight="1">
      <c r="B49" s="45"/>
      <c r="C49" s="46"/>
      <c r="D49" s="47" t="s">
        <v>53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54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1.25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1.25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1.25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1.25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1.25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1.2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1.2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1.25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1.25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1.2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.75">
      <c r="A60" s="32"/>
      <c r="B60" s="33"/>
      <c r="C60" s="34"/>
      <c r="D60" s="50" t="s">
        <v>55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56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55</v>
      </c>
      <c r="AI60" s="36"/>
      <c r="AJ60" s="36"/>
      <c r="AK60" s="36"/>
      <c r="AL60" s="36"/>
      <c r="AM60" s="50" t="s">
        <v>56</v>
      </c>
      <c r="AN60" s="36"/>
      <c r="AO60" s="36"/>
      <c r="AP60" s="34"/>
      <c r="AQ60" s="34"/>
      <c r="AR60" s="37"/>
      <c r="BE60" s="32"/>
    </row>
    <row r="61" spans="2:44" ht="11.25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1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1.2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.75">
      <c r="A64" s="32"/>
      <c r="B64" s="33"/>
      <c r="C64" s="34"/>
      <c r="D64" s="47" t="s">
        <v>57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58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E64" s="32"/>
    </row>
    <row r="65" spans="2:44" ht="11.2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1.25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1.25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1.25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1.25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1.25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1.25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1.25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1.25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1.25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.75">
      <c r="A75" s="32"/>
      <c r="B75" s="33"/>
      <c r="C75" s="34"/>
      <c r="D75" s="50" t="s">
        <v>55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56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55</v>
      </c>
      <c r="AI75" s="36"/>
      <c r="AJ75" s="36"/>
      <c r="AK75" s="36"/>
      <c r="AL75" s="36"/>
      <c r="AM75" s="50" t="s">
        <v>56</v>
      </c>
      <c r="AN75" s="36"/>
      <c r="AO75" s="36"/>
      <c r="AP75" s="34"/>
      <c r="AQ75" s="34"/>
      <c r="AR75" s="37"/>
      <c r="BE75" s="32"/>
    </row>
    <row r="76" spans="1:57" s="2" customFormat="1" ht="11.25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E76" s="32"/>
    </row>
    <row r="77" spans="1:57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E77" s="32"/>
    </row>
    <row r="81" spans="1:57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E81" s="32"/>
    </row>
    <row r="82" spans="1:57" s="2" customFormat="1" ht="24.95" customHeight="1">
      <c r="A82" s="32"/>
      <c r="B82" s="33"/>
      <c r="C82" s="21" t="s">
        <v>59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E82" s="32"/>
    </row>
    <row r="83" spans="1:5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E83" s="32"/>
    </row>
    <row r="84" spans="2:44" s="4" customFormat="1" ht="12" customHeight="1">
      <c r="B84" s="56"/>
      <c r="C84" s="27" t="s">
        <v>13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P112018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" customFormat="1" ht="36.95" customHeight="1">
      <c r="B85" s="59"/>
      <c r="C85" s="60" t="s">
        <v>16</v>
      </c>
      <c r="D85" s="61"/>
      <c r="E85" s="61"/>
      <c r="F85" s="61"/>
      <c r="G85" s="61"/>
      <c r="H85" s="61"/>
      <c r="I85" s="61"/>
      <c r="J85" s="61"/>
      <c r="K85" s="61"/>
      <c r="L85" s="281" t="str">
        <f>K6</f>
        <v>Stavební úpravy komunikace v ulici Lidické nábřeží, Sokolov</v>
      </c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2"/>
      <c r="AF85" s="282"/>
      <c r="AG85" s="282"/>
      <c r="AH85" s="282"/>
      <c r="AI85" s="282"/>
      <c r="AJ85" s="282"/>
      <c r="AK85" s="282"/>
      <c r="AL85" s="282"/>
      <c r="AM85" s="282"/>
      <c r="AN85" s="282"/>
      <c r="AO85" s="282"/>
      <c r="AP85" s="61"/>
      <c r="AQ85" s="61"/>
      <c r="AR85" s="62"/>
    </row>
    <row r="86" spans="1:57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E86" s="32"/>
    </row>
    <row r="87" spans="1:57" s="2" customFormat="1" ht="12" customHeight="1">
      <c r="A87" s="32"/>
      <c r="B87" s="33"/>
      <c r="C87" s="27" t="s">
        <v>20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>Sokolov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22</v>
      </c>
      <c r="AJ87" s="34"/>
      <c r="AK87" s="34"/>
      <c r="AL87" s="34"/>
      <c r="AM87" s="283" t="str">
        <f>IF(AN8="","",AN8)</f>
        <v>8. 8. 2019</v>
      </c>
      <c r="AN87" s="283"/>
      <c r="AO87" s="34"/>
      <c r="AP87" s="34"/>
      <c r="AQ87" s="34"/>
      <c r="AR87" s="37"/>
      <c r="BE87" s="32"/>
    </row>
    <row r="88" spans="1:5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E88" s="32"/>
    </row>
    <row r="89" spans="1:57" s="2" customFormat="1" ht="15.2" customHeight="1">
      <c r="A89" s="32"/>
      <c r="B89" s="33"/>
      <c r="C89" s="27" t="s">
        <v>24</v>
      </c>
      <c r="D89" s="34"/>
      <c r="E89" s="34"/>
      <c r="F89" s="34"/>
      <c r="G89" s="34"/>
      <c r="H89" s="34"/>
      <c r="I89" s="34"/>
      <c r="J89" s="34"/>
      <c r="K89" s="34"/>
      <c r="L89" s="57" t="str">
        <f>IF(E11="","",E11)</f>
        <v>Město Sokolov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32</v>
      </c>
      <c r="AJ89" s="34"/>
      <c r="AK89" s="34"/>
      <c r="AL89" s="34"/>
      <c r="AM89" s="284" t="str">
        <f>IF(E17="","",E17)</f>
        <v xml:space="preserve"> </v>
      </c>
      <c r="AN89" s="285"/>
      <c r="AO89" s="285"/>
      <c r="AP89" s="285"/>
      <c r="AQ89" s="34"/>
      <c r="AR89" s="37"/>
      <c r="AS89" s="286" t="s">
        <v>60</v>
      </c>
      <c r="AT89" s="287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57" s="2" customFormat="1" ht="15.2" customHeight="1">
      <c r="A90" s="32"/>
      <c r="B90" s="33"/>
      <c r="C90" s="27" t="s">
        <v>30</v>
      </c>
      <c r="D90" s="34"/>
      <c r="E90" s="34"/>
      <c r="F90" s="34"/>
      <c r="G90" s="34"/>
      <c r="H90" s="34"/>
      <c r="I90" s="34"/>
      <c r="J90" s="34"/>
      <c r="K90" s="34"/>
      <c r="L90" s="57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35</v>
      </c>
      <c r="AJ90" s="34"/>
      <c r="AK90" s="34"/>
      <c r="AL90" s="34"/>
      <c r="AM90" s="284" t="str">
        <f>IF(E20="","",E20)</f>
        <v>GEOprojectKV s.r.o.</v>
      </c>
      <c r="AN90" s="285"/>
      <c r="AO90" s="285"/>
      <c r="AP90" s="285"/>
      <c r="AQ90" s="34"/>
      <c r="AR90" s="37"/>
      <c r="AS90" s="288"/>
      <c r="AT90" s="289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57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90"/>
      <c r="AT91" s="291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57" s="2" customFormat="1" ht="29.25" customHeight="1">
      <c r="A92" s="32"/>
      <c r="B92" s="33"/>
      <c r="C92" s="292" t="s">
        <v>61</v>
      </c>
      <c r="D92" s="293"/>
      <c r="E92" s="293"/>
      <c r="F92" s="293"/>
      <c r="G92" s="293"/>
      <c r="H92" s="71"/>
      <c r="I92" s="294" t="s">
        <v>62</v>
      </c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93"/>
      <c r="AC92" s="293"/>
      <c r="AD92" s="293"/>
      <c r="AE92" s="293"/>
      <c r="AF92" s="293"/>
      <c r="AG92" s="295" t="s">
        <v>63</v>
      </c>
      <c r="AH92" s="293"/>
      <c r="AI92" s="293"/>
      <c r="AJ92" s="293"/>
      <c r="AK92" s="293"/>
      <c r="AL92" s="293"/>
      <c r="AM92" s="293"/>
      <c r="AN92" s="294" t="s">
        <v>64</v>
      </c>
      <c r="AO92" s="293"/>
      <c r="AP92" s="296"/>
      <c r="AQ92" s="72" t="s">
        <v>65</v>
      </c>
      <c r="AR92" s="37"/>
      <c r="AS92" s="73" t="s">
        <v>66</v>
      </c>
      <c r="AT92" s="74" t="s">
        <v>67</v>
      </c>
      <c r="AU92" s="74" t="s">
        <v>68</v>
      </c>
      <c r="AV92" s="74" t="s">
        <v>69</v>
      </c>
      <c r="AW92" s="74" t="s">
        <v>70</v>
      </c>
      <c r="AX92" s="74" t="s">
        <v>71</v>
      </c>
      <c r="AY92" s="74" t="s">
        <v>72</v>
      </c>
      <c r="AZ92" s="74" t="s">
        <v>73</v>
      </c>
      <c r="BA92" s="74" t="s">
        <v>74</v>
      </c>
      <c r="BB92" s="74" t="s">
        <v>75</v>
      </c>
      <c r="BC92" s="74" t="s">
        <v>76</v>
      </c>
      <c r="BD92" s="75" t="s">
        <v>77</v>
      </c>
      <c r="BE92" s="32"/>
    </row>
    <row r="93" spans="1:57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2:90" s="6" customFormat="1" ht="32.45" customHeight="1">
      <c r="B94" s="79"/>
      <c r="C94" s="80" t="s">
        <v>78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300">
        <f>ROUND(SUM(AG95:AG97),2)</f>
        <v>0</v>
      </c>
      <c r="AH94" s="300"/>
      <c r="AI94" s="300"/>
      <c r="AJ94" s="300"/>
      <c r="AK94" s="300"/>
      <c r="AL94" s="300"/>
      <c r="AM94" s="300"/>
      <c r="AN94" s="301">
        <f>SUM(AG94,AT94)</f>
        <v>0</v>
      </c>
      <c r="AO94" s="301"/>
      <c r="AP94" s="301"/>
      <c r="AQ94" s="83" t="s">
        <v>1</v>
      </c>
      <c r="AR94" s="84"/>
      <c r="AS94" s="85">
        <f>ROUND(SUM(AS95:AS97),2)</f>
        <v>0</v>
      </c>
      <c r="AT94" s="86">
        <f>ROUND(SUM(AV94:AW94),2)</f>
        <v>0</v>
      </c>
      <c r="AU94" s="87">
        <f>ROUND(SUM(AU95:AU97),5)</f>
        <v>0</v>
      </c>
      <c r="AV94" s="86">
        <f>ROUND(AZ94*L29,2)</f>
        <v>0</v>
      </c>
      <c r="AW94" s="86">
        <f>ROUND(BA94*L30,2)</f>
        <v>0</v>
      </c>
      <c r="AX94" s="86">
        <f>ROUND(BB94*L29,2)</f>
        <v>0</v>
      </c>
      <c r="AY94" s="86">
        <f>ROUND(BC94*L30,2)</f>
        <v>0</v>
      </c>
      <c r="AZ94" s="86">
        <f>ROUND(SUM(AZ95:AZ97),2)</f>
        <v>0</v>
      </c>
      <c r="BA94" s="86">
        <f>ROUND(SUM(BA95:BA97),2)</f>
        <v>0</v>
      </c>
      <c r="BB94" s="86">
        <f>ROUND(SUM(BB95:BB97),2)</f>
        <v>0</v>
      </c>
      <c r="BC94" s="86">
        <f>ROUND(SUM(BC95:BC97),2)</f>
        <v>0</v>
      </c>
      <c r="BD94" s="88">
        <f>ROUND(SUM(BD95:BD97),2)</f>
        <v>0</v>
      </c>
      <c r="BS94" s="89" t="s">
        <v>79</v>
      </c>
      <c r="BT94" s="89" t="s">
        <v>80</v>
      </c>
      <c r="BU94" s="90" t="s">
        <v>81</v>
      </c>
      <c r="BV94" s="89" t="s">
        <v>82</v>
      </c>
      <c r="BW94" s="89" t="s">
        <v>5</v>
      </c>
      <c r="BX94" s="89" t="s">
        <v>83</v>
      </c>
      <c r="CL94" s="89" t="s">
        <v>1</v>
      </c>
    </row>
    <row r="95" spans="1:91" s="7" customFormat="1" ht="16.5" customHeight="1">
      <c r="A95" s="91" t="s">
        <v>84</v>
      </c>
      <c r="B95" s="92"/>
      <c r="C95" s="93"/>
      <c r="D95" s="299" t="s">
        <v>85</v>
      </c>
      <c r="E95" s="299"/>
      <c r="F95" s="299"/>
      <c r="G95" s="299"/>
      <c r="H95" s="299"/>
      <c r="I95" s="94"/>
      <c r="J95" s="299" t="s">
        <v>86</v>
      </c>
      <c r="K95" s="299"/>
      <c r="L95" s="299"/>
      <c r="M95" s="299"/>
      <c r="N95" s="299"/>
      <c r="O95" s="299"/>
      <c r="P95" s="299"/>
      <c r="Q95" s="299"/>
      <c r="R95" s="299"/>
      <c r="S95" s="299"/>
      <c r="T95" s="299"/>
      <c r="U95" s="299"/>
      <c r="V95" s="299"/>
      <c r="W95" s="299"/>
      <c r="X95" s="299"/>
      <c r="Y95" s="299"/>
      <c r="Z95" s="299"/>
      <c r="AA95" s="299"/>
      <c r="AB95" s="299"/>
      <c r="AC95" s="299"/>
      <c r="AD95" s="299"/>
      <c r="AE95" s="299"/>
      <c r="AF95" s="299"/>
      <c r="AG95" s="297">
        <f>'SO 101 - Komunikace a zpe...'!J32</f>
        <v>0</v>
      </c>
      <c r="AH95" s="298"/>
      <c r="AI95" s="298"/>
      <c r="AJ95" s="298"/>
      <c r="AK95" s="298"/>
      <c r="AL95" s="298"/>
      <c r="AM95" s="298"/>
      <c r="AN95" s="297">
        <f>SUM(AG95,AT95)</f>
        <v>0</v>
      </c>
      <c r="AO95" s="298"/>
      <c r="AP95" s="298"/>
      <c r="AQ95" s="95" t="s">
        <v>87</v>
      </c>
      <c r="AR95" s="96"/>
      <c r="AS95" s="97">
        <v>0</v>
      </c>
      <c r="AT95" s="98">
        <f>ROUND(SUM(AV95:AW95),2)</f>
        <v>0</v>
      </c>
      <c r="AU95" s="99">
        <f>'SO 101 - Komunikace a zpe...'!P135</f>
        <v>0</v>
      </c>
      <c r="AV95" s="98">
        <f>'SO 101 - Komunikace a zpe...'!J35</f>
        <v>0</v>
      </c>
      <c r="AW95" s="98">
        <f>'SO 101 - Komunikace a zpe...'!J36</f>
        <v>0</v>
      </c>
      <c r="AX95" s="98">
        <f>'SO 101 - Komunikace a zpe...'!J37</f>
        <v>0</v>
      </c>
      <c r="AY95" s="98">
        <f>'SO 101 - Komunikace a zpe...'!J38</f>
        <v>0</v>
      </c>
      <c r="AZ95" s="98">
        <f>'SO 101 - Komunikace a zpe...'!F35</f>
        <v>0</v>
      </c>
      <c r="BA95" s="98">
        <f>'SO 101 - Komunikace a zpe...'!F36</f>
        <v>0</v>
      </c>
      <c r="BB95" s="98">
        <f>'SO 101 - Komunikace a zpe...'!F37</f>
        <v>0</v>
      </c>
      <c r="BC95" s="98">
        <f>'SO 101 - Komunikace a zpe...'!F38</f>
        <v>0</v>
      </c>
      <c r="BD95" s="100">
        <f>'SO 101 - Komunikace a zpe...'!F39</f>
        <v>0</v>
      </c>
      <c r="BT95" s="101" t="s">
        <v>88</v>
      </c>
      <c r="BV95" s="101" t="s">
        <v>82</v>
      </c>
      <c r="BW95" s="101" t="s">
        <v>89</v>
      </c>
      <c r="BX95" s="101" t="s">
        <v>5</v>
      </c>
      <c r="CL95" s="101" t="s">
        <v>1</v>
      </c>
      <c r="CM95" s="101" t="s">
        <v>90</v>
      </c>
    </row>
    <row r="96" spans="1:91" s="7" customFormat="1" ht="16.5" customHeight="1">
      <c r="A96" s="91" t="s">
        <v>84</v>
      </c>
      <c r="B96" s="92"/>
      <c r="C96" s="93"/>
      <c r="D96" s="299" t="s">
        <v>91</v>
      </c>
      <c r="E96" s="299"/>
      <c r="F96" s="299"/>
      <c r="G96" s="299"/>
      <c r="H96" s="299"/>
      <c r="I96" s="94"/>
      <c r="J96" s="299" t="s">
        <v>92</v>
      </c>
      <c r="K96" s="299"/>
      <c r="L96" s="299"/>
      <c r="M96" s="299"/>
      <c r="N96" s="299"/>
      <c r="O96" s="299"/>
      <c r="P96" s="299"/>
      <c r="Q96" s="299"/>
      <c r="R96" s="299"/>
      <c r="S96" s="299"/>
      <c r="T96" s="299"/>
      <c r="U96" s="299"/>
      <c r="V96" s="299"/>
      <c r="W96" s="299"/>
      <c r="X96" s="299"/>
      <c r="Y96" s="299"/>
      <c r="Z96" s="299"/>
      <c r="AA96" s="299"/>
      <c r="AB96" s="299"/>
      <c r="AC96" s="299"/>
      <c r="AD96" s="299"/>
      <c r="AE96" s="299"/>
      <c r="AF96" s="299"/>
      <c r="AG96" s="297">
        <f>'SO 301 - Dešťová kanalizace'!J32</f>
        <v>0</v>
      </c>
      <c r="AH96" s="298"/>
      <c r="AI96" s="298"/>
      <c r="AJ96" s="298"/>
      <c r="AK96" s="298"/>
      <c r="AL96" s="298"/>
      <c r="AM96" s="298"/>
      <c r="AN96" s="297">
        <f>SUM(AG96,AT96)</f>
        <v>0</v>
      </c>
      <c r="AO96" s="298"/>
      <c r="AP96" s="298"/>
      <c r="AQ96" s="95" t="s">
        <v>87</v>
      </c>
      <c r="AR96" s="96"/>
      <c r="AS96" s="97">
        <v>0</v>
      </c>
      <c r="AT96" s="98">
        <f>ROUND(SUM(AV96:AW96),2)</f>
        <v>0</v>
      </c>
      <c r="AU96" s="99">
        <f>'SO 301 - Dešťová kanalizace'!P127</f>
        <v>0</v>
      </c>
      <c r="AV96" s="98">
        <f>'SO 301 - Dešťová kanalizace'!J35</f>
        <v>0</v>
      </c>
      <c r="AW96" s="98">
        <f>'SO 301 - Dešťová kanalizace'!J36</f>
        <v>0</v>
      </c>
      <c r="AX96" s="98">
        <f>'SO 301 - Dešťová kanalizace'!J37</f>
        <v>0</v>
      </c>
      <c r="AY96" s="98">
        <f>'SO 301 - Dešťová kanalizace'!J38</f>
        <v>0</v>
      </c>
      <c r="AZ96" s="98">
        <f>'SO 301 - Dešťová kanalizace'!F35</f>
        <v>0</v>
      </c>
      <c r="BA96" s="98">
        <f>'SO 301 - Dešťová kanalizace'!F36</f>
        <v>0</v>
      </c>
      <c r="BB96" s="98">
        <f>'SO 301 - Dešťová kanalizace'!F37</f>
        <v>0</v>
      </c>
      <c r="BC96" s="98">
        <f>'SO 301 - Dešťová kanalizace'!F38</f>
        <v>0</v>
      </c>
      <c r="BD96" s="100">
        <f>'SO 301 - Dešťová kanalizace'!F39</f>
        <v>0</v>
      </c>
      <c r="BT96" s="101" t="s">
        <v>88</v>
      </c>
      <c r="BV96" s="101" t="s">
        <v>82</v>
      </c>
      <c r="BW96" s="101" t="s">
        <v>93</v>
      </c>
      <c r="BX96" s="101" t="s">
        <v>5</v>
      </c>
      <c r="CL96" s="101" t="s">
        <v>1</v>
      </c>
      <c r="CM96" s="101" t="s">
        <v>90</v>
      </c>
    </row>
    <row r="97" spans="1:91" s="7" customFormat="1" ht="16.5" customHeight="1">
      <c r="A97" s="91" t="s">
        <v>84</v>
      </c>
      <c r="B97" s="92"/>
      <c r="C97" s="93"/>
      <c r="D97" s="299" t="s">
        <v>94</v>
      </c>
      <c r="E97" s="299"/>
      <c r="F97" s="299"/>
      <c r="G97" s="299"/>
      <c r="H97" s="299"/>
      <c r="I97" s="94"/>
      <c r="J97" s="299" t="s">
        <v>95</v>
      </c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7">
        <f>'SO 401 - Veřejné osvětlení'!J32</f>
        <v>0</v>
      </c>
      <c r="AH97" s="298"/>
      <c r="AI97" s="298"/>
      <c r="AJ97" s="298"/>
      <c r="AK97" s="298"/>
      <c r="AL97" s="298"/>
      <c r="AM97" s="298"/>
      <c r="AN97" s="297">
        <f>SUM(AG97,AT97)</f>
        <v>0</v>
      </c>
      <c r="AO97" s="298"/>
      <c r="AP97" s="298"/>
      <c r="AQ97" s="95" t="s">
        <v>87</v>
      </c>
      <c r="AR97" s="96"/>
      <c r="AS97" s="102">
        <v>0</v>
      </c>
      <c r="AT97" s="103">
        <f>ROUND(SUM(AV97:AW97),2)</f>
        <v>0</v>
      </c>
      <c r="AU97" s="104">
        <f>'SO 401 - Veřejné osvětlení'!P122</f>
        <v>0</v>
      </c>
      <c r="AV97" s="103">
        <f>'SO 401 - Veřejné osvětlení'!J35</f>
        <v>0</v>
      </c>
      <c r="AW97" s="103">
        <f>'SO 401 - Veřejné osvětlení'!J36</f>
        <v>0</v>
      </c>
      <c r="AX97" s="103">
        <f>'SO 401 - Veřejné osvětlení'!J37</f>
        <v>0</v>
      </c>
      <c r="AY97" s="103">
        <f>'SO 401 - Veřejné osvětlení'!J38</f>
        <v>0</v>
      </c>
      <c r="AZ97" s="103">
        <f>'SO 401 - Veřejné osvětlení'!F35</f>
        <v>0</v>
      </c>
      <c r="BA97" s="103">
        <f>'SO 401 - Veřejné osvětlení'!F36</f>
        <v>0</v>
      </c>
      <c r="BB97" s="103">
        <f>'SO 401 - Veřejné osvětlení'!F37</f>
        <v>0</v>
      </c>
      <c r="BC97" s="103">
        <f>'SO 401 - Veřejné osvětlení'!F38</f>
        <v>0</v>
      </c>
      <c r="BD97" s="105">
        <f>'SO 401 - Veřejné osvětlení'!F39</f>
        <v>0</v>
      </c>
      <c r="BT97" s="101" t="s">
        <v>88</v>
      </c>
      <c r="BV97" s="101" t="s">
        <v>82</v>
      </c>
      <c r="BW97" s="101" t="s">
        <v>96</v>
      </c>
      <c r="BX97" s="101" t="s">
        <v>5</v>
      </c>
      <c r="CL97" s="101" t="s">
        <v>1</v>
      </c>
      <c r="CM97" s="101" t="s">
        <v>90</v>
      </c>
    </row>
    <row r="98" spans="1:57" s="2" customFormat="1" ht="30" customHeight="1">
      <c r="A98" s="32"/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7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  <row r="99" spans="1:57" s="2" customFormat="1" ht="6.95" customHeight="1">
      <c r="A99" s="32"/>
      <c r="B99" s="52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37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</sheetData>
  <sheetProtection algorithmName="SHA-512" hashValue="g3CWL7hyreqyVYOYrrRfSi0iXw1DfKdME05B1J1NIIyx0xuYNreGigNYSp6OApmU4tkZqhqnqcC2M9FzB4H6Dw==" saltValue="dc3cE06ni0mH/LXlTlfqOK0MVdAnu6X1JJ4lB8M3y/Z3+10eb9yS45CcHUbbrugErUQpVS0nzAUReKwPsiiiCA==" spinCount="100000" sheet="1" objects="1" scenarios="1" formatColumns="0" formatRows="0"/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 101 - Komunikace a zpe...'!C2" display="/"/>
    <hyperlink ref="A96" location="'SO 301 - Dešťová kanalizace'!C2" display="/"/>
    <hyperlink ref="A97" location="'SO 401 - Veřejné osvětle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68"/>
  <sheetViews>
    <sheetView showGridLines="0" workbookViewId="0" topLeftCell="A94">
      <selection activeCell="F102" sqref="F10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6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5" t="s">
        <v>89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8"/>
      <c r="AT3" s="15" t="s">
        <v>90</v>
      </c>
    </row>
    <row r="4" spans="2:46" s="1" customFormat="1" ht="24.95" customHeight="1">
      <c r="B4" s="18"/>
      <c r="D4" s="110" t="s">
        <v>97</v>
      </c>
      <c r="I4" s="106"/>
      <c r="L4" s="18"/>
      <c r="M4" s="111" t="s">
        <v>10</v>
      </c>
      <c r="AT4" s="15" t="s">
        <v>4</v>
      </c>
    </row>
    <row r="5" spans="2:12" s="1" customFormat="1" ht="6.95" customHeight="1">
      <c r="B5" s="18"/>
      <c r="I5" s="106"/>
      <c r="L5" s="18"/>
    </row>
    <row r="6" spans="2:12" s="1" customFormat="1" ht="12" customHeight="1">
      <c r="B6" s="18"/>
      <c r="D6" s="112" t="s">
        <v>16</v>
      </c>
      <c r="I6" s="106"/>
      <c r="L6" s="18"/>
    </row>
    <row r="7" spans="2:12" s="1" customFormat="1" ht="16.5" customHeight="1">
      <c r="B7" s="18"/>
      <c r="E7" s="303" t="str">
        <f>'Rekapitulace stavby'!K6</f>
        <v>Stavební úpravy komunikace v ulici Lidické nábřeží, Sokolov</v>
      </c>
      <c r="F7" s="304"/>
      <c r="G7" s="304"/>
      <c r="H7" s="304"/>
      <c r="I7" s="106"/>
      <c r="L7" s="18"/>
    </row>
    <row r="8" spans="1:31" s="2" customFormat="1" ht="12" customHeight="1">
      <c r="A8" s="32"/>
      <c r="B8" s="37"/>
      <c r="C8" s="32"/>
      <c r="D8" s="112" t="s">
        <v>98</v>
      </c>
      <c r="E8" s="32"/>
      <c r="F8" s="32"/>
      <c r="G8" s="32"/>
      <c r="H8" s="32"/>
      <c r="I8" s="113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305" t="s">
        <v>99</v>
      </c>
      <c r="F9" s="306"/>
      <c r="G9" s="306"/>
      <c r="H9" s="306"/>
      <c r="I9" s="113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113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2" t="s">
        <v>18</v>
      </c>
      <c r="E11" s="32"/>
      <c r="F11" s="114" t="s">
        <v>1</v>
      </c>
      <c r="G11" s="32"/>
      <c r="H11" s="32"/>
      <c r="I11" s="115" t="s">
        <v>19</v>
      </c>
      <c r="J11" s="114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2" t="s">
        <v>20</v>
      </c>
      <c r="E12" s="32"/>
      <c r="F12" s="114" t="s">
        <v>21</v>
      </c>
      <c r="G12" s="32"/>
      <c r="H12" s="32"/>
      <c r="I12" s="115" t="s">
        <v>22</v>
      </c>
      <c r="J12" s="116" t="str">
        <f>'Rekapitulace stavby'!AN8</f>
        <v>8. 8. 2019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113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2" t="s">
        <v>24</v>
      </c>
      <c r="E14" s="32"/>
      <c r="F14" s="32"/>
      <c r="G14" s="32"/>
      <c r="H14" s="32"/>
      <c r="I14" s="115" t="s">
        <v>25</v>
      </c>
      <c r="J14" s="114" t="s">
        <v>26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4" t="s">
        <v>27</v>
      </c>
      <c r="F15" s="32"/>
      <c r="G15" s="32"/>
      <c r="H15" s="32"/>
      <c r="I15" s="115" t="s">
        <v>28</v>
      </c>
      <c r="J15" s="114" t="s">
        <v>29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113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30</v>
      </c>
      <c r="E17" s="32"/>
      <c r="F17" s="32"/>
      <c r="G17" s="32"/>
      <c r="H17" s="32"/>
      <c r="I17" s="115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307" t="str">
        <f>'Rekapitulace stavby'!E14</f>
        <v>Vyplň údaj</v>
      </c>
      <c r="F18" s="308"/>
      <c r="G18" s="308"/>
      <c r="H18" s="308"/>
      <c r="I18" s="115" t="s">
        <v>28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113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32</v>
      </c>
      <c r="E20" s="32"/>
      <c r="F20" s="32"/>
      <c r="G20" s="32"/>
      <c r="H20" s="32"/>
      <c r="I20" s="115" t="s">
        <v>25</v>
      </c>
      <c r="J20" s="114" t="s">
        <v>36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">
        <v>37</v>
      </c>
      <c r="F21" s="32"/>
      <c r="G21" s="32"/>
      <c r="H21" s="32"/>
      <c r="I21" s="115" t="s">
        <v>28</v>
      </c>
      <c r="J21" s="114" t="s">
        <v>38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113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35</v>
      </c>
      <c r="E23" s="32"/>
      <c r="F23" s="32"/>
      <c r="G23" s="32"/>
      <c r="H23" s="32"/>
      <c r="I23" s="115" t="s">
        <v>25</v>
      </c>
      <c r="J23" s="114" t="s">
        <v>36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">
        <v>37</v>
      </c>
      <c r="F24" s="32"/>
      <c r="G24" s="32"/>
      <c r="H24" s="32"/>
      <c r="I24" s="115" t="s">
        <v>28</v>
      </c>
      <c r="J24" s="114" t="s">
        <v>38</v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113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39</v>
      </c>
      <c r="E26" s="32"/>
      <c r="F26" s="32"/>
      <c r="G26" s="32"/>
      <c r="H26" s="32"/>
      <c r="I26" s="113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7"/>
      <c r="B27" s="118"/>
      <c r="C27" s="117"/>
      <c r="D27" s="117"/>
      <c r="E27" s="309" t="s">
        <v>1</v>
      </c>
      <c r="F27" s="309"/>
      <c r="G27" s="309"/>
      <c r="H27" s="309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113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1"/>
      <c r="E29" s="121"/>
      <c r="F29" s="121"/>
      <c r="G29" s="121"/>
      <c r="H29" s="121"/>
      <c r="I29" s="122"/>
      <c r="J29" s="121"/>
      <c r="K29" s="121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7"/>
      <c r="C30" s="32"/>
      <c r="D30" s="114" t="s">
        <v>100</v>
      </c>
      <c r="E30" s="32"/>
      <c r="F30" s="32"/>
      <c r="G30" s="32"/>
      <c r="H30" s="32"/>
      <c r="I30" s="113"/>
      <c r="J30" s="123">
        <f>J96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7"/>
      <c r="C31" s="32"/>
      <c r="D31" s="124" t="s">
        <v>101</v>
      </c>
      <c r="E31" s="32"/>
      <c r="F31" s="32"/>
      <c r="G31" s="32"/>
      <c r="H31" s="32"/>
      <c r="I31" s="113"/>
      <c r="J31" s="123">
        <f>J109</f>
        <v>0</v>
      </c>
      <c r="K31" s="3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5" t="s">
        <v>40</v>
      </c>
      <c r="E32" s="32"/>
      <c r="F32" s="32"/>
      <c r="G32" s="32"/>
      <c r="H32" s="32"/>
      <c r="I32" s="113"/>
      <c r="J32" s="126">
        <f>ROUND(J30+J31,2)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1"/>
      <c r="E33" s="121"/>
      <c r="F33" s="121"/>
      <c r="G33" s="121"/>
      <c r="H33" s="121"/>
      <c r="I33" s="122"/>
      <c r="J33" s="121"/>
      <c r="K33" s="121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7" t="s">
        <v>42</v>
      </c>
      <c r="G34" s="32"/>
      <c r="H34" s="32"/>
      <c r="I34" s="128" t="s">
        <v>41</v>
      </c>
      <c r="J34" s="127" t="s">
        <v>43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9" t="s">
        <v>44</v>
      </c>
      <c r="E35" s="112" t="s">
        <v>45</v>
      </c>
      <c r="F35" s="130">
        <f>ROUND((SUM(BE109:BE115)+SUM(BE135:BE267)),2)</f>
        <v>0</v>
      </c>
      <c r="G35" s="32"/>
      <c r="H35" s="32"/>
      <c r="I35" s="131">
        <v>0.21</v>
      </c>
      <c r="J35" s="130">
        <f>ROUND(((SUM(BE109:BE115)+SUM(BE135:BE267))*I35),2)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2" t="s">
        <v>46</v>
      </c>
      <c r="F36" s="130">
        <f>ROUND((SUM(BF109:BF115)+SUM(BF135:BF267)),2)</f>
        <v>0</v>
      </c>
      <c r="G36" s="32"/>
      <c r="H36" s="32"/>
      <c r="I36" s="131">
        <v>0.15</v>
      </c>
      <c r="J36" s="130">
        <f>ROUND(((SUM(BF109:BF115)+SUM(BF135:BF267))*I36),2)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2" t="s">
        <v>47</v>
      </c>
      <c r="F37" s="130">
        <f>ROUND((SUM(BG109:BG115)+SUM(BG135:BG267)),2)</f>
        <v>0</v>
      </c>
      <c r="G37" s="32"/>
      <c r="H37" s="32"/>
      <c r="I37" s="131">
        <v>0.21</v>
      </c>
      <c r="J37" s="130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2" t="s">
        <v>48</v>
      </c>
      <c r="F38" s="130">
        <f>ROUND((SUM(BH109:BH115)+SUM(BH135:BH267)),2)</f>
        <v>0</v>
      </c>
      <c r="G38" s="32"/>
      <c r="H38" s="32"/>
      <c r="I38" s="131">
        <v>0.15</v>
      </c>
      <c r="J38" s="130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2" t="s">
        <v>49</v>
      </c>
      <c r="F39" s="130">
        <f>ROUND((SUM(BI109:BI115)+SUM(BI135:BI267)),2)</f>
        <v>0</v>
      </c>
      <c r="G39" s="32"/>
      <c r="H39" s="32"/>
      <c r="I39" s="131">
        <v>0</v>
      </c>
      <c r="J39" s="130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113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32"/>
      <c r="D41" s="133" t="s">
        <v>50</v>
      </c>
      <c r="E41" s="134"/>
      <c r="F41" s="134"/>
      <c r="G41" s="135" t="s">
        <v>51</v>
      </c>
      <c r="H41" s="136" t="s">
        <v>52</v>
      </c>
      <c r="I41" s="137"/>
      <c r="J41" s="138">
        <f>SUM(J32:J39)</f>
        <v>0</v>
      </c>
      <c r="K41" s="139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113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18"/>
      <c r="I43" s="106"/>
      <c r="L43" s="18"/>
    </row>
    <row r="44" spans="2:12" s="1" customFormat="1" ht="14.45" customHeight="1">
      <c r="B44" s="18"/>
      <c r="I44" s="106"/>
      <c r="L44" s="18"/>
    </row>
    <row r="45" spans="2:12" s="1" customFormat="1" ht="14.45" customHeight="1">
      <c r="B45" s="18"/>
      <c r="I45" s="106"/>
      <c r="L45" s="18"/>
    </row>
    <row r="46" spans="2:12" s="1" customFormat="1" ht="14.45" customHeight="1">
      <c r="B46" s="18"/>
      <c r="I46" s="106"/>
      <c r="L46" s="18"/>
    </row>
    <row r="47" spans="2:12" s="1" customFormat="1" ht="14.45" customHeight="1">
      <c r="B47" s="18"/>
      <c r="I47" s="106"/>
      <c r="L47" s="18"/>
    </row>
    <row r="48" spans="2:12" s="1" customFormat="1" ht="14.45" customHeight="1">
      <c r="B48" s="18"/>
      <c r="I48" s="106"/>
      <c r="L48" s="18"/>
    </row>
    <row r="49" spans="2:12" s="1" customFormat="1" ht="14.45" customHeight="1">
      <c r="B49" s="18"/>
      <c r="I49" s="106"/>
      <c r="L49" s="18"/>
    </row>
    <row r="50" spans="2:12" s="2" customFormat="1" ht="14.45" customHeight="1">
      <c r="B50" s="49"/>
      <c r="D50" s="140" t="s">
        <v>53</v>
      </c>
      <c r="E50" s="141"/>
      <c r="F50" s="141"/>
      <c r="G50" s="140" t="s">
        <v>54</v>
      </c>
      <c r="H50" s="141"/>
      <c r="I50" s="142"/>
      <c r="J50" s="141"/>
      <c r="K50" s="141"/>
      <c r="L50" s="49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2" customFormat="1" ht="12.75">
      <c r="A61" s="32"/>
      <c r="B61" s="37"/>
      <c r="C61" s="32"/>
      <c r="D61" s="143" t="s">
        <v>55</v>
      </c>
      <c r="E61" s="144"/>
      <c r="F61" s="145" t="s">
        <v>56</v>
      </c>
      <c r="G61" s="143" t="s">
        <v>55</v>
      </c>
      <c r="H61" s="144"/>
      <c r="I61" s="146"/>
      <c r="J61" s="147" t="s">
        <v>56</v>
      </c>
      <c r="K61" s="144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2" customFormat="1" ht="12.75">
      <c r="A65" s="32"/>
      <c r="B65" s="37"/>
      <c r="C65" s="32"/>
      <c r="D65" s="140" t="s">
        <v>57</v>
      </c>
      <c r="E65" s="148"/>
      <c r="F65" s="148"/>
      <c r="G65" s="140" t="s">
        <v>58</v>
      </c>
      <c r="H65" s="148"/>
      <c r="I65" s="149"/>
      <c r="J65" s="148"/>
      <c r="K65" s="148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2" customFormat="1" ht="12.75">
      <c r="A76" s="32"/>
      <c r="B76" s="37"/>
      <c r="C76" s="32"/>
      <c r="D76" s="143" t="s">
        <v>55</v>
      </c>
      <c r="E76" s="144"/>
      <c r="F76" s="145" t="s">
        <v>56</v>
      </c>
      <c r="G76" s="143" t="s">
        <v>55</v>
      </c>
      <c r="H76" s="144"/>
      <c r="I76" s="146"/>
      <c r="J76" s="147" t="s">
        <v>56</v>
      </c>
      <c r="K76" s="144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102</v>
      </c>
      <c r="D82" s="34"/>
      <c r="E82" s="34"/>
      <c r="F82" s="34"/>
      <c r="G82" s="34"/>
      <c r="H82" s="34"/>
      <c r="I82" s="113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13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113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310" t="str">
        <f>E7</f>
        <v>Stavební úpravy komunikace v ulici Lidické nábřeží, Sokolov</v>
      </c>
      <c r="F85" s="311"/>
      <c r="G85" s="311"/>
      <c r="H85" s="311"/>
      <c r="I85" s="113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98</v>
      </c>
      <c r="D86" s="34"/>
      <c r="E86" s="34"/>
      <c r="F86" s="34"/>
      <c r="G86" s="34"/>
      <c r="H86" s="34"/>
      <c r="I86" s="113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81" t="str">
        <f>E9</f>
        <v>SO 101 - Komunikace a zpevněné plochy</v>
      </c>
      <c r="F87" s="312"/>
      <c r="G87" s="312"/>
      <c r="H87" s="312"/>
      <c r="I87" s="113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13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>Sokolov</v>
      </c>
      <c r="G89" s="34"/>
      <c r="H89" s="34"/>
      <c r="I89" s="115" t="s">
        <v>22</v>
      </c>
      <c r="J89" s="64" t="str">
        <f>IF(J12="","",J12)</f>
        <v>8. 8. 2019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13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4"/>
      <c r="E91" s="34"/>
      <c r="F91" s="25" t="str">
        <f>E15</f>
        <v>Město Sokolov</v>
      </c>
      <c r="G91" s="34"/>
      <c r="H91" s="34"/>
      <c r="I91" s="115" t="s">
        <v>32</v>
      </c>
      <c r="J91" s="30" t="str">
        <f>E21</f>
        <v>GEOprojectKV s.r.o.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25.7" customHeight="1">
      <c r="A92" s="32"/>
      <c r="B92" s="33"/>
      <c r="C92" s="27" t="s">
        <v>30</v>
      </c>
      <c r="D92" s="34"/>
      <c r="E92" s="34"/>
      <c r="F92" s="25" t="str">
        <f>IF(E18="","",E18)</f>
        <v>Vyplň údaj</v>
      </c>
      <c r="G92" s="34"/>
      <c r="H92" s="34"/>
      <c r="I92" s="115" t="s">
        <v>35</v>
      </c>
      <c r="J92" s="30" t="str">
        <f>E24</f>
        <v>GEOprojectKV s.r.o.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56" t="s">
        <v>103</v>
      </c>
      <c r="D94" s="157"/>
      <c r="E94" s="157"/>
      <c r="F94" s="157"/>
      <c r="G94" s="157"/>
      <c r="H94" s="157"/>
      <c r="I94" s="158"/>
      <c r="J94" s="159" t="s">
        <v>104</v>
      </c>
      <c r="K94" s="157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60" t="s">
        <v>105</v>
      </c>
      <c r="D96" s="34"/>
      <c r="E96" s="34"/>
      <c r="F96" s="34"/>
      <c r="G96" s="34"/>
      <c r="H96" s="34"/>
      <c r="I96" s="113"/>
      <c r="J96" s="82">
        <f>J135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106</v>
      </c>
    </row>
    <row r="97" spans="2:12" s="9" customFormat="1" ht="24.95" customHeight="1">
      <c r="B97" s="161"/>
      <c r="C97" s="162"/>
      <c r="D97" s="163" t="s">
        <v>107</v>
      </c>
      <c r="E97" s="164"/>
      <c r="F97" s="164"/>
      <c r="G97" s="164"/>
      <c r="H97" s="164"/>
      <c r="I97" s="165"/>
      <c r="J97" s="166">
        <f>J136</f>
        <v>0</v>
      </c>
      <c r="K97" s="162"/>
      <c r="L97" s="167"/>
    </row>
    <row r="98" spans="2:12" s="10" customFormat="1" ht="19.9" customHeight="1">
      <c r="B98" s="168"/>
      <c r="C98" s="169"/>
      <c r="D98" s="170" t="s">
        <v>108</v>
      </c>
      <c r="E98" s="171"/>
      <c r="F98" s="171"/>
      <c r="G98" s="171"/>
      <c r="H98" s="171"/>
      <c r="I98" s="172"/>
      <c r="J98" s="173">
        <f>J137</f>
        <v>0</v>
      </c>
      <c r="K98" s="169"/>
      <c r="L98" s="174"/>
    </row>
    <row r="99" spans="2:12" s="10" customFormat="1" ht="19.9" customHeight="1">
      <c r="B99" s="168"/>
      <c r="C99" s="169"/>
      <c r="D99" s="170" t="s">
        <v>109</v>
      </c>
      <c r="E99" s="171"/>
      <c r="F99" s="171"/>
      <c r="G99" s="171"/>
      <c r="H99" s="171"/>
      <c r="I99" s="172"/>
      <c r="J99" s="173">
        <f>J176</f>
        <v>0</v>
      </c>
      <c r="K99" s="169"/>
      <c r="L99" s="174"/>
    </row>
    <row r="100" spans="2:12" s="10" customFormat="1" ht="19.9" customHeight="1">
      <c r="B100" s="168"/>
      <c r="C100" s="169"/>
      <c r="D100" s="170" t="s">
        <v>110</v>
      </c>
      <c r="E100" s="171"/>
      <c r="F100" s="171"/>
      <c r="G100" s="171"/>
      <c r="H100" s="171"/>
      <c r="I100" s="172"/>
      <c r="J100" s="173">
        <f>J182</f>
        <v>0</v>
      </c>
      <c r="K100" s="169"/>
      <c r="L100" s="174"/>
    </row>
    <row r="101" spans="2:12" s="10" customFormat="1" ht="19.9" customHeight="1">
      <c r="B101" s="168"/>
      <c r="C101" s="169"/>
      <c r="D101" s="170" t="s">
        <v>111</v>
      </c>
      <c r="E101" s="171"/>
      <c r="F101" s="171"/>
      <c r="G101" s="171"/>
      <c r="H101" s="171"/>
      <c r="I101" s="172"/>
      <c r="J101" s="173">
        <f>J207</f>
        <v>0</v>
      </c>
      <c r="K101" s="169"/>
      <c r="L101" s="174"/>
    </row>
    <row r="102" spans="2:12" s="10" customFormat="1" ht="19.9" customHeight="1">
      <c r="B102" s="168"/>
      <c r="C102" s="169"/>
      <c r="D102" s="170" t="s">
        <v>112</v>
      </c>
      <c r="E102" s="171"/>
      <c r="F102" s="171"/>
      <c r="G102" s="171"/>
      <c r="H102" s="171"/>
      <c r="I102" s="172"/>
      <c r="J102" s="173">
        <f>J211</f>
        <v>0</v>
      </c>
      <c r="K102" s="169"/>
      <c r="L102" s="174"/>
    </row>
    <row r="103" spans="2:12" s="10" customFormat="1" ht="19.9" customHeight="1">
      <c r="B103" s="168"/>
      <c r="C103" s="169"/>
      <c r="D103" s="170" t="s">
        <v>113</v>
      </c>
      <c r="E103" s="171"/>
      <c r="F103" s="171"/>
      <c r="G103" s="171"/>
      <c r="H103" s="171"/>
      <c r="I103" s="172"/>
      <c r="J103" s="173">
        <f>J253</f>
        <v>0</v>
      </c>
      <c r="K103" s="169"/>
      <c r="L103" s="174"/>
    </row>
    <row r="104" spans="2:12" s="10" customFormat="1" ht="19.9" customHeight="1">
      <c r="B104" s="168"/>
      <c r="C104" s="169"/>
      <c r="D104" s="170" t="s">
        <v>114</v>
      </c>
      <c r="E104" s="171"/>
      <c r="F104" s="171"/>
      <c r="G104" s="171"/>
      <c r="H104" s="171"/>
      <c r="I104" s="172"/>
      <c r="J104" s="173">
        <f>J262</f>
        <v>0</v>
      </c>
      <c r="K104" s="169"/>
      <c r="L104" s="174"/>
    </row>
    <row r="105" spans="2:12" s="9" customFormat="1" ht="24.95" customHeight="1">
      <c r="B105" s="161"/>
      <c r="C105" s="162"/>
      <c r="D105" s="163" t="s">
        <v>115</v>
      </c>
      <c r="E105" s="164"/>
      <c r="F105" s="164"/>
      <c r="G105" s="164"/>
      <c r="H105" s="164"/>
      <c r="I105" s="165"/>
      <c r="J105" s="166">
        <f>J264</f>
        <v>0</v>
      </c>
      <c r="K105" s="162"/>
      <c r="L105" s="167"/>
    </row>
    <row r="106" spans="2:12" s="10" customFormat="1" ht="19.9" customHeight="1">
      <c r="B106" s="168"/>
      <c r="C106" s="169"/>
      <c r="D106" s="170" t="s">
        <v>116</v>
      </c>
      <c r="E106" s="171"/>
      <c r="F106" s="171"/>
      <c r="G106" s="171"/>
      <c r="H106" s="171"/>
      <c r="I106" s="172"/>
      <c r="J106" s="173">
        <f>J265</f>
        <v>0</v>
      </c>
      <c r="K106" s="169"/>
      <c r="L106" s="174"/>
    </row>
    <row r="107" spans="1:31" s="2" customFormat="1" ht="21.75" customHeight="1">
      <c r="A107" s="32"/>
      <c r="B107" s="33"/>
      <c r="C107" s="34"/>
      <c r="D107" s="34"/>
      <c r="E107" s="34"/>
      <c r="F107" s="34"/>
      <c r="G107" s="34"/>
      <c r="H107" s="34"/>
      <c r="I107" s="113"/>
      <c r="J107" s="34"/>
      <c r="K107" s="34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33"/>
      <c r="C108" s="34"/>
      <c r="D108" s="34"/>
      <c r="E108" s="34"/>
      <c r="F108" s="34"/>
      <c r="G108" s="34"/>
      <c r="H108" s="34"/>
      <c r="I108" s="113"/>
      <c r="J108" s="34"/>
      <c r="K108" s="34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9.25" customHeight="1">
      <c r="A109" s="32"/>
      <c r="B109" s="33"/>
      <c r="C109" s="160" t="s">
        <v>117</v>
      </c>
      <c r="D109" s="34"/>
      <c r="E109" s="34"/>
      <c r="F109" s="34"/>
      <c r="G109" s="34"/>
      <c r="H109" s="34"/>
      <c r="I109" s="113"/>
      <c r="J109" s="175">
        <f>ROUND(J110+J111+J112+J113+J114,2)</f>
        <v>0</v>
      </c>
      <c r="K109" s="34"/>
      <c r="L109" s="49"/>
      <c r="N109" s="176" t="s">
        <v>44</v>
      </c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65" s="2" customFormat="1" ht="18" customHeight="1">
      <c r="A110" s="32"/>
      <c r="B110" s="33"/>
      <c r="C110" s="34"/>
      <c r="D110" s="313" t="s">
        <v>118</v>
      </c>
      <c r="E110" s="314"/>
      <c r="F110" s="314"/>
      <c r="G110" s="34"/>
      <c r="H110" s="34"/>
      <c r="I110" s="113"/>
      <c r="J110" s="177">
        <v>0</v>
      </c>
      <c r="K110" s="34"/>
      <c r="L110" s="178"/>
      <c r="M110" s="179"/>
      <c r="N110" s="180" t="s">
        <v>45</v>
      </c>
      <c r="O110" s="179"/>
      <c r="P110" s="179"/>
      <c r="Q110" s="179"/>
      <c r="R110" s="179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81" t="s">
        <v>119</v>
      </c>
      <c r="AZ110" s="179"/>
      <c r="BA110" s="179"/>
      <c r="BB110" s="179"/>
      <c r="BC110" s="179"/>
      <c r="BD110" s="179"/>
      <c r="BE110" s="182">
        <f aca="true" t="shared" si="0" ref="BE110:BE114">IF(N110="základní",J110,0)</f>
        <v>0</v>
      </c>
      <c r="BF110" s="182">
        <f aca="true" t="shared" si="1" ref="BF110:BF114">IF(N110="snížená",J110,0)</f>
        <v>0</v>
      </c>
      <c r="BG110" s="182">
        <f aca="true" t="shared" si="2" ref="BG110:BG114">IF(N110="zákl. přenesená",J110,0)</f>
        <v>0</v>
      </c>
      <c r="BH110" s="182">
        <f aca="true" t="shared" si="3" ref="BH110:BH114">IF(N110="sníž. přenesená",J110,0)</f>
        <v>0</v>
      </c>
      <c r="BI110" s="182">
        <f aca="true" t="shared" si="4" ref="BI110:BI114">IF(N110="nulová",J110,0)</f>
        <v>0</v>
      </c>
      <c r="BJ110" s="181" t="s">
        <v>88</v>
      </c>
      <c r="BK110" s="179"/>
      <c r="BL110" s="179"/>
      <c r="BM110" s="179"/>
    </row>
    <row r="111" spans="1:65" s="2" customFormat="1" ht="18" customHeight="1">
      <c r="A111" s="32"/>
      <c r="B111" s="33"/>
      <c r="C111" s="34"/>
      <c r="D111" s="313" t="s">
        <v>120</v>
      </c>
      <c r="E111" s="314"/>
      <c r="F111" s="314"/>
      <c r="G111" s="34"/>
      <c r="H111" s="34"/>
      <c r="I111" s="113"/>
      <c r="J111" s="177">
        <v>0</v>
      </c>
      <c r="K111" s="34"/>
      <c r="L111" s="178"/>
      <c r="M111" s="179"/>
      <c r="N111" s="180" t="s">
        <v>45</v>
      </c>
      <c r="O111" s="179"/>
      <c r="P111" s="179"/>
      <c r="Q111" s="179"/>
      <c r="R111" s="179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81" t="s">
        <v>119</v>
      </c>
      <c r="AZ111" s="179"/>
      <c r="BA111" s="179"/>
      <c r="BB111" s="179"/>
      <c r="BC111" s="179"/>
      <c r="BD111" s="179"/>
      <c r="BE111" s="182">
        <f t="shared" si="0"/>
        <v>0</v>
      </c>
      <c r="BF111" s="182">
        <f t="shared" si="1"/>
        <v>0</v>
      </c>
      <c r="BG111" s="182">
        <f t="shared" si="2"/>
        <v>0</v>
      </c>
      <c r="BH111" s="182">
        <f t="shared" si="3"/>
        <v>0</v>
      </c>
      <c r="BI111" s="182">
        <f t="shared" si="4"/>
        <v>0</v>
      </c>
      <c r="BJ111" s="181" t="s">
        <v>88</v>
      </c>
      <c r="BK111" s="179"/>
      <c r="BL111" s="179"/>
      <c r="BM111" s="179"/>
    </row>
    <row r="112" spans="1:65" s="2" customFormat="1" ht="18" customHeight="1">
      <c r="A112" s="32"/>
      <c r="B112" s="33"/>
      <c r="C112" s="34"/>
      <c r="D112" s="313" t="s">
        <v>121</v>
      </c>
      <c r="E112" s="314"/>
      <c r="F112" s="314"/>
      <c r="G112" s="34"/>
      <c r="H112" s="34"/>
      <c r="I112" s="113"/>
      <c r="J112" s="177">
        <v>0</v>
      </c>
      <c r="K112" s="34"/>
      <c r="L112" s="178"/>
      <c r="M112" s="179"/>
      <c r="N112" s="180" t="s">
        <v>45</v>
      </c>
      <c r="O112" s="179"/>
      <c r="P112" s="179"/>
      <c r="Q112" s="179"/>
      <c r="R112" s="179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81" t="s">
        <v>119</v>
      </c>
      <c r="AZ112" s="179"/>
      <c r="BA112" s="179"/>
      <c r="BB112" s="179"/>
      <c r="BC112" s="179"/>
      <c r="BD112" s="179"/>
      <c r="BE112" s="182">
        <f t="shared" si="0"/>
        <v>0</v>
      </c>
      <c r="BF112" s="182">
        <f t="shared" si="1"/>
        <v>0</v>
      </c>
      <c r="BG112" s="182">
        <f t="shared" si="2"/>
        <v>0</v>
      </c>
      <c r="BH112" s="182">
        <f t="shared" si="3"/>
        <v>0</v>
      </c>
      <c r="BI112" s="182">
        <f t="shared" si="4"/>
        <v>0</v>
      </c>
      <c r="BJ112" s="181" t="s">
        <v>88</v>
      </c>
      <c r="BK112" s="179"/>
      <c r="BL112" s="179"/>
      <c r="BM112" s="179"/>
    </row>
    <row r="113" spans="1:65" s="2" customFormat="1" ht="18" customHeight="1">
      <c r="A113" s="32"/>
      <c r="B113" s="33"/>
      <c r="C113" s="34"/>
      <c r="D113" s="313" t="s">
        <v>122</v>
      </c>
      <c r="E113" s="314"/>
      <c r="F113" s="314"/>
      <c r="G113" s="34"/>
      <c r="H113" s="34"/>
      <c r="I113" s="113"/>
      <c r="J113" s="177">
        <v>0</v>
      </c>
      <c r="K113" s="34"/>
      <c r="L113" s="178"/>
      <c r="M113" s="179"/>
      <c r="N113" s="180" t="s">
        <v>45</v>
      </c>
      <c r="O113" s="179"/>
      <c r="P113" s="179"/>
      <c r="Q113" s="179"/>
      <c r="R113" s="179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81" t="s">
        <v>119</v>
      </c>
      <c r="AZ113" s="179"/>
      <c r="BA113" s="179"/>
      <c r="BB113" s="179"/>
      <c r="BC113" s="179"/>
      <c r="BD113" s="179"/>
      <c r="BE113" s="182">
        <f t="shared" si="0"/>
        <v>0</v>
      </c>
      <c r="BF113" s="182">
        <f t="shared" si="1"/>
        <v>0</v>
      </c>
      <c r="BG113" s="182">
        <f t="shared" si="2"/>
        <v>0</v>
      </c>
      <c r="BH113" s="182">
        <f t="shared" si="3"/>
        <v>0</v>
      </c>
      <c r="BI113" s="182">
        <f t="shared" si="4"/>
        <v>0</v>
      </c>
      <c r="BJ113" s="181" t="s">
        <v>88</v>
      </c>
      <c r="BK113" s="179"/>
      <c r="BL113" s="179"/>
      <c r="BM113" s="179"/>
    </row>
    <row r="114" spans="1:65" s="2" customFormat="1" ht="18" customHeight="1">
      <c r="A114" s="32"/>
      <c r="B114" s="33"/>
      <c r="C114" s="34"/>
      <c r="D114" s="313" t="s">
        <v>123</v>
      </c>
      <c r="E114" s="314"/>
      <c r="F114" s="314"/>
      <c r="G114" s="34"/>
      <c r="H114" s="34"/>
      <c r="I114" s="113"/>
      <c r="J114" s="177">
        <v>0</v>
      </c>
      <c r="K114" s="34"/>
      <c r="L114" s="178"/>
      <c r="M114" s="179"/>
      <c r="N114" s="180" t="s">
        <v>45</v>
      </c>
      <c r="O114" s="179"/>
      <c r="P114" s="179"/>
      <c r="Q114" s="179"/>
      <c r="R114" s="179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81" t="s">
        <v>119</v>
      </c>
      <c r="AZ114" s="179"/>
      <c r="BA114" s="179"/>
      <c r="BB114" s="179"/>
      <c r="BC114" s="179"/>
      <c r="BD114" s="179"/>
      <c r="BE114" s="182">
        <f t="shared" si="0"/>
        <v>0</v>
      </c>
      <c r="BF114" s="182">
        <f t="shared" si="1"/>
        <v>0</v>
      </c>
      <c r="BG114" s="182">
        <f t="shared" si="2"/>
        <v>0</v>
      </c>
      <c r="BH114" s="182">
        <f t="shared" si="3"/>
        <v>0</v>
      </c>
      <c r="BI114" s="182">
        <f t="shared" si="4"/>
        <v>0</v>
      </c>
      <c r="BJ114" s="181" t="s">
        <v>88</v>
      </c>
      <c r="BK114" s="179"/>
      <c r="BL114" s="179"/>
      <c r="BM114" s="179"/>
    </row>
    <row r="115" spans="1:31" s="2" customFormat="1" ht="11.25">
      <c r="A115" s="32"/>
      <c r="B115" s="33"/>
      <c r="C115" s="34"/>
      <c r="D115" s="34"/>
      <c r="E115" s="34"/>
      <c r="F115" s="34"/>
      <c r="G115" s="34"/>
      <c r="H115" s="34"/>
      <c r="I115" s="113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9.25" customHeight="1">
      <c r="A116" s="32"/>
      <c r="B116" s="33"/>
      <c r="C116" s="183" t="s">
        <v>124</v>
      </c>
      <c r="D116" s="157"/>
      <c r="E116" s="157"/>
      <c r="F116" s="157"/>
      <c r="G116" s="157"/>
      <c r="H116" s="157"/>
      <c r="I116" s="158"/>
      <c r="J116" s="184">
        <f>ROUND(J96+J109,2)</f>
        <v>0</v>
      </c>
      <c r="K116" s="157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52"/>
      <c r="C117" s="53"/>
      <c r="D117" s="53"/>
      <c r="E117" s="53"/>
      <c r="F117" s="53"/>
      <c r="G117" s="53"/>
      <c r="H117" s="53"/>
      <c r="I117" s="152"/>
      <c r="J117" s="53"/>
      <c r="K117" s="53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21" spans="1:31" s="2" customFormat="1" ht="6.95" customHeight="1">
      <c r="A121" s="32"/>
      <c r="B121" s="54"/>
      <c r="C121" s="55"/>
      <c r="D121" s="55"/>
      <c r="E121" s="55"/>
      <c r="F121" s="55"/>
      <c r="G121" s="55"/>
      <c r="H121" s="55"/>
      <c r="I121" s="155"/>
      <c r="J121" s="55"/>
      <c r="K121" s="55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24.95" customHeight="1">
      <c r="A122" s="32"/>
      <c r="B122" s="33"/>
      <c r="C122" s="21" t="s">
        <v>125</v>
      </c>
      <c r="D122" s="34"/>
      <c r="E122" s="34"/>
      <c r="F122" s="34"/>
      <c r="G122" s="34"/>
      <c r="H122" s="34"/>
      <c r="I122" s="113"/>
      <c r="J122" s="34"/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4"/>
      <c r="D123" s="34"/>
      <c r="E123" s="34"/>
      <c r="F123" s="34"/>
      <c r="G123" s="34"/>
      <c r="H123" s="34"/>
      <c r="I123" s="113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16</v>
      </c>
      <c r="D124" s="34"/>
      <c r="E124" s="34"/>
      <c r="F124" s="34"/>
      <c r="G124" s="34"/>
      <c r="H124" s="34"/>
      <c r="I124" s="113"/>
      <c r="J124" s="34"/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6.5" customHeight="1">
      <c r="A125" s="32"/>
      <c r="B125" s="33"/>
      <c r="C125" s="34"/>
      <c r="D125" s="34"/>
      <c r="E125" s="310" t="str">
        <f>E7</f>
        <v>Stavební úpravy komunikace v ulici Lidické nábřeží, Sokolov</v>
      </c>
      <c r="F125" s="311"/>
      <c r="G125" s="311"/>
      <c r="H125" s="311"/>
      <c r="I125" s="113"/>
      <c r="J125" s="34"/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98</v>
      </c>
      <c r="D126" s="34"/>
      <c r="E126" s="34"/>
      <c r="F126" s="34"/>
      <c r="G126" s="34"/>
      <c r="H126" s="34"/>
      <c r="I126" s="113"/>
      <c r="J126" s="34"/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6.5" customHeight="1">
      <c r="A127" s="32"/>
      <c r="B127" s="33"/>
      <c r="C127" s="34"/>
      <c r="D127" s="34"/>
      <c r="E127" s="281" t="str">
        <f>E9</f>
        <v>SO 101 - Komunikace a zpevněné plochy</v>
      </c>
      <c r="F127" s="312"/>
      <c r="G127" s="312"/>
      <c r="H127" s="312"/>
      <c r="I127" s="113"/>
      <c r="J127" s="34"/>
      <c r="K127" s="34"/>
      <c r="L127" s="49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4"/>
      <c r="D128" s="34"/>
      <c r="E128" s="34"/>
      <c r="F128" s="34"/>
      <c r="G128" s="34"/>
      <c r="H128" s="34"/>
      <c r="I128" s="113"/>
      <c r="J128" s="34"/>
      <c r="K128" s="34"/>
      <c r="L128" s="49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2" customHeight="1">
      <c r="A129" s="32"/>
      <c r="B129" s="33"/>
      <c r="C129" s="27" t="s">
        <v>20</v>
      </c>
      <c r="D129" s="34"/>
      <c r="E129" s="34"/>
      <c r="F129" s="25" t="str">
        <f>F12</f>
        <v>Sokolov</v>
      </c>
      <c r="G129" s="34"/>
      <c r="H129" s="34"/>
      <c r="I129" s="115" t="s">
        <v>22</v>
      </c>
      <c r="J129" s="64" t="str">
        <f>IF(J12="","",J12)</f>
        <v>8. 8. 2019</v>
      </c>
      <c r="K129" s="34"/>
      <c r="L129" s="49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4"/>
      <c r="D130" s="34"/>
      <c r="E130" s="34"/>
      <c r="F130" s="34"/>
      <c r="G130" s="34"/>
      <c r="H130" s="34"/>
      <c r="I130" s="113"/>
      <c r="J130" s="34"/>
      <c r="K130" s="34"/>
      <c r="L130" s="49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25.7" customHeight="1">
      <c r="A131" s="32"/>
      <c r="B131" s="33"/>
      <c r="C131" s="27" t="s">
        <v>24</v>
      </c>
      <c r="D131" s="34"/>
      <c r="E131" s="34"/>
      <c r="F131" s="25" t="str">
        <f>E15</f>
        <v>Město Sokolov</v>
      </c>
      <c r="G131" s="34"/>
      <c r="H131" s="34"/>
      <c r="I131" s="115" t="s">
        <v>32</v>
      </c>
      <c r="J131" s="30" t="str">
        <f>E21</f>
        <v>GEOprojectKV s.r.o.</v>
      </c>
      <c r="K131" s="34"/>
      <c r="L131" s="49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25.7" customHeight="1">
      <c r="A132" s="32"/>
      <c r="B132" s="33"/>
      <c r="C132" s="27" t="s">
        <v>30</v>
      </c>
      <c r="D132" s="34"/>
      <c r="E132" s="34"/>
      <c r="F132" s="25" t="str">
        <f>IF(E18="","",E18)</f>
        <v>Vyplň údaj</v>
      </c>
      <c r="G132" s="34"/>
      <c r="H132" s="34"/>
      <c r="I132" s="115" t="s">
        <v>35</v>
      </c>
      <c r="J132" s="30" t="str">
        <f>E24</f>
        <v>GEOprojectKV s.r.o.</v>
      </c>
      <c r="K132" s="34"/>
      <c r="L132" s="49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0.35" customHeight="1">
      <c r="A133" s="32"/>
      <c r="B133" s="33"/>
      <c r="C133" s="34"/>
      <c r="D133" s="34"/>
      <c r="E133" s="34"/>
      <c r="F133" s="34"/>
      <c r="G133" s="34"/>
      <c r="H133" s="34"/>
      <c r="I133" s="113"/>
      <c r="J133" s="34"/>
      <c r="K133" s="34"/>
      <c r="L133" s="49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11" customFormat="1" ht="29.25" customHeight="1">
      <c r="A134" s="185"/>
      <c r="B134" s="186"/>
      <c r="C134" s="187" t="s">
        <v>126</v>
      </c>
      <c r="D134" s="188" t="s">
        <v>65</v>
      </c>
      <c r="E134" s="188" t="s">
        <v>61</v>
      </c>
      <c r="F134" s="188" t="s">
        <v>62</v>
      </c>
      <c r="G134" s="188" t="s">
        <v>127</v>
      </c>
      <c r="H134" s="188" t="s">
        <v>128</v>
      </c>
      <c r="I134" s="189" t="s">
        <v>129</v>
      </c>
      <c r="J134" s="190" t="s">
        <v>104</v>
      </c>
      <c r="K134" s="191" t="s">
        <v>130</v>
      </c>
      <c r="L134" s="192"/>
      <c r="M134" s="73" t="s">
        <v>1</v>
      </c>
      <c r="N134" s="74" t="s">
        <v>44</v>
      </c>
      <c r="O134" s="74" t="s">
        <v>131</v>
      </c>
      <c r="P134" s="74" t="s">
        <v>132</v>
      </c>
      <c r="Q134" s="74" t="s">
        <v>133</v>
      </c>
      <c r="R134" s="74" t="s">
        <v>134</v>
      </c>
      <c r="S134" s="74" t="s">
        <v>135</v>
      </c>
      <c r="T134" s="75" t="s">
        <v>136</v>
      </c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</row>
    <row r="135" spans="1:63" s="2" customFormat="1" ht="22.9" customHeight="1">
      <c r="A135" s="32"/>
      <c r="B135" s="33"/>
      <c r="C135" s="80" t="s">
        <v>137</v>
      </c>
      <c r="D135" s="34"/>
      <c r="E135" s="34"/>
      <c r="F135" s="34"/>
      <c r="G135" s="34"/>
      <c r="H135" s="34"/>
      <c r="I135" s="113"/>
      <c r="J135" s="193">
        <f>BK135</f>
        <v>0</v>
      </c>
      <c r="K135" s="34"/>
      <c r="L135" s="37"/>
      <c r="M135" s="76"/>
      <c r="N135" s="194"/>
      <c r="O135" s="77"/>
      <c r="P135" s="195">
        <f>P136+P264</f>
        <v>0</v>
      </c>
      <c r="Q135" s="77"/>
      <c r="R135" s="195">
        <f>R136+R264</f>
        <v>1987.8491399999998</v>
      </c>
      <c r="S135" s="77"/>
      <c r="T135" s="196">
        <f>T136+T264</f>
        <v>2528.752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5" t="s">
        <v>79</v>
      </c>
      <c r="AU135" s="15" t="s">
        <v>106</v>
      </c>
      <c r="BK135" s="197">
        <f>BK136+BK264</f>
        <v>0</v>
      </c>
    </row>
    <row r="136" spans="2:63" s="12" customFormat="1" ht="25.9" customHeight="1">
      <c r="B136" s="198"/>
      <c r="C136" s="199"/>
      <c r="D136" s="200" t="s">
        <v>79</v>
      </c>
      <c r="E136" s="201" t="s">
        <v>138</v>
      </c>
      <c r="F136" s="201" t="s">
        <v>139</v>
      </c>
      <c r="G136" s="199"/>
      <c r="H136" s="199"/>
      <c r="I136" s="202"/>
      <c r="J136" s="203">
        <f>BK136</f>
        <v>0</v>
      </c>
      <c r="K136" s="199"/>
      <c r="L136" s="204"/>
      <c r="M136" s="205"/>
      <c r="N136" s="206"/>
      <c r="O136" s="206"/>
      <c r="P136" s="207">
        <f>P137+P176+P182+P207+P211+P253+P262</f>
        <v>0</v>
      </c>
      <c r="Q136" s="206"/>
      <c r="R136" s="207">
        <f>R137+R176+R182+R207+R211+R253+R262</f>
        <v>1987.8491399999998</v>
      </c>
      <c r="S136" s="206"/>
      <c r="T136" s="208">
        <f>T137+T176+T182+T207+T211+T253+T262</f>
        <v>2526.652</v>
      </c>
      <c r="AR136" s="209" t="s">
        <v>88</v>
      </c>
      <c r="AT136" s="210" t="s">
        <v>79</v>
      </c>
      <c r="AU136" s="210" t="s">
        <v>80</v>
      </c>
      <c r="AY136" s="209" t="s">
        <v>140</v>
      </c>
      <c r="BK136" s="211">
        <f>BK137+BK176+BK182+BK207+BK211+BK253+BK262</f>
        <v>0</v>
      </c>
    </row>
    <row r="137" spans="2:63" s="12" customFormat="1" ht="22.9" customHeight="1">
      <c r="B137" s="198"/>
      <c r="C137" s="199"/>
      <c r="D137" s="200" t="s">
        <v>79</v>
      </c>
      <c r="E137" s="212" t="s">
        <v>88</v>
      </c>
      <c r="F137" s="212" t="s">
        <v>141</v>
      </c>
      <c r="G137" s="199"/>
      <c r="H137" s="199"/>
      <c r="I137" s="202"/>
      <c r="J137" s="213">
        <f>BK137</f>
        <v>0</v>
      </c>
      <c r="K137" s="199"/>
      <c r="L137" s="204"/>
      <c r="M137" s="205"/>
      <c r="N137" s="206"/>
      <c r="O137" s="206"/>
      <c r="P137" s="207">
        <f>SUM(P138:P175)</f>
        <v>0</v>
      </c>
      <c r="Q137" s="206"/>
      <c r="R137" s="207">
        <f>SUM(R138:R175)</f>
        <v>0.0303</v>
      </c>
      <c r="S137" s="206"/>
      <c r="T137" s="208">
        <f>SUM(T138:T175)</f>
        <v>2496.95</v>
      </c>
      <c r="AR137" s="209" t="s">
        <v>88</v>
      </c>
      <c r="AT137" s="210" t="s">
        <v>79</v>
      </c>
      <c r="AU137" s="210" t="s">
        <v>88</v>
      </c>
      <c r="AY137" s="209" t="s">
        <v>140</v>
      </c>
      <c r="BK137" s="211">
        <f>SUM(BK138:BK175)</f>
        <v>0</v>
      </c>
    </row>
    <row r="138" spans="1:65" s="2" customFormat="1" ht="21.75" customHeight="1">
      <c r="A138" s="32"/>
      <c r="B138" s="33"/>
      <c r="C138" s="214" t="s">
        <v>88</v>
      </c>
      <c r="D138" s="214" t="s">
        <v>142</v>
      </c>
      <c r="E138" s="215" t="s">
        <v>143</v>
      </c>
      <c r="F138" s="216" t="s">
        <v>144</v>
      </c>
      <c r="G138" s="217" t="s">
        <v>145</v>
      </c>
      <c r="H138" s="218">
        <v>150</v>
      </c>
      <c r="I138" s="219"/>
      <c r="J138" s="220">
        <f>ROUND(I138*H138,2)</f>
        <v>0</v>
      </c>
      <c r="K138" s="221"/>
      <c r="L138" s="37"/>
      <c r="M138" s="222" t="s">
        <v>1</v>
      </c>
      <c r="N138" s="223" t="s">
        <v>45</v>
      </c>
      <c r="O138" s="69"/>
      <c r="P138" s="224">
        <f>O138*H138</f>
        <v>0</v>
      </c>
      <c r="Q138" s="224">
        <v>0</v>
      </c>
      <c r="R138" s="224">
        <f>Q138*H138</f>
        <v>0</v>
      </c>
      <c r="S138" s="224">
        <v>0.26</v>
      </c>
      <c r="T138" s="225">
        <f>S138*H138</f>
        <v>39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26" t="s">
        <v>146</v>
      </c>
      <c r="AT138" s="226" t="s">
        <v>142</v>
      </c>
      <c r="AU138" s="226" t="s">
        <v>90</v>
      </c>
      <c r="AY138" s="15" t="s">
        <v>140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5" t="s">
        <v>88</v>
      </c>
      <c r="BK138" s="227">
        <f>ROUND(I138*H138,2)</f>
        <v>0</v>
      </c>
      <c r="BL138" s="15" t="s">
        <v>146</v>
      </c>
      <c r="BM138" s="226" t="s">
        <v>147</v>
      </c>
    </row>
    <row r="139" spans="1:65" s="2" customFormat="1" ht="21.75" customHeight="1">
      <c r="A139" s="32"/>
      <c r="B139" s="33"/>
      <c r="C139" s="214" t="s">
        <v>90</v>
      </c>
      <c r="D139" s="214" t="s">
        <v>142</v>
      </c>
      <c r="E139" s="215" t="s">
        <v>148</v>
      </c>
      <c r="F139" s="216" t="s">
        <v>149</v>
      </c>
      <c r="G139" s="217" t="s">
        <v>145</v>
      </c>
      <c r="H139" s="218">
        <v>535</v>
      </c>
      <c r="I139" s="219"/>
      <c r="J139" s="220">
        <f>ROUND(I139*H139,2)</f>
        <v>0</v>
      </c>
      <c r="K139" s="221"/>
      <c r="L139" s="37"/>
      <c r="M139" s="222" t="s">
        <v>1</v>
      </c>
      <c r="N139" s="223" t="s">
        <v>45</v>
      </c>
      <c r="O139" s="69"/>
      <c r="P139" s="224">
        <f>O139*H139</f>
        <v>0</v>
      </c>
      <c r="Q139" s="224">
        <v>0</v>
      </c>
      <c r="R139" s="224">
        <f>Q139*H139</f>
        <v>0</v>
      </c>
      <c r="S139" s="224">
        <v>0.295</v>
      </c>
      <c r="T139" s="225">
        <f>S139*H139</f>
        <v>157.825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26" t="s">
        <v>146</v>
      </c>
      <c r="AT139" s="226" t="s">
        <v>142</v>
      </c>
      <c r="AU139" s="226" t="s">
        <v>90</v>
      </c>
      <c r="AY139" s="15" t="s">
        <v>140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5" t="s">
        <v>88</v>
      </c>
      <c r="BK139" s="227">
        <f>ROUND(I139*H139,2)</f>
        <v>0</v>
      </c>
      <c r="BL139" s="15" t="s">
        <v>146</v>
      </c>
      <c r="BM139" s="226" t="s">
        <v>150</v>
      </c>
    </row>
    <row r="140" spans="1:65" s="2" customFormat="1" ht="21.75" customHeight="1">
      <c r="A140" s="32"/>
      <c r="B140" s="33"/>
      <c r="C140" s="214" t="s">
        <v>151</v>
      </c>
      <c r="D140" s="214" t="s">
        <v>142</v>
      </c>
      <c r="E140" s="215" t="s">
        <v>152</v>
      </c>
      <c r="F140" s="216" t="s">
        <v>153</v>
      </c>
      <c r="G140" s="217" t="s">
        <v>145</v>
      </c>
      <c r="H140" s="218">
        <v>285</v>
      </c>
      <c r="I140" s="219"/>
      <c r="J140" s="220">
        <f>ROUND(I140*H140,2)</f>
        <v>0</v>
      </c>
      <c r="K140" s="221"/>
      <c r="L140" s="37"/>
      <c r="M140" s="222" t="s">
        <v>1</v>
      </c>
      <c r="N140" s="223" t="s">
        <v>45</v>
      </c>
      <c r="O140" s="69"/>
      <c r="P140" s="224">
        <f>O140*H140</f>
        <v>0</v>
      </c>
      <c r="Q140" s="224">
        <v>0</v>
      </c>
      <c r="R140" s="224">
        <f>Q140*H140</f>
        <v>0</v>
      </c>
      <c r="S140" s="224">
        <v>0.29</v>
      </c>
      <c r="T140" s="225">
        <f>S140*H140</f>
        <v>82.64999999999999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26" t="s">
        <v>146</v>
      </c>
      <c r="AT140" s="226" t="s">
        <v>142</v>
      </c>
      <c r="AU140" s="226" t="s">
        <v>90</v>
      </c>
      <c r="AY140" s="15" t="s">
        <v>140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5" t="s">
        <v>88</v>
      </c>
      <c r="BK140" s="227">
        <f>ROUND(I140*H140,2)</f>
        <v>0</v>
      </c>
      <c r="BL140" s="15" t="s">
        <v>146</v>
      </c>
      <c r="BM140" s="226" t="s">
        <v>154</v>
      </c>
    </row>
    <row r="141" spans="2:51" s="13" customFormat="1" ht="11.25">
      <c r="B141" s="228"/>
      <c r="C141" s="229"/>
      <c r="D141" s="230" t="s">
        <v>155</v>
      </c>
      <c r="E141" s="231" t="s">
        <v>1</v>
      </c>
      <c r="F141" s="232" t="s">
        <v>156</v>
      </c>
      <c r="G141" s="229"/>
      <c r="H141" s="233">
        <v>285</v>
      </c>
      <c r="I141" s="234"/>
      <c r="J141" s="229"/>
      <c r="K141" s="229"/>
      <c r="L141" s="235"/>
      <c r="M141" s="236"/>
      <c r="N141" s="237"/>
      <c r="O141" s="237"/>
      <c r="P141" s="237"/>
      <c r="Q141" s="237"/>
      <c r="R141" s="237"/>
      <c r="S141" s="237"/>
      <c r="T141" s="238"/>
      <c r="AT141" s="239" t="s">
        <v>155</v>
      </c>
      <c r="AU141" s="239" t="s">
        <v>90</v>
      </c>
      <c r="AV141" s="13" t="s">
        <v>90</v>
      </c>
      <c r="AW141" s="13" t="s">
        <v>34</v>
      </c>
      <c r="AX141" s="13" t="s">
        <v>88</v>
      </c>
      <c r="AY141" s="239" t="s">
        <v>140</v>
      </c>
    </row>
    <row r="142" spans="1:65" s="2" customFormat="1" ht="21.75" customHeight="1">
      <c r="A142" s="32"/>
      <c r="B142" s="33"/>
      <c r="C142" s="214" t="s">
        <v>146</v>
      </c>
      <c r="D142" s="214" t="s">
        <v>142</v>
      </c>
      <c r="E142" s="215" t="s">
        <v>157</v>
      </c>
      <c r="F142" s="216" t="s">
        <v>158</v>
      </c>
      <c r="G142" s="217" t="s">
        <v>145</v>
      </c>
      <c r="H142" s="218">
        <v>150</v>
      </c>
      <c r="I142" s="219"/>
      <c r="J142" s="220">
        <f aca="true" t="shared" si="5" ref="J142:J152">ROUND(I142*H142,2)</f>
        <v>0</v>
      </c>
      <c r="K142" s="221"/>
      <c r="L142" s="37"/>
      <c r="M142" s="222" t="s">
        <v>1</v>
      </c>
      <c r="N142" s="223" t="s">
        <v>45</v>
      </c>
      <c r="O142" s="69"/>
      <c r="P142" s="224">
        <f aca="true" t="shared" si="6" ref="P142:P152">O142*H142</f>
        <v>0</v>
      </c>
      <c r="Q142" s="224">
        <v>0</v>
      </c>
      <c r="R142" s="224">
        <f aca="true" t="shared" si="7" ref="R142:R152">Q142*H142</f>
        <v>0</v>
      </c>
      <c r="S142" s="224">
        <v>0.098</v>
      </c>
      <c r="T142" s="225">
        <f aca="true" t="shared" si="8" ref="T142:T152">S142*H142</f>
        <v>14.700000000000001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26" t="s">
        <v>146</v>
      </c>
      <c r="AT142" s="226" t="s">
        <v>142</v>
      </c>
      <c r="AU142" s="226" t="s">
        <v>90</v>
      </c>
      <c r="AY142" s="15" t="s">
        <v>140</v>
      </c>
      <c r="BE142" s="227">
        <f aca="true" t="shared" si="9" ref="BE142:BE152">IF(N142="základní",J142,0)</f>
        <v>0</v>
      </c>
      <c r="BF142" s="227">
        <f aca="true" t="shared" si="10" ref="BF142:BF152">IF(N142="snížená",J142,0)</f>
        <v>0</v>
      </c>
      <c r="BG142" s="227">
        <f aca="true" t="shared" si="11" ref="BG142:BG152">IF(N142="zákl. přenesená",J142,0)</f>
        <v>0</v>
      </c>
      <c r="BH142" s="227">
        <f aca="true" t="shared" si="12" ref="BH142:BH152">IF(N142="sníž. přenesená",J142,0)</f>
        <v>0</v>
      </c>
      <c r="BI142" s="227">
        <f aca="true" t="shared" si="13" ref="BI142:BI152">IF(N142="nulová",J142,0)</f>
        <v>0</v>
      </c>
      <c r="BJ142" s="15" t="s">
        <v>88</v>
      </c>
      <c r="BK142" s="227">
        <f aca="true" t="shared" si="14" ref="BK142:BK152">ROUND(I142*H142,2)</f>
        <v>0</v>
      </c>
      <c r="BL142" s="15" t="s">
        <v>146</v>
      </c>
      <c r="BM142" s="226" t="s">
        <v>159</v>
      </c>
    </row>
    <row r="143" spans="1:65" s="2" customFormat="1" ht="21.75" customHeight="1">
      <c r="A143" s="32"/>
      <c r="B143" s="33"/>
      <c r="C143" s="214" t="s">
        <v>160</v>
      </c>
      <c r="D143" s="214" t="s">
        <v>142</v>
      </c>
      <c r="E143" s="215" t="s">
        <v>161</v>
      </c>
      <c r="F143" s="216" t="s">
        <v>162</v>
      </c>
      <c r="G143" s="217" t="s">
        <v>145</v>
      </c>
      <c r="H143" s="218">
        <v>2160</v>
      </c>
      <c r="I143" s="219"/>
      <c r="J143" s="220">
        <f t="shared" si="5"/>
        <v>0</v>
      </c>
      <c r="K143" s="221"/>
      <c r="L143" s="37"/>
      <c r="M143" s="222" t="s">
        <v>1</v>
      </c>
      <c r="N143" s="223" t="s">
        <v>45</v>
      </c>
      <c r="O143" s="69"/>
      <c r="P143" s="224">
        <f t="shared" si="6"/>
        <v>0</v>
      </c>
      <c r="Q143" s="224">
        <v>0</v>
      </c>
      <c r="R143" s="224">
        <f t="shared" si="7"/>
        <v>0</v>
      </c>
      <c r="S143" s="224">
        <v>0.316</v>
      </c>
      <c r="T143" s="225">
        <f t="shared" si="8"/>
        <v>682.5600000000001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26" t="s">
        <v>146</v>
      </c>
      <c r="AT143" s="226" t="s">
        <v>142</v>
      </c>
      <c r="AU143" s="226" t="s">
        <v>90</v>
      </c>
      <c r="AY143" s="15" t="s">
        <v>140</v>
      </c>
      <c r="BE143" s="227">
        <f t="shared" si="9"/>
        <v>0</v>
      </c>
      <c r="BF143" s="227">
        <f t="shared" si="10"/>
        <v>0</v>
      </c>
      <c r="BG143" s="227">
        <f t="shared" si="11"/>
        <v>0</v>
      </c>
      <c r="BH143" s="227">
        <f t="shared" si="12"/>
        <v>0</v>
      </c>
      <c r="BI143" s="227">
        <f t="shared" si="13"/>
        <v>0</v>
      </c>
      <c r="BJ143" s="15" t="s">
        <v>88</v>
      </c>
      <c r="BK143" s="227">
        <f t="shared" si="14"/>
        <v>0</v>
      </c>
      <c r="BL143" s="15" t="s">
        <v>146</v>
      </c>
      <c r="BM143" s="226" t="s">
        <v>163</v>
      </c>
    </row>
    <row r="144" spans="1:65" s="2" customFormat="1" ht="21.75" customHeight="1">
      <c r="A144" s="32"/>
      <c r="B144" s="33"/>
      <c r="C144" s="214" t="s">
        <v>164</v>
      </c>
      <c r="D144" s="214" t="s">
        <v>142</v>
      </c>
      <c r="E144" s="215" t="s">
        <v>165</v>
      </c>
      <c r="F144" s="216" t="s">
        <v>166</v>
      </c>
      <c r="G144" s="217" t="s">
        <v>145</v>
      </c>
      <c r="H144" s="218">
        <v>20</v>
      </c>
      <c r="I144" s="219"/>
      <c r="J144" s="220">
        <f t="shared" si="5"/>
        <v>0</v>
      </c>
      <c r="K144" s="221"/>
      <c r="L144" s="37"/>
      <c r="M144" s="222" t="s">
        <v>1</v>
      </c>
      <c r="N144" s="223" t="s">
        <v>45</v>
      </c>
      <c r="O144" s="69"/>
      <c r="P144" s="224">
        <f t="shared" si="6"/>
        <v>0</v>
      </c>
      <c r="Q144" s="224">
        <v>0</v>
      </c>
      <c r="R144" s="224">
        <f t="shared" si="7"/>
        <v>0</v>
      </c>
      <c r="S144" s="224">
        <v>0.325</v>
      </c>
      <c r="T144" s="225">
        <f t="shared" si="8"/>
        <v>6.5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26" t="s">
        <v>146</v>
      </c>
      <c r="AT144" s="226" t="s">
        <v>142</v>
      </c>
      <c r="AU144" s="226" t="s">
        <v>90</v>
      </c>
      <c r="AY144" s="15" t="s">
        <v>140</v>
      </c>
      <c r="BE144" s="227">
        <f t="shared" si="9"/>
        <v>0</v>
      </c>
      <c r="BF144" s="227">
        <f t="shared" si="10"/>
        <v>0</v>
      </c>
      <c r="BG144" s="227">
        <f t="shared" si="11"/>
        <v>0</v>
      </c>
      <c r="BH144" s="227">
        <f t="shared" si="12"/>
        <v>0</v>
      </c>
      <c r="BI144" s="227">
        <f t="shared" si="13"/>
        <v>0</v>
      </c>
      <c r="BJ144" s="15" t="s">
        <v>88</v>
      </c>
      <c r="BK144" s="227">
        <f t="shared" si="14"/>
        <v>0</v>
      </c>
      <c r="BL144" s="15" t="s">
        <v>146</v>
      </c>
      <c r="BM144" s="226" t="s">
        <v>167</v>
      </c>
    </row>
    <row r="145" spans="1:65" s="2" customFormat="1" ht="21.75" customHeight="1">
      <c r="A145" s="32"/>
      <c r="B145" s="33"/>
      <c r="C145" s="214" t="s">
        <v>168</v>
      </c>
      <c r="D145" s="214" t="s">
        <v>142</v>
      </c>
      <c r="E145" s="215" t="s">
        <v>169</v>
      </c>
      <c r="F145" s="216" t="s">
        <v>170</v>
      </c>
      <c r="G145" s="217" t="s">
        <v>145</v>
      </c>
      <c r="H145" s="218">
        <v>2160</v>
      </c>
      <c r="I145" s="219"/>
      <c r="J145" s="220">
        <f t="shared" si="5"/>
        <v>0</v>
      </c>
      <c r="K145" s="221"/>
      <c r="L145" s="37"/>
      <c r="M145" s="222" t="s">
        <v>1</v>
      </c>
      <c r="N145" s="223" t="s">
        <v>45</v>
      </c>
      <c r="O145" s="69"/>
      <c r="P145" s="224">
        <f t="shared" si="6"/>
        <v>0</v>
      </c>
      <c r="Q145" s="224">
        <v>0</v>
      </c>
      <c r="R145" s="224">
        <f t="shared" si="7"/>
        <v>0</v>
      </c>
      <c r="S145" s="224">
        <v>0.625</v>
      </c>
      <c r="T145" s="225">
        <f t="shared" si="8"/>
        <v>1350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26" t="s">
        <v>146</v>
      </c>
      <c r="AT145" s="226" t="s">
        <v>142</v>
      </c>
      <c r="AU145" s="226" t="s">
        <v>90</v>
      </c>
      <c r="AY145" s="15" t="s">
        <v>140</v>
      </c>
      <c r="BE145" s="227">
        <f t="shared" si="9"/>
        <v>0</v>
      </c>
      <c r="BF145" s="227">
        <f t="shared" si="10"/>
        <v>0</v>
      </c>
      <c r="BG145" s="227">
        <f t="shared" si="11"/>
        <v>0</v>
      </c>
      <c r="BH145" s="227">
        <f t="shared" si="12"/>
        <v>0</v>
      </c>
      <c r="BI145" s="227">
        <f t="shared" si="13"/>
        <v>0</v>
      </c>
      <c r="BJ145" s="15" t="s">
        <v>88</v>
      </c>
      <c r="BK145" s="227">
        <f t="shared" si="14"/>
        <v>0</v>
      </c>
      <c r="BL145" s="15" t="s">
        <v>146</v>
      </c>
      <c r="BM145" s="226" t="s">
        <v>171</v>
      </c>
    </row>
    <row r="146" spans="1:65" s="2" customFormat="1" ht="21.75" customHeight="1">
      <c r="A146" s="32"/>
      <c r="B146" s="33"/>
      <c r="C146" s="214" t="s">
        <v>172</v>
      </c>
      <c r="D146" s="214" t="s">
        <v>142</v>
      </c>
      <c r="E146" s="215" t="s">
        <v>173</v>
      </c>
      <c r="F146" s="216" t="s">
        <v>174</v>
      </c>
      <c r="G146" s="217" t="s">
        <v>145</v>
      </c>
      <c r="H146" s="218">
        <v>430</v>
      </c>
      <c r="I146" s="219"/>
      <c r="J146" s="220">
        <f t="shared" si="5"/>
        <v>0</v>
      </c>
      <c r="K146" s="221"/>
      <c r="L146" s="37"/>
      <c r="M146" s="222" t="s">
        <v>1</v>
      </c>
      <c r="N146" s="223" t="s">
        <v>45</v>
      </c>
      <c r="O146" s="69"/>
      <c r="P146" s="224">
        <f t="shared" si="6"/>
        <v>0</v>
      </c>
      <c r="Q146" s="224">
        <v>5E-05</v>
      </c>
      <c r="R146" s="224">
        <f t="shared" si="7"/>
        <v>0.021500000000000002</v>
      </c>
      <c r="S146" s="224">
        <v>0.128</v>
      </c>
      <c r="T146" s="225">
        <f t="shared" si="8"/>
        <v>55.04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26" t="s">
        <v>146</v>
      </c>
      <c r="AT146" s="226" t="s">
        <v>142</v>
      </c>
      <c r="AU146" s="226" t="s">
        <v>90</v>
      </c>
      <c r="AY146" s="15" t="s">
        <v>140</v>
      </c>
      <c r="BE146" s="227">
        <f t="shared" si="9"/>
        <v>0</v>
      </c>
      <c r="BF146" s="227">
        <f t="shared" si="10"/>
        <v>0</v>
      </c>
      <c r="BG146" s="227">
        <f t="shared" si="11"/>
        <v>0</v>
      </c>
      <c r="BH146" s="227">
        <f t="shared" si="12"/>
        <v>0</v>
      </c>
      <c r="BI146" s="227">
        <f t="shared" si="13"/>
        <v>0</v>
      </c>
      <c r="BJ146" s="15" t="s">
        <v>88</v>
      </c>
      <c r="BK146" s="227">
        <f t="shared" si="14"/>
        <v>0</v>
      </c>
      <c r="BL146" s="15" t="s">
        <v>146</v>
      </c>
      <c r="BM146" s="226" t="s">
        <v>175</v>
      </c>
    </row>
    <row r="147" spans="1:65" s="2" customFormat="1" ht="16.5" customHeight="1">
      <c r="A147" s="32"/>
      <c r="B147" s="33"/>
      <c r="C147" s="214" t="s">
        <v>176</v>
      </c>
      <c r="D147" s="214" t="s">
        <v>142</v>
      </c>
      <c r="E147" s="215" t="s">
        <v>177</v>
      </c>
      <c r="F147" s="216" t="s">
        <v>178</v>
      </c>
      <c r="G147" s="217" t="s">
        <v>179</v>
      </c>
      <c r="H147" s="218">
        <v>495</v>
      </c>
      <c r="I147" s="219"/>
      <c r="J147" s="220">
        <f t="shared" si="5"/>
        <v>0</v>
      </c>
      <c r="K147" s="221"/>
      <c r="L147" s="37"/>
      <c r="M147" s="222" t="s">
        <v>1</v>
      </c>
      <c r="N147" s="223" t="s">
        <v>45</v>
      </c>
      <c r="O147" s="69"/>
      <c r="P147" s="224">
        <f t="shared" si="6"/>
        <v>0</v>
      </c>
      <c r="Q147" s="224">
        <v>0</v>
      </c>
      <c r="R147" s="224">
        <f t="shared" si="7"/>
        <v>0</v>
      </c>
      <c r="S147" s="224">
        <v>0.205</v>
      </c>
      <c r="T147" s="225">
        <f t="shared" si="8"/>
        <v>101.475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26" t="s">
        <v>146</v>
      </c>
      <c r="AT147" s="226" t="s">
        <v>142</v>
      </c>
      <c r="AU147" s="226" t="s">
        <v>90</v>
      </c>
      <c r="AY147" s="15" t="s">
        <v>140</v>
      </c>
      <c r="BE147" s="227">
        <f t="shared" si="9"/>
        <v>0</v>
      </c>
      <c r="BF147" s="227">
        <f t="shared" si="10"/>
        <v>0</v>
      </c>
      <c r="BG147" s="227">
        <f t="shared" si="11"/>
        <v>0</v>
      </c>
      <c r="BH147" s="227">
        <f t="shared" si="12"/>
        <v>0</v>
      </c>
      <c r="BI147" s="227">
        <f t="shared" si="13"/>
        <v>0</v>
      </c>
      <c r="BJ147" s="15" t="s">
        <v>88</v>
      </c>
      <c r="BK147" s="227">
        <f t="shared" si="14"/>
        <v>0</v>
      </c>
      <c r="BL147" s="15" t="s">
        <v>146</v>
      </c>
      <c r="BM147" s="226" t="s">
        <v>180</v>
      </c>
    </row>
    <row r="148" spans="1:65" s="2" customFormat="1" ht="16.5" customHeight="1">
      <c r="A148" s="32"/>
      <c r="B148" s="33"/>
      <c r="C148" s="214" t="s">
        <v>181</v>
      </c>
      <c r="D148" s="214" t="s">
        <v>142</v>
      </c>
      <c r="E148" s="215" t="s">
        <v>182</v>
      </c>
      <c r="F148" s="216" t="s">
        <v>183</v>
      </c>
      <c r="G148" s="217" t="s">
        <v>179</v>
      </c>
      <c r="H148" s="218">
        <v>180</v>
      </c>
      <c r="I148" s="219"/>
      <c r="J148" s="220">
        <f t="shared" si="5"/>
        <v>0</v>
      </c>
      <c r="K148" s="221"/>
      <c r="L148" s="37"/>
      <c r="M148" s="222" t="s">
        <v>1</v>
      </c>
      <c r="N148" s="223" t="s">
        <v>45</v>
      </c>
      <c r="O148" s="69"/>
      <c r="P148" s="224">
        <f t="shared" si="6"/>
        <v>0</v>
      </c>
      <c r="Q148" s="224">
        <v>0</v>
      </c>
      <c r="R148" s="224">
        <f t="shared" si="7"/>
        <v>0</v>
      </c>
      <c r="S148" s="224">
        <v>0.04</v>
      </c>
      <c r="T148" s="225">
        <f t="shared" si="8"/>
        <v>7.2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26" t="s">
        <v>146</v>
      </c>
      <c r="AT148" s="226" t="s">
        <v>142</v>
      </c>
      <c r="AU148" s="226" t="s">
        <v>90</v>
      </c>
      <c r="AY148" s="15" t="s">
        <v>140</v>
      </c>
      <c r="BE148" s="227">
        <f t="shared" si="9"/>
        <v>0</v>
      </c>
      <c r="BF148" s="227">
        <f t="shared" si="10"/>
        <v>0</v>
      </c>
      <c r="BG148" s="227">
        <f t="shared" si="11"/>
        <v>0</v>
      </c>
      <c r="BH148" s="227">
        <f t="shared" si="12"/>
        <v>0</v>
      </c>
      <c r="BI148" s="227">
        <f t="shared" si="13"/>
        <v>0</v>
      </c>
      <c r="BJ148" s="15" t="s">
        <v>88</v>
      </c>
      <c r="BK148" s="227">
        <f t="shared" si="14"/>
        <v>0</v>
      </c>
      <c r="BL148" s="15" t="s">
        <v>146</v>
      </c>
      <c r="BM148" s="226" t="s">
        <v>184</v>
      </c>
    </row>
    <row r="149" spans="1:65" s="2" customFormat="1" ht="16.5" customHeight="1">
      <c r="A149" s="32"/>
      <c r="B149" s="33"/>
      <c r="C149" s="214" t="s">
        <v>185</v>
      </c>
      <c r="D149" s="214" t="s">
        <v>142</v>
      </c>
      <c r="E149" s="215" t="s">
        <v>186</v>
      </c>
      <c r="F149" s="216" t="s">
        <v>187</v>
      </c>
      <c r="G149" s="217" t="s">
        <v>188</v>
      </c>
      <c r="H149" s="218">
        <v>77</v>
      </c>
      <c r="I149" s="219"/>
      <c r="J149" s="220">
        <f t="shared" si="5"/>
        <v>0</v>
      </c>
      <c r="K149" s="221"/>
      <c r="L149" s="37"/>
      <c r="M149" s="222" t="s">
        <v>1</v>
      </c>
      <c r="N149" s="223" t="s">
        <v>45</v>
      </c>
      <c r="O149" s="69"/>
      <c r="P149" s="224">
        <f t="shared" si="6"/>
        <v>0</v>
      </c>
      <c r="Q149" s="224">
        <v>0</v>
      </c>
      <c r="R149" s="224">
        <f t="shared" si="7"/>
        <v>0</v>
      </c>
      <c r="S149" s="224">
        <v>0</v>
      </c>
      <c r="T149" s="225">
        <f t="shared" si="8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26" t="s">
        <v>146</v>
      </c>
      <c r="AT149" s="226" t="s">
        <v>142</v>
      </c>
      <c r="AU149" s="226" t="s">
        <v>90</v>
      </c>
      <c r="AY149" s="15" t="s">
        <v>140</v>
      </c>
      <c r="BE149" s="227">
        <f t="shared" si="9"/>
        <v>0</v>
      </c>
      <c r="BF149" s="227">
        <f t="shared" si="10"/>
        <v>0</v>
      </c>
      <c r="BG149" s="227">
        <f t="shared" si="11"/>
        <v>0</v>
      </c>
      <c r="BH149" s="227">
        <f t="shared" si="12"/>
        <v>0</v>
      </c>
      <c r="BI149" s="227">
        <f t="shared" si="13"/>
        <v>0</v>
      </c>
      <c r="BJ149" s="15" t="s">
        <v>88</v>
      </c>
      <c r="BK149" s="227">
        <f t="shared" si="14"/>
        <v>0</v>
      </c>
      <c r="BL149" s="15" t="s">
        <v>146</v>
      </c>
      <c r="BM149" s="226" t="s">
        <v>189</v>
      </c>
    </row>
    <row r="150" spans="1:65" s="2" customFormat="1" ht="21.75" customHeight="1">
      <c r="A150" s="32"/>
      <c r="B150" s="33"/>
      <c r="C150" s="214" t="s">
        <v>190</v>
      </c>
      <c r="D150" s="214" t="s">
        <v>142</v>
      </c>
      <c r="E150" s="215" t="s">
        <v>191</v>
      </c>
      <c r="F150" s="216" t="s">
        <v>192</v>
      </c>
      <c r="G150" s="217" t="s">
        <v>188</v>
      </c>
      <c r="H150" s="218">
        <v>245</v>
      </c>
      <c r="I150" s="219"/>
      <c r="J150" s="220">
        <f t="shared" si="5"/>
        <v>0</v>
      </c>
      <c r="K150" s="221"/>
      <c r="L150" s="37"/>
      <c r="M150" s="222" t="s">
        <v>1</v>
      </c>
      <c r="N150" s="223" t="s">
        <v>45</v>
      </c>
      <c r="O150" s="69"/>
      <c r="P150" s="224">
        <f t="shared" si="6"/>
        <v>0</v>
      </c>
      <c r="Q150" s="224">
        <v>0</v>
      </c>
      <c r="R150" s="224">
        <f t="shared" si="7"/>
        <v>0</v>
      </c>
      <c r="S150" s="224">
        <v>0</v>
      </c>
      <c r="T150" s="225">
        <f t="shared" si="8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26" t="s">
        <v>146</v>
      </c>
      <c r="AT150" s="226" t="s">
        <v>142</v>
      </c>
      <c r="AU150" s="226" t="s">
        <v>90</v>
      </c>
      <c r="AY150" s="15" t="s">
        <v>140</v>
      </c>
      <c r="BE150" s="227">
        <f t="shared" si="9"/>
        <v>0</v>
      </c>
      <c r="BF150" s="227">
        <f t="shared" si="10"/>
        <v>0</v>
      </c>
      <c r="BG150" s="227">
        <f t="shared" si="11"/>
        <v>0</v>
      </c>
      <c r="BH150" s="227">
        <f t="shared" si="12"/>
        <v>0</v>
      </c>
      <c r="BI150" s="227">
        <f t="shared" si="13"/>
        <v>0</v>
      </c>
      <c r="BJ150" s="15" t="s">
        <v>88</v>
      </c>
      <c r="BK150" s="227">
        <f t="shared" si="14"/>
        <v>0</v>
      </c>
      <c r="BL150" s="15" t="s">
        <v>146</v>
      </c>
      <c r="BM150" s="226" t="s">
        <v>193</v>
      </c>
    </row>
    <row r="151" spans="1:65" s="2" customFormat="1" ht="21.75" customHeight="1">
      <c r="A151" s="32"/>
      <c r="B151" s="33"/>
      <c r="C151" s="214" t="s">
        <v>194</v>
      </c>
      <c r="D151" s="214" t="s">
        <v>142</v>
      </c>
      <c r="E151" s="215" t="s">
        <v>195</v>
      </c>
      <c r="F151" s="216" t="s">
        <v>196</v>
      </c>
      <c r="G151" s="217" t="s">
        <v>188</v>
      </c>
      <c r="H151" s="218">
        <v>245</v>
      </c>
      <c r="I151" s="219"/>
      <c r="J151" s="220">
        <f t="shared" si="5"/>
        <v>0</v>
      </c>
      <c r="K151" s="221"/>
      <c r="L151" s="37"/>
      <c r="M151" s="222" t="s">
        <v>1</v>
      </c>
      <c r="N151" s="223" t="s">
        <v>45</v>
      </c>
      <c r="O151" s="69"/>
      <c r="P151" s="224">
        <f t="shared" si="6"/>
        <v>0</v>
      </c>
      <c r="Q151" s="224">
        <v>0</v>
      </c>
      <c r="R151" s="224">
        <f t="shared" si="7"/>
        <v>0</v>
      </c>
      <c r="S151" s="224">
        <v>0</v>
      </c>
      <c r="T151" s="225">
        <f t="shared" si="8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26" t="s">
        <v>146</v>
      </c>
      <c r="AT151" s="226" t="s">
        <v>142</v>
      </c>
      <c r="AU151" s="226" t="s">
        <v>90</v>
      </c>
      <c r="AY151" s="15" t="s">
        <v>140</v>
      </c>
      <c r="BE151" s="227">
        <f t="shared" si="9"/>
        <v>0</v>
      </c>
      <c r="BF151" s="227">
        <f t="shared" si="10"/>
        <v>0</v>
      </c>
      <c r="BG151" s="227">
        <f t="shared" si="11"/>
        <v>0</v>
      </c>
      <c r="BH151" s="227">
        <f t="shared" si="12"/>
        <v>0</v>
      </c>
      <c r="BI151" s="227">
        <f t="shared" si="13"/>
        <v>0</v>
      </c>
      <c r="BJ151" s="15" t="s">
        <v>88</v>
      </c>
      <c r="BK151" s="227">
        <f t="shared" si="14"/>
        <v>0</v>
      </c>
      <c r="BL151" s="15" t="s">
        <v>146</v>
      </c>
      <c r="BM151" s="226" t="s">
        <v>197</v>
      </c>
    </row>
    <row r="152" spans="1:65" s="2" customFormat="1" ht="21.75" customHeight="1">
      <c r="A152" s="32"/>
      <c r="B152" s="33"/>
      <c r="C152" s="214" t="s">
        <v>198</v>
      </c>
      <c r="D152" s="214" t="s">
        <v>142</v>
      </c>
      <c r="E152" s="215" t="s">
        <v>199</v>
      </c>
      <c r="F152" s="216" t="s">
        <v>200</v>
      </c>
      <c r="G152" s="217" t="s">
        <v>188</v>
      </c>
      <c r="H152" s="218">
        <v>171</v>
      </c>
      <c r="I152" s="219"/>
      <c r="J152" s="220">
        <f t="shared" si="5"/>
        <v>0</v>
      </c>
      <c r="K152" s="221"/>
      <c r="L152" s="37"/>
      <c r="M152" s="222" t="s">
        <v>1</v>
      </c>
      <c r="N152" s="223" t="s">
        <v>45</v>
      </c>
      <c r="O152" s="69"/>
      <c r="P152" s="224">
        <f t="shared" si="6"/>
        <v>0</v>
      </c>
      <c r="Q152" s="224">
        <v>0</v>
      </c>
      <c r="R152" s="224">
        <f t="shared" si="7"/>
        <v>0</v>
      </c>
      <c r="S152" s="224">
        <v>0</v>
      </c>
      <c r="T152" s="225">
        <f t="shared" si="8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26" t="s">
        <v>146</v>
      </c>
      <c r="AT152" s="226" t="s">
        <v>142</v>
      </c>
      <c r="AU152" s="226" t="s">
        <v>90</v>
      </c>
      <c r="AY152" s="15" t="s">
        <v>140</v>
      </c>
      <c r="BE152" s="227">
        <f t="shared" si="9"/>
        <v>0</v>
      </c>
      <c r="BF152" s="227">
        <f t="shared" si="10"/>
        <v>0</v>
      </c>
      <c r="BG152" s="227">
        <f t="shared" si="11"/>
        <v>0</v>
      </c>
      <c r="BH152" s="227">
        <f t="shared" si="12"/>
        <v>0</v>
      </c>
      <c r="BI152" s="227">
        <f t="shared" si="13"/>
        <v>0</v>
      </c>
      <c r="BJ152" s="15" t="s">
        <v>88</v>
      </c>
      <c r="BK152" s="227">
        <f t="shared" si="14"/>
        <v>0</v>
      </c>
      <c r="BL152" s="15" t="s">
        <v>146</v>
      </c>
      <c r="BM152" s="226" t="s">
        <v>201</v>
      </c>
    </row>
    <row r="153" spans="1:47" s="2" customFormat="1" ht="19.5">
      <c r="A153" s="32"/>
      <c r="B153" s="33"/>
      <c r="C153" s="34"/>
      <c r="D153" s="230" t="s">
        <v>202</v>
      </c>
      <c r="E153" s="34"/>
      <c r="F153" s="240" t="s">
        <v>203</v>
      </c>
      <c r="G153" s="34"/>
      <c r="H153" s="34"/>
      <c r="I153" s="113"/>
      <c r="J153" s="34"/>
      <c r="K153" s="34"/>
      <c r="L153" s="37"/>
      <c r="M153" s="241"/>
      <c r="N153" s="242"/>
      <c r="O153" s="69"/>
      <c r="P153" s="69"/>
      <c r="Q153" s="69"/>
      <c r="R153" s="69"/>
      <c r="S153" s="69"/>
      <c r="T153" s="70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5" t="s">
        <v>202</v>
      </c>
      <c r="AU153" s="15" t="s">
        <v>90</v>
      </c>
    </row>
    <row r="154" spans="1:65" s="2" customFormat="1" ht="21.75" customHeight="1">
      <c r="A154" s="32"/>
      <c r="B154" s="33"/>
      <c r="C154" s="214" t="s">
        <v>8</v>
      </c>
      <c r="D154" s="214" t="s">
        <v>142</v>
      </c>
      <c r="E154" s="215" t="s">
        <v>204</v>
      </c>
      <c r="F154" s="216" t="s">
        <v>205</v>
      </c>
      <c r="G154" s="217" t="s">
        <v>188</v>
      </c>
      <c r="H154" s="218">
        <v>171</v>
      </c>
      <c r="I154" s="219"/>
      <c r="J154" s="220">
        <f>ROUND(I154*H154,2)</f>
        <v>0</v>
      </c>
      <c r="K154" s="221"/>
      <c r="L154" s="37"/>
      <c r="M154" s="222" t="s">
        <v>1</v>
      </c>
      <c r="N154" s="223" t="s">
        <v>45</v>
      </c>
      <c r="O154" s="69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26" t="s">
        <v>146</v>
      </c>
      <c r="AT154" s="226" t="s">
        <v>142</v>
      </c>
      <c r="AU154" s="226" t="s">
        <v>90</v>
      </c>
      <c r="AY154" s="15" t="s">
        <v>140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5" t="s">
        <v>88</v>
      </c>
      <c r="BK154" s="227">
        <f>ROUND(I154*H154,2)</f>
        <v>0</v>
      </c>
      <c r="BL154" s="15" t="s">
        <v>146</v>
      </c>
      <c r="BM154" s="226" t="s">
        <v>206</v>
      </c>
    </row>
    <row r="155" spans="1:47" s="2" customFormat="1" ht="19.5">
      <c r="A155" s="32"/>
      <c r="B155" s="33"/>
      <c r="C155" s="34"/>
      <c r="D155" s="230" t="s">
        <v>202</v>
      </c>
      <c r="E155" s="34"/>
      <c r="F155" s="240" t="s">
        <v>203</v>
      </c>
      <c r="G155" s="34"/>
      <c r="H155" s="34"/>
      <c r="I155" s="113"/>
      <c r="J155" s="34"/>
      <c r="K155" s="34"/>
      <c r="L155" s="37"/>
      <c r="M155" s="241"/>
      <c r="N155" s="242"/>
      <c r="O155" s="69"/>
      <c r="P155" s="69"/>
      <c r="Q155" s="69"/>
      <c r="R155" s="69"/>
      <c r="S155" s="69"/>
      <c r="T155" s="70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5" t="s">
        <v>202</v>
      </c>
      <c r="AU155" s="15" t="s">
        <v>90</v>
      </c>
    </row>
    <row r="156" spans="1:65" s="2" customFormat="1" ht="21.75" customHeight="1">
      <c r="A156" s="32"/>
      <c r="B156" s="33"/>
      <c r="C156" s="214" t="s">
        <v>207</v>
      </c>
      <c r="D156" s="214" t="s">
        <v>142</v>
      </c>
      <c r="E156" s="215" t="s">
        <v>208</v>
      </c>
      <c r="F156" s="216" t="s">
        <v>209</v>
      </c>
      <c r="G156" s="217" t="s">
        <v>188</v>
      </c>
      <c r="H156" s="218">
        <v>171</v>
      </c>
      <c r="I156" s="219"/>
      <c r="J156" s="220">
        <f>ROUND(I156*H156,2)</f>
        <v>0</v>
      </c>
      <c r="K156" s="221"/>
      <c r="L156" s="37"/>
      <c r="M156" s="222" t="s">
        <v>1</v>
      </c>
      <c r="N156" s="223" t="s">
        <v>45</v>
      </c>
      <c r="O156" s="69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26" t="s">
        <v>146</v>
      </c>
      <c r="AT156" s="226" t="s">
        <v>142</v>
      </c>
      <c r="AU156" s="226" t="s">
        <v>90</v>
      </c>
      <c r="AY156" s="15" t="s">
        <v>140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5" t="s">
        <v>88</v>
      </c>
      <c r="BK156" s="227">
        <f>ROUND(I156*H156,2)</f>
        <v>0</v>
      </c>
      <c r="BL156" s="15" t="s">
        <v>146</v>
      </c>
      <c r="BM156" s="226" t="s">
        <v>210</v>
      </c>
    </row>
    <row r="157" spans="1:47" s="2" customFormat="1" ht="19.5">
      <c r="A157" s="32"/>
      <c r="B157" s="33"/>
      <c r="C157" s="34"/>
      <c r="D157" s="230" t="s">
        <v>202</v>
      </c>
      <c r="E157" s="34"/>
      <c r="F157" s="240" t="s">
        <v>203</v>
      </c>
      <c r="G157" s="34"/>
      <c r="H157" s="34"/>
      <c r="I157" s="113"/>
      <c r="J157" s="34"/>
      <c r="K157" s="34"/>
      <c r="L157" s="37"/>
      <c r="M157" s="241"/>
      <c r="N157" s="242"/>
      <c r="O157" s="69"/>
      <c r="P157" s="69"/>
      <c r="Q157" s="69"/>
      <c r="R157" s="69"/>
      <c r="S157" s="69"/>
      <c r="T157" s="70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5" t="s">
        <v>202</v>
      </c>
      <c r="AU157" s="15" t="s">
        <v>90</v>
      </c>
    </row>
    <row r="158" spans="1:65" s="2" customFormat="1" ht="16.5" customHeight="1">
      <c r="A158" s="32"/>
      <c r="B158" s="33"/>
      <c r="C158" s="214" t="s">
        <v>211</v>
      </c>
      <c r="D158" s="214" t="s">
        <v>142</v>
      </c>
      <c r="E158" s="215" t="s">
        <v>212</v>
      </c>
      <c r="F158" s="216" t="s">
        <v>213</v>
      </c>
      <c r="G158" s="217" t="s">
        <v>188</v>
      </c>
      <c r="H158" s="218">
        <v>245</v>
      </c>
      <c r="I158" s="219"/>
      <c r="J158" s="220">
        <f>ROUND(I158*H158,2)</f>
        <v>0</v>
      </c>
      <c r="K158" s="221"/>
      <c r="L158" s="37"/>
      <c r="M158" s="222" t="s">
        <v>1</v>
      </c>
      <c r="N158" s="223" t="s">
        <v>45</v>
      </c>
      <c r="O158" s="69"/>
      <c r="P158" s="224">
        <f>O158*H158</f>
        <v>0</v>
      </c>
      <c r="Q158" s="224">
        <v>0</v>
      </c>
      <c r="R158" s="224">
        <f>Q158*H158</f>
        <v>0</v>
      </c>
      <c r="S158" s="224">
        <v>0</v>
      </c>
      <c r="T158" s="225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26" t="s">
        <v>146</v>
      </c>
      <c r="AT158" s="226" t="s">
        <v>142</v>
      </c>
      <c r="AU158" s="226" t="s">
        <v>90</v>
      </c>
      <c r="AY158" s="15" t="s">
        <v>140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5" t="s">
        <v>88</v>
      </c>
      <c r="BK158" s="227">
        <f>ROUND(I158*H158,2)</f>
        <v>0</v>
      </c>
      <c r="BL158" s="15" t="s">
        <v>146</v>
      </c>
      <c r="BM158" s="226" t="s">
        <v>214</v>
      </c>
    </row>
    <row r="159" spans="1:65" s="2" customFormat="1" ht="21.75" customHeight="1">
      <c r="A159" s="32"/>
      <c r="B159" s="33"/>
      <c r="C159" s="214" t="s">
        <v>215</v>
      </c>
      <c r="D159" s="214" t="s">
        <v>142</v>
      </c>
      <c r="E159" s="215" t="s">
        <v>216</v>
      </c>
      <c r="F159" s="216" t="s">
        <v>217</v>
      </c>
      <c r="G159" s="217" t="s">
        <v>188</v>
      </c>
      <c r="H159" s="218">
        <v>177</v>
      </c>
      <c r="I159" s="219"/>
      <c r="J159" s="220">
        <f>ROUND(I159*H159,2)</f>
        <v>0</v>
      </c>
      <c r="K159" s="221"/>
      <c r="L159" s="37"/>
      <c r="M159" s="222" t="s">
        <v>1</v>
      </c>
      <c r="N159" s="223" t="s">
        <v>45</v>
      </c>
      <c r="O159" s="69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26" t="s">
        <v>146</v>
      </c>
      <c r="AT159" s="226" t="s">
        <v>142</v>
      </c>
      <c r="AU159" s="226" t="s">
        <v>90</v>
      </c>
      <c r="AY159" s="15" t="s">
        <v>140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5" t="s">
        <v>88</v>
      </c>
      <c r="BK159" s="227">
        <f>ROUND(I159*H159,2)</f>
        <v>0</v>
      </c>
      <c r="BL159" s="15" t="s">
        <v>146</v>
      </c>
      <c r="BM159" s="226" t="s">
        <v>218</v>
      </c>
    </row>
    <row r="160" spans="2:51" s="13" customFormat="1" ht="11.25">
      <c r="B160" s="228"/>
      <c r="C160" s="229"/>
      <c r="D160" s="230" t="s">
        <v>155</v>
      </c>
      <c r="E160" s="231" t="s">
        <v>1</v>
      </c>
      <c r="F160" s="232" t="s">
        <v>219</v>
      </c>
      <c r="G160" s="229"/>
      <c r="H160" s="233">
        <v>177</v>
      </c>
      <c r="I160" s="234"/>
      <c r="J160" s="229"/>
      <c r="K160" s="229"/>
      <c r="L160" s="235"/>
      <c r="M160" s="236"/>
      <c r="N160" s="237"/>
      <c r="O160" s="237"/>
      <c r="P160" s="237"/>
      <c r="Q160" s="237"/>
      <c r="R160" s="237"/>
      <c r="S160" s="237"/>
      <c r="T160" s="238"/>
      <c r="AT160" s="239" t="s">
        <v>155</v>
      </c>
      <c r="AU160" s="239" t="s">
        <v>90</v>
      </c>
      <c r="AV160" s="13" t="s">
        <v>90</v>
      </c>
      <c r="AW160" s="13" t="s">
        <v>34</v>
      </c>
      <c r="AX160" s="13" t="s">
        <v>88</v>
      </c>
      <c r="AY160" s="239" t="s">
        <v>140</v>
      </c>
    </row>
    <row r="161" spans="1:65" s="2" customFormat="1" ht="21.75" customHeight="1">
      <c r="A161" s="32"/>
      <c r="B161" s="33"/>
      <c r="C161" s="214" t="s">
        <v>220</v>
      </c>
      <c r="D161" s="214" t="s">
        <v>142</v>
      </c>
      <c r="E161" s="215" t="s">
        <v>221</v>
      </c>
      <c r="F161" s="216" t="s">
        <v>222</v>
      </c>
      <c r="G161" s="217" t="s">
        <v>188</v>
      </c>
      <c r="H161" s="218">
        <v>316</v>
      </c>
      <c r="I161" s="219"/>
      <c r="J161" s="220">
        <f>ROUND(I161*H161,2)</f>
        <v>0</v>
      </c>
      <c r="K161" s="221"/>
      <c r="L161" s="37"/>
      <c r="M161" s="222" t="s">
        <v>1</v>
      </c>
      <c r="N161" s="223" t="s">
        <v>45</v>
      </c>
      <c r="O161" s="69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26" t="s">
        <v>146</v>
      </c>
      <c r="AT161" s="226" t="s">
        <v>142</v>
      </c>
      <c r="AU161" s="226" t="s">
        <v>90</v>
      </c>
      <c r="AY161" s="15" t="s">
        <v>140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5" t="s">
        <v>88</v>
      </c>
      <c r="BK161" s="227">
        <f>ROUND(I161*H161,2)</f>
        <v>0</v>
      </c>
      <c r="BL161" s="15" t="s">
        <v>146</v>
      </c>
      <c r="BM161" s="226" t="s">
        <v>223</v>
      </c>
    </row>
    <row r="162" spans="2:51" s="13" customFormat="1" ht="11.25">
      <c r="B162" s="228"/>
      <c r="C162" s="229"/>
      <c r="D162" s="230" t="s">
        <v>155</v>
      </c>
      <c r="E162" s="231" t="s">
        <v>1</v>
      </c>
      <c r="F162" s="232" t="s">
        <v>224</v>
      </c>
      <c r="G162" s="229"/>
      <c r="H162" s="233">
        <v>316</v>
      </c>
      <c r="I162" s="234"/>
      <c r="J162" s="229"/>
      <c r="K162" s="229"/>
      <c r="L162" s="235"/>
      <c r="M162" s="236"/>
      <c r="N162" s="237"/>
      <c r="O162" s="237"/>
      <c r="P162" s="237"/>
      <c r="Q162" s="237"/>
      <c r="R162" s="237"/>
      <c r="S162" s="237"/>
      <c r="T162" s="238"/>
      <c r="AT162" s="239" t="s">
        <v>155</v>
      </c>
      <c r="AU162" s="239" t="s">
        <v>90</v>
      </c>
      <c r="AV162" s="13" t="s">
        <v>90</v>
      </c>
      <c r="AW162" s="13" t="s">
        <v>34</v>
      </c>
      <c r="AX162" s="13" t="s">
        <v>88</v>
      </c>
      <c r="AY162" s="239" t="s">
        <v>140</v>
      </c>
    </row>
    <row r="163" spans="1:65" s="2" customFormat="1" ht="21.75" customHeight="1">
      <c r="A163" s="32"/>
      <c r="B163" s="33"/>
      <c r="C163" s="214" t="s">
        <v>225</v>
      </c>
      <c r="D163" s="214" t="s">
        <v>142</v>
      </c>
      <c r="E163" s="215" t="s">
        <v>226</v>
      </c>
      <c r="F163" s="216" t="s">
        <v>227</v>
      </c>
      <c r="G163" s="217" t="s">
        <v>188</v>
      </c>
      <c r="H163" s="218">
        <v>75</v>
      </c>
      <c r="I163" s="219"/>
      <c r="J163" s="220">
        <f>ROUND(I163*H163,2)</f>
        <v>0</v>
      </c>
      <c r="K163" s="221"/>
      <c r="L163" s="37"/>
      <c r="M163" s="222" t="s">
        <v>1</v>
      </c>
      <c r="N163" s="223" t="s">
        <v>45</v>
      </c>
      <c r="O163" s="69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26" t="s">
        <v>146</v>
      </c>
      <c r="AT163" s="226" t="s">
        <v>142</v>
      </c>
      <c r="AU163" s="226" t="s">
        <v>90</v>
      </c>
      <c r="AY163" s="15" t="s">
        <v>140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5" t="s">
        <v>88</v>
      </c>
      <c r="BK163" s="227">
        <f>ROUND(I163*H163,2)</f>
        <v>0</v>
      </c>
      <c r="BL163" s="15" t="s">
        <v>146</v>
      </c>
      <c r="BM163" s="226" t="s">
        <v>228</v>
      </c>
    </row>
    <row r="164" spans="1:65" s="2" customFormat="1" ht="16.5" customHeight="1">
      <c r="A164" s="32"/>
      <c r="B164" s="33"/>
      <c r="C164" s="214" t="s">
        <v>7</v>
      </c>
      <c r="D164" s="214" t="s">
        <v>142</v>
      </c>
      <c r="E164" s="215" t="s">
        <v>229</v>
      </c>
      <c r="F164" s="216" t="s">
        <v>230</v>
      </c>
      <c r="G164" s="217" t="s">
        <v>188</v>
      </c>
      <c r="H164" s="218">
        <v>316</v>
      </c>
      <c r="I164" s="219"/>
      <c r="J164" s="220">
        <f>ROUND(I164*H164,2)</f>
        <v>0</v>
      </c>
      <c r="K164" s="221"/>
      <c r="L164" s="37"/>
      <c r="M164" s="222" t="s">
        <v>1</v>
      </c>
      <c r="N164" s="223" t="s">
        <v>45</v>
      </c>
      <c r="O164" s="69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26" t="s">
        <v>146</v>
      </c>
      <c r="AT164" s="226" t="s">
        <v>142</v>
      </c>
      <c r="AU164" s="226" t="s">
        <v>90</v>
      </c>
      <c r="AY164" s="15" t="s">
        <v>140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5" t="s">
        <v>88</v>
      </c>
      <c r="BK164" s="227">
        <f>ROUND(I164*H164,2)</f>
        <v>0</v>
      </c>
      <c r="BL164" s="15" t="s">
        <v>146</v>
      </c>
      <c r="BM164" s="226" t="s">
        <v>231</v>
      </c>
    </row>
    <row r="165" spans="1:65" s="2" customFormat="1" ht="21.75" customHeight="1">
      <c r="A165" s="32"/>
      <c r="B165" s="33"/>
      <c r="C165" s="214" t="s">
        <v>232</v>
      </c>
      <c r="D165" s="214" t="s">
        <v>142</v>
      </c>
      <c r="E165" s="215" t="s">
        <v>233</v>
      </c>
      <c r="F165" s="216" t="s">
        <v>234</v>
      </c>
      <c r="G165" s="217" t="s">
        <v>235</v>
      </c>
      <c r="H165" s="218">
        <v>505.6</v>
      </c>
      <c r="I165" s="219"/>
      <c r="J165" s="220">
        <f>ROUND(I165*H165,2)</f>
        <v>0</v>
      </c>
      <c r="K165" s="221"/>
      <c r="L165" s="37"/>
      <c r="M165" s="222" t="s">
        <v>1</v>
      </c>
      <c r="N165" s="223" t="s">
        <v>45</v>
      </c>
      <c r="O165" s="69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26" t="s">
        <v>146</v>
      </c>
      <c r="AT165" s="226" t="s">
        <v>142</v>
      </c>
      <c r="AU165" s="226" t="s">
        <v>90</v>
      </c>
      <c r="AY165" s="15" t="s">
        <v>140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5" t="s">
        <v>88</v>
      </c>
      <c r="BK165" s="227">
        <f>ROUND(I165*H165,2)</f>
        <v>0</v>
      </c>
      <c r="BL165" s="15" t="s">
        <v>146</v>
      </c>
      <c r="BM165" s="226" t="s">
        <v>236</v>
      </c>
    </row>
    <row r="166" spans="2:51" s="13" customFormat="1" ht="11.25">
      <c r="B166" s="228"/>
      <c r="C166" s="229"/>
      <c r="D166" s="230" t="s">
        <v>155</v>
      </c>
      <c r="E166" s="231" t="s">
        <v>1</v>
      </c>
      <c r="F166" s="232" t="s">
        <v>237</v>
      </c>
      <c r="G166" s="229"/>
      <c r="H166" s="233">
        <v>505.6</v>
      </c>
      <c r="I166" s="234"/>
      <c r="J166" s="229"/>
      <c r="K166" s="229"/>
      <c r="L166" s="235"/>
      <c r="M166" s="236"/>
      <c r="N166" s="237"/>
      <c r="O166" s="237"/>
      <c r="P166" s="237"/>
      <c r="Q166" s="237"/>
      <c r="R166" s="237"/>
      <c r="S166" s="237"/>
      <c r="T166" s="238"/>
      <c r="AT166" s="239" t="s">
        <v>155</v>
      </c>
      <c r="AU166" s="239" t="s">
        <v>90</v>
      </c>
      <c r="AV166" s="13" t="s">
        <v>90</v>
      </c>
      <c r="AW166" s="13" t="s">
        <v>34</v>
      </c>
      <c r="AX166" s="13" t="s">
        <v>88</v>
      </c>
      <c r="AY166" s="239" t="s">
        <v>140</v>
      </c>
    </row>
    <row r="167" spans="1:65" s="2" customFormat="1" ht="21.75" customHeight="1">
      <c r="A167" s="32"/>
      <c r="B167" s="33"/>
      <c r="C167" s="214" t="s">
        <v>238</v>
      </c>
      <c r="D167" s="214" t="s">
        <v>142</v>
      </c>
      <c r="E167" s="215" t="s">
        <v>239</v>
      </c>
      <c r="F167" s="216" t="s">
        <v>240</v>
      </c>
      <c r="G167" s="217" t="s">
        <v>188</v>
      </c>
      <c r="H167" s="218">
        <v>58</v>
      </c>
      <c r="I167" s="219"/>
      <c r="J167" s="220">
        <f>ROUND(I167*H167,2)</f>
        <v>0</v>
      </c>
      <c r="K167" s="221"/>
      <c r="L167" s="37"/>
      <c r="M167" s="222" t="s">
        <v>1</v>
      </c>
      <c r="N167" s="223" t="s">
        <v>45</v>
      </c>
      <c r="O167" s="69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26" t="s">
        <v>146</v>
      </c>
      <c r="AT167" s="226" t="s">
        <v>142</v>
      </c>
      <c r="AU167" s="226" t="s">
        <v>90</v>
      </c>
      <c r="AY167" s="15" t="s">
        <v>140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5" t="s">
        <v>88</v>
      </c>
      <c r="BK167" s="227">
        <f>ROUND(I167*H167,2)</f>
        <v>0</v>
      </c>
      <c r="BL167" s="15" t="s">
        <v>146</v>
      </c>
      <c r="BM167" s="226" t="s">
        <v>241</v>
      </c>
    </row>
    <row r="168" spans="1:47" s="2" customFormat="1" ht="19.5">
      <c r="A168" s="32"/>
      <c r="B168" s="33"/>
      <c r="C168" s="34"/>
      <c r="D168" s="230" t="s">
        <v>202</v>
      </c>
      <c r="E168" s="34"/>
      <c r="F168" s="240" t="s">
        <v>242</v>
      </c>
      <c r="G168" s="34"/>
      <c r="H168" s="34"/>
      <c r="I168" s="113"/>
      <c r="J168" s="34"/>
      <c r="K168" s="34"/>
      <c r="L168" s="37"/>
      <c r="M168" s="241"/>
      <c r="N168" s="242"/>
      <c r="O168" s="69"/>
      <c r="P168" s="69"/>
      <c r="Q168" s="69"/>
      <c r="R168" s="69"/>
      <c r="S168" s="69"/>
      <c r="T168" s="70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5" t="s">
        <v>202</v>
      </c>
      <c r="AU168" s="15" t="s">
        <v>90</v>
      </c>
    </row>
    <row r="169" spans="2:51" s="13" customFormat="1" ht="11.25">
      <c r="B169" s="228"/>
      <c r="C169" s="229"/>
      <c r="D169" s="230" t="s">
        <v>155</v>
      </c>
      <c r="E169" s="231" t="s">
        <v>1</v>
      </c>
      <c r="F169" s="232" t="s">
        <v>243</v>
      </c>
      <c r="G169" s="229"/>
      <c r="H169" s="233">
        <v>58</v>
      </c>
      <c r="I169" s="234"/>
      <c r="J169" s="229"/>
      <c r="K169" s="229"/>
      <c r="L169" s="235"/>
      <c r="M169" s="236"/>
      <c r="N169" s="237"/>
      <c r="O169" s="237"/>
      <c r="P169" s="237"/>
      <c r="Q169" s="237"/>
      <c r="R169" s="237"/>
      <c r="S169" s="237"/>
      <c r="T169" s="238"/>
      <c r="AT169" s="239" t="s">
        <v>155</v>
      </c>
      <c r="AU169" s="239" t="s">
        <v>90</v>
      </c>
      <c r="AV169" s="13" t="s">
        <v>90</v>
      </c>
      <c r="AW169" s="13" t="s">
        <v>34</v>
      </c>
      <c r="AX169" s="13" t="s">
        <v>88</v>
      </c>
      <c r="AY169" s="239" t="s">
        <v>140</v>
      </c>
    </row>
    <row r="170" spans="1:65" s="2" customFormat="1" ht="16.5" customHeight="1">
      <c r="A170" s="32"/>
      <c r="B170" s="33"/>
      <c r="C170" s="214" t="s">
        <v>244</v>
      </c>
      <c r="D170" s="214" t="s">
        <v>142</v>
      </c>
      <c r="E170" s="215" t="s">
        <v>245</v>
      </c>
      <c r="F170" s="216" t="s">
        <v>246</v>
      </c>
      <c r="G170" s="217" t="s">
        <v>145</v>
      </c>
      <c r="H170" s="218">
        <v>2950</v>
      </c>
      <c r="I170" s="219"/>
      <c r="J170" s="220">
        <f>ROUND(I170*H170,2)</f>
        <v>0</v>
      </c>
      <c r="K170" s="221"/>
      <c r="L170" s="37"/>
      <c r="M170" s="222" t="s">
        <v>1</v>
      </c>
      <c r="N170" s="223" t="s">
        <v>45</v>
      </c>
      <c r="O170" s="69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26" t="s">
        <v>146</v>
      </c>
      <c r="AT170" s="226" t="s">
        <v>142</v>
      </c>
      <c r="AU170" s="226" t="s">
        <v>90</v>
      </c>
      <c r="AY170" s="15" t="s">
        <v>140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5" t="s">
        <v>88</v>
      </c>
      <c r="BK170" s="227">
        <f>ROUND(I170*H170,2)</f>
        <v>0</v>
      </c>
      <c r="BL170" s="15" t="s">
        <v>146</v>
      </c>
      <c r="BM170" s="226" t="s">
        <v>247</v>
      </c>
    </row>
    <row r="171" spans="2:51" s="13" customFormat="1" ht="11.25">
      <c r="B171" s="228"/>
      <c r="C171" s="229"/>
      <c r="D171" s="230" t="s">
        <v>155</v>
      </c>
      <c r="E171" s="231" t="s">
        <v>1</v>
      </c>
      <c r="F171" s="232" t="s">
        <v>248</v>
      </c>
      <c r="G171" s="229"/>
      <c r="H171" s="233">
        <v>2950</v>
      </c>
      <c r="I171" s="234"/>
      <c r="J171" s="229"/>
      <c r="K171" s="229"/>
      <c r="L171" s="235"/>
      <c r="M171" s="236"/>
      <c r="N171" s="237"/>
      <c r="O171" s="237"/>
      <c r="P171" s="237"/>
      <c r="Q171" s="237"/>
      <c r="R171" s="237"/>
      <c r="S171" s="237"/>
      <c r="T171" s="238"/>
      <c r="AT171" s="239" t="s">
        <v>155</v>
      </c>
      <c r="AU171" s="239" t="s">
        <v>90</v>
      </c>
      <c r="AV171" s="13" t="s">
        <v>90</v>
      </c>
      <c r="AW171" s="13" t="s">
        <v>34</v>
      </c>
      <c r="AX171" s="13" t="s">
        <v>88</v>
      </c>
      <c r="AY171" s="239" t="s">
        <v>140</v>
      </c>
    </row>
    <row r="172" spans="1:65" s="2" customFormat="1" ht="21.75" customHeight="1">
      <c r="A172" s="32"/>
      <c r="B172" s="33"/>
      <c r="C172" s="214" t="s">
        <v>249</v>
      </c>
      <c r="D172" s="214" t="s">
        <v>142</v>
      </c>
      <c r="E172" s="215" t="s">
        <v>250</v>
      </c>
      <c r="F172" s="216" t="s">
        <v>251</v>
      </c>
      <c r="G172" s="217" t="s">
        <v>145</v>
      </c>
      <c r="H172" s="218">
        <v>440</v>
      </c>
      <c r="I172" s="219"/>
      <c r="J172" s="220">
        <f>ROUND(I172*H172,2)</f>
        <v>0</v>
      </c>
      <c r="K172" s="221"/>
      <c r="L172" s="37"/>
      <c r="M172" s="222" t="s">
        <v>1</v>
      </c>
      <c r="N172" s="223" t="s">
        <v>45</v>
      </c>
      <c r="O172" s="69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26" t="s">
        <v>146</v>
      </c>
      <c r="AT172" s="226" t="s">
        <v>142</v>
      </c>
      <c r="AU172" s="226" t="s">
        <v>90</v>
      </c>
      <c r="AY172" s="15" t="s">
        <v>140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5" t="s">
        <v>88</v>
      </c>
      <c r="BK172" s="227">
        <f>ROUND(I172*H172,2)</f>
        <v>0</v>
      </c>
      <c r="BL172" s="15" t="s">
        <v>146</v>
      </c>
      <c r="BM172" s="226" t="s">
        <v>252</v>
      </c>
    </row>
    <row r="173" spans="1:65" s="2" customFormat="1" ht="21.75" customHeight="1">
      <c r="A173" s="32"/>
      <c r="B173" s="33"/>
      <c r="C173" s="214" t="s">
        <v>253</v>
      </c>
      <c r="D173" s="214" t="s">
        <v>142</v>
      </c>
      <c r="E173" s="215" t="s">
        <v>254</v>
      </c>
      <c r="F173" s="216" t="s">
        <v>255</v>
      </c>
      <c r="G173" s="217" t="s">
        <v>145</v>
      </c>
      <c r="H173" s="218">
        <v>440</v>
      </c>
      <c r="I173" s="219"/>
      <c r="J173" s="220">
        <f>ROUND(I173*H173,2)</f>
        <v>0</v>
      </c>
      <c r="K173" s="221"/>
      <c r="L173" s="37"/>
      <c r="M173" s="222" t="s">
        <v>1</v>
      </c>
      <c r="N173" s="223" t="s">
        <v>45</v>
      </c>
      <c r="O173" s="69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26" t="s">
        <v>146</v>
      </c>
      <c r="AT173" s="226" t="s">
        <v>142</v>
      </c>
      <c r="AU173" s="226" t="s">
        <v>90</v>
      </c>
      <c r="AY173" s="15" t="s">
        <v>140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5" t="s">
        <v>88</v>
      </c>
      <c r="BK173" s="227">
        <f>ROUND(I173*H173,2)</f>
        <v>0</v>
      </c>
      <c r="BL173" s="15" t="s">
        <v>146</v>
      </c>
      <c r="BM173" s="226" t="s">
        <v>256</v>
      </c>
    </row>
    <row r="174" spans="1:65" s="2" customFormat="1" ht="16.5" customHeight="1">
      <c r="A174" s="32"/>
      <c r="B174" s="33"/>
      <c r="C174" s="243" t="s">
        <v>257</v>
      </c>
      <c r="D174" s="243" t="s">
        <v>258</v>
      </c>
      <c r="E174" s="244" t="s">
        <v>259</v>
      </c>
      <c r="F174" s="245" t="s">
        <v>260</v>
      </c>
      <c r="G174" s="246" t="s">
        <v>261</v>
      </c>
      <c r="H174" s="247">
        <v>8.8</v>
      </c>
      <c r="I174" s="248"/>
      <c r="J174" s="249">
        <f>ROUND(I174*H174,2)</f>
        <v>0</v>
      </c>
      <c r="K174" s="250"/>
      <c r="L174" s="251"/>
      <c r="M174" s="252" t="s">
        <v>1</v>
      </c>
      <c r="N174" s="253" t="s">
        <v>45</v>
      </c>
      <c r="O174" s="69"/>
      <c r="P174" s="224">
        <f>O174*H174</f>
        <v>0</v>
      </c>
      <c r="Q174" s="224">
        <v>0.001</v>
      </c>
      <c r="R174" s="224">
        <f>Q174*H174</f>
        <v>0.0088</v>
      </c>
      <c r="S174" s="224">
        <v>0</v>
      </c>
      <c r="T174" s="225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26" t="s">
        <v>172</v>
      </c>
      <c r="AT174" s="226" t="s">
        <v>258</v>
      </c>
      <c r="AU174" s="226" t="s">
        <v>90</v>
      </c>
      <c r="AY174" s="15" t="s">
        <v>140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5" t="s">
        <v>88</v>
      </c>
      <c r="BK174" s="227">
        <f>ROUND(I174*H174,2)</f>
        <v>0</v>
      </c>
      <c r="BL174" s="15" t="s">
        <v>146</v>
      </c>
      <c r="BM174" s="226" t="s">
        <v>262</v>
      </c>
    </row>
    <row r="175" spans="2:51" s="13" customFormat="1" ht="11.25">
      <c r="B175" s="228"/>
      <c r="C175" s="229"/>
      <c r="D175" s="230" t="s">
        <v>155</v>
      </c>
      <c r="E175" s="229"/>
      <c r="F175" s="232" t="s">
        <v>263</v>
      </c>
      <c r="G175" s="229"/>
      <c r="H175" s="233">
        <v>8.8</v>
      </c>
      <c r="I175" s="234"/>
      <c r="J175" s="229"/>
      <c r="K175" s="229"/>
      <c r="L175" s="235"/>
      <c r="M175" s="236"/>
      <c r="N175" s="237"/>
      <c r="O175" s="237"/>
      <c r="P175" s="237"/>
      <c r="Q175" s="237"/>
      <c r="R175" s="237"/>
      <c r="S175" s="237"/>
      <c r="T175" s="238"/>
      <c r="AT175" s="239" t="s">
        <v>155</v>
      </c>
      <c r="AU175" s="239" t="s">
        <v>90</v>
      </c>
      <c r="AV175" s="13" t="s">
        <v>90</v>
      </c>
      <c r="AW175" s="13" t="s">
        <v>4</v>
      </c>
      <c r="AX175" s="13" t="s">
        <v>88</v>
      </c>
      <c r="AY175" s="239" t="s">
        <v>140</v>
      </c>
    </row>
    <row r="176" spans="2:63" s="12" customFormat="1" ht="22.9" customHeight="1">
      <c r="B176" s="198"/>
      <c r="C176" s="199"/>
      <c r="D176" s="200" t="s">
        <v>79</v>
      </c>
      <c r="E176" s="212" t="s">
        <v>151</v>
      </c>
      <c r="F176" s="212" t="s">
        <v>264</v>
      </c>
      <c r="G176" s="199"/>
      <c r="H176" s="199"/>
      <c r="I176" s="202"/>
      <c r="J176" s="213">
        <f>BK176</f>
        <v>0</v>
      </c>
      <c r="K176" s="199"/>
      <c r="L176" s="204"/>
      <c r="M176" s="205"/>
      <c r="N176" s="206"/>
      <c r="O176" s="206"/>
      <c r="P176" s="207">
        <f>SUM(P177:P181)</f>
        <v>0</v>
      </c>
      <c r="Q176" s="206"/>
      <c r="R176" s="207">
        <f>SUM(R177:R181)</f>
        <v>9.27258</v>
      </c>
      <c r="S176" s="206"/>
      <c r="T176" s="208">
        <f>SUM(T177:T181)</f>
        <v>0</v>
      </c>
      <c r="AR176" s="209" t="s">
        <v>88</v>
      </c>
      <c r="AT176" s="210" t="s">
        <v>79</v>
      </c>
      <c r="AU176" s="210" t="s">
        <v>88</v>
      </c>
      <c r="AY176" s="209" t="s">
        <v>140</v>
      </c>
      <c r="BK176" s="211">
        <f>SUM(BK177:BK181)</f>
        <v>0</v>
      </c>
    </row>
    <row r="177" spans="1:65" s="2" customFormat="1" ht="21.75" customHeight="1">
      <c r="A177" s="32"/>
      <c r="B177" s="33"/>
      <c r="C177" s="214" t="s">
        <v>265</v>
      </c>
      <c r="D177" s="214" t="s">
        <v>142</v>
      </c>
      <c r="E177" s="215" t="s">
        <v>266</v>
      </c>
      <c r="F177" s="216" t="s">
        <v>267</v>
      </c>
      <c r="G177" s="217" t="s">
        <v>268</v>
      </c>
      <c r="H177" s="218">
        <v>10</v>
      </c>
      <c r="I177" s="219"/>
      <c r="J177" s="220">
        <f>ROUND(I177*H177,2)</f>
        <v>0</v>
      </c>
      <c r="K177" s="221"/>
      <c r="L177" s="37"/>
      <c r="M177" s="222" t="s">
        <v>1</v>
      </c>
      <c r="N177" s="223" t="s">
        <v>45</v>
      </c>
      <c r="O177" s="69"/>
      <c r="P177" s="224">
        <f>O177*H177</f>
        <v>0</v>
      </c>
      <c r="Q177" s="224">
        <v>0.36435</v>
      </c>
      <c r="R177" s="224">
        <f>Q177*H177</f>
        <v>3.6435</v>
      </c>
      <c r="S177" s="224">
        <v>0</v>
      </c>
      <c r="T177" s="225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26" t="s">
        <v>146</v>
      </c>
      <c r="AT177" s="226" t="s">
        <v>142</v>
      </c>
      <c r="AU177" s="226" t="s">
        <v>90</v>
      </c>
      <c r="AY177" s="15" t="s">
        <v>140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5" t="s">
        <v>88</v>
      </c>
      <c r="BK177" s="227">
        <f>ROUND(I177*H177,2)</f>
        <v>0</v>
      </c>
      <c r="BL177" s="15" t="s">
        <v>146</v>
      </c>
      <c r="BM177" s="226" t="s">
        <v>269</v>
      </c>
    </row>
    <row r="178" spans="1:65" s="2" customFormat="1" ht="21.75" customHeight="1">
      <c r="A178" s="32"/>
      <c r="B178" s="33"/>
      <c r="C178" s="243" t="s">
        <v>270</v>
      </c>
      <c r="D178" s="243" t="s">
        <v>258</v>
      </c>
      <c r="E178" s="244" t="s">
        <v>271</v>
      </c>
      <c r="F178" s="245" t="s">
        <v>272</v>
      </c>
      <c r="G178" s="246" t="s">
        <v>268</v>
      </c>
      <c r="H178" s="247">
        <v>8</v>
      </c>
      <c r="I178" s="248"/>
      <c r="J178" s="249">
        <f>ROUND(I178*H178,2)</f>
        <v>0</v>
      </c>
      <c r="K178" s="250"/>
      <c r="L178" s="251"/>
      <c r="M178" s="252" t="s">
        <v>1</v>
      </c>
      <c r="N178" s="253" t="s">
        <v>45</v>
      </c>
      <c r="O178" s="69"/>
      <c r="P178" s="224">
        <f>O178*H178</f>
        <v>0</v>
      </c>
      <c r="Q178" s="224">
        <v>0.163</v>
      </c>
      <c r="R178" s="224">
        <f>Q178*H178</f>
        <v>1.304</v>
      </c>
      <c r="S178" s="224">
        <v>0</v>
      </c>
      <c r="T178" s="225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26" t="s">
        <v>172</v>
      </c>
      <c r="AT178" s="226" t="s">
        <v>258</v>
      </c>
      <c r="AU178" s="226" t="s">
        <v>90</v>
      </c>
      <c r="AY178" s="15" t="s">
        <v>140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5" t="s">
        <v>88</v>
      </c>
      <c r="BK178" s="227">
        <f>ROUND(I178*H178,2)</f>
        <v>0</v>
      </c>
      <c r="BL178" s="15" t="s">
        <v>146</v>
      </c>
      <c r="BM178" s="226" t="s">
        <v>273</v>
      </c>
    </row>
    <row r="179" spans="1:65" s="2" customFormat="1" ht="21.75" customHeight="1">
      <c r="A179" s="32"/>
      <c r="B179" s="33"/>
      <c r="C179" s="243" t="s">
        <v>274</v>
      </c>
      <c r="D179" s="243" t="s">
        <v>258</v>
      </c>
      <c r="E179" s="244" t="s">
        <v>275</v>
      </c>
      <c r="F179" s="245" t="s">
        <v>276</v>
      </c>
      <c r="G179" s="246" t="s">
        <v>268</v>
      </c>
      <c r="H179" s="247">
        <v>2</v>
      </c>
      <c r="I179" s="248"/>
      <c r="J179" s="249">
        <f>ROUND(I179*H179,2)</f>
        <v>0</v>
      </c>
      <c r="K179" s="250"/>
      <c r="L179" s="251"/>
      <c r="M179" s="252" t="s">
        <v>1</v>
      </c>
      <c r="N179" s="253" t="s">
        <v>45</v>
      </c>
      <c r="O179" s="69"/>
      <c r="P179" s="224">
        <f>O179*H179</f>
        <v>0</v>
      </c>
      <c r="Q179" s="224">
        <v>0.191</v>
      </c>
      <c r="R179" s="224">
        <f>Q179*H179</f>
        <v>0.382</v>
      </c>
      <c r="S179" s="224">
        <v>0</v>
      </c>
      <c r="T179" s="225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26" t="s">
        <v>172</v>
      </c>
      <c r="AT179" s="226" t="s">
        <v>258</v>
      </c>
      <c r="AU179" s="226" t="s">
        <v>90</v>
      </c>
      <c r="AY179" s="15" t="s">
        <v>140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5" t="s">
        <v>88</v>
      </c>
      <c r="BK179" s="227">
        <f>ROUND(I179*H179,2)</f>
        <v>0</v>
      </c>
      <c r="BL179" s="15" t="s">
        <v>146</v>
      </c>
      <c r="BM179" s="226" t="s">
        <v>277</v>
      </c>
    </row>
    <row r="180" spans="1:65" s="2" customFormat="1" ht="21.75" customHeight="1">
      <c r="A180" s="32"/>
      <c r="B180" s="33"/>
      <c r="C180" s="214" t="s">
        <v>278</v>
      </c>
      <c r="D180" s="214" t="s">
        <v>142</v>
      </c>
      <c r="E180" s="215" t="s">
        <v>279</v>
      </c>
      <c r="F180" s="216" t="s">
        <v>280</v>
      </c>
      <c r="G180" s="217" t="s">
        <v>268</v>
      </c>
      <c r="H180" s="218">
        <v>54</v>
      </c>
      <c r="I180" s="219"/>
      <c r="J180" s="220">
        <f>ROUND(I180*H180,2)</f>
        <v>0</v>
      </c>
      <c r="K180" s="221"/>
      <c r="L180" s="37"/>
      <c r="M180" s="222" t="s">
        <v>1</v>
      </c>
      <c r="N180" s="223" t="s">
        <v>45</v>
      </c>
      <c r="O180" s="69"/>
      <c r="P180" s="224">
        <f>O180*H180</f>
        <v>0</v>
      </c>
      <c r="Q180" s="224">
        <v>0.00702</v>
      </c>
      <c r="R180" s="224">
        <f>Q180*H180</f>
        <v>0.37908000000000003</v>
      </c>
      <c r="S180" s="224">
        <v>0</v>
      </c>
      <c r="T180" s="225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26" t="s">
        <v>146</v>
      </c>
      <c r="AT180" s="226" t="s">
        <v>142</v>
      </c>
      <c r="AU180" s="226" t="s">
        <v>90</v>
      </c>
      <c r="AY180" s="15" t="s">
        <v>140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5" t="s">
        <v>88</v>
      </c>
      <c r="BK180" s="227">
        <f>ROUND(I180*H180,2)</f>
        <v>0</v>
      </c>
      <c r="BL180" s="15" t="s">
        <v>146</v>
      </c>
      <c r="BM180" s="226" t="s">
        <v>281</v>
      </c>
    </row>
    <row r="181" spans="1:65" s="2" customFormat="1" ht="16.5" customHeight="1">
      <c r="A181" s="32"/>
      <c r="B181" s="33"/>
      <c r="C181" s="243" t="s">
        <v>282</v>
      </c>
      <c r="D181" s="243" t="s">
        <v>258</v>
      </c>
      <c r="E181" s="244" t="s">
        <v>283</v>
      </c>
      <c r="F181" s="245" t="s">
        <v>284</v>
      </c>
      <c r="G181" s="246" t="s">
        <v>268</v>
      </c>
      <c r="H181" s="247">
        <v>54</v>
      </c>
      <c r="I181" s="248"/>
      <c r="J181" s="249">
        <f>ROUND(I181*H181,2)</f>
        <v>0</v>
      </c>
      <c r="K181" s="250"/>
      <c r="L181" s="251"/>
      <c r="M181" s="252" t="s">
        <v>1</v>
      </c>
      <c r="N181" s="253" t="s">
        <v>45</v>
      </c>
      <c r="O181" s="69"/>
      <c r="P181" s="224">
        <f>O181*H181</f>
        <v>0</v>
      </c>
      <c r="Q181" s="224">
        <v>0.066</v>
      </c>
      <c r="R181" s="224">
        <f>Q181*H181</f>
        <v>3.564</v>
      </c>
      <c r="S181" s="224">
        <v>0</v>
      </c>
      <c r="T181" s="225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26" t="s">
        <v>172</v>
      </c>
      <c r="AT181" s="226" t="s">
        <v>258</v>
      </c>
      <c r="AU181" s="226" t="s">
        <v>90</v>
      </c>
      <c r="AY181" s="15" t="s">
        <v>140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5" t="s">
        <v>88</v>
      </c>
      <c r="BK181" s="227">
        <f>ROUND(I181*H181,2)</f>
        <v>0</v>
      </c>
      <c r="BL181" s="15" t="s">
        <v>146</v>
      </c>
      <c r="BM181" s="226" t="s">
        <v>285</v>
      </c>
    </row>
    <row r="182" spans="2:63" s="12" customFormat="1" ht="22.9" customHeight="1">
      <c r="B182" s="198"/>
      <c r="C182" s="199"/>
      <c r="D182" s="200" t="s">
        <v>79</v>
      </c>
      <c r="E182" s="212" t="s">
        <v>160</v>
      </c>
      <c r="F182" s="212" t="s">
        <v>286</v>
      </c>
      <c r="G182" s="199"/>
      <c r="H182" s="199"/>
      <c r="I182" s="202"/>
      <c r="J182" s="213">
        <f>BK182</f>
        <v>0</v>
      </c>
      <c r="K182" s="199"/>
      <c r="L182" s="204"/>
      <c r="M182" s="205"/>
      <c r="N182" s="206"/>
      <c r="O182" s="206"/>
      <c r="P182" s="207">
        <f>SUM(P183:P206)</f>
        <v>0</v>
      </c>
      <c r="Q182" s="206"/>
      <c r="R182" s="207">
        <f>SUM(R183:R206)</f>
        <v>1735.98226</v>
      </c>
      <c r="S182" s="206"/>
      <c r="T182" s="208">
        <f>SUM(T183:T206)</f>
        <v>0</v>
      </c>
      <c r="AR182" s="209" t="s">
        <v>88</v>
      </c>
      <c r="AT182" s="210" t="s">
        <v>79</v>
      </c>
      <c r="AU182" s="210" t="s">
        <v>88</v>
      </c>
      <c r="AY182" s="209" t="s">
        <v>140</v>
      </c>
      <c r="BK182" s="211">
        <f>SUM(BK183:BK206)</f>
        <v>0</v>
      </c>
    </row>
    <row r="183" spans="1:65" s="2" customFormat="1" ht="16.5" customHeight="1">
      <c r="A183" s="32"/>
      <c r="B183" s="33"/>
      <c r="C183" s="214" t="s">
        <v>287</v>
      </c>
      <c r="D183" s="214" t="s">
        <v>142</v>
      </c>
      <c r="E183" s="215" t="s">
        <v>288</v>
      </c>
      <c r="F183" s="216" t="s">
        <v>289</v>
      </c>
      <c r="G183" s="217" t="s">
        <v>145</v>
      </c>
      <c r="H183" s="218">
        <v>3600</v>
      </c>
      <c r="I183" s="219"/>
      <c r="J183" s="220">
        <f>ROUND(I183*H183,2)</f>
        <v>0</v>
      </c>
      <c r="K183" s="221"/>
      <c r="L183" s="37"/>
      <c r="M183" s="222" t="s">
        <v>1</v>
      </c>
      <c r="N183" s="223" t="s">
        <v>45</v>
      </c>
      <c r="O183" s="69"/>
      <c r="P183" s="224">
        <f>O183*H183</f>
        <v>0</v>
      </c>
      <c r="Q183" s="224">
        <v>0.27994</v>
      </c>
      <c r="R183" s="224">
        <f>Q183*H183</f>
        <v>1007.7840000000001</v>
      </c>
      <c r="S183" s="224">
        <v>0</v>
      </c>
      <c r="T183" s="225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26" t="s">
        <v>146</v>
      </c>
      <c r="AT183" s="226" t="s">
        <v>142</v>
      </c>
      <c r="AU183" s="226" t="s">
        <v>90</v>
      </c>
      <c r="AY183" s="15" t="s">
        <v>140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5" t="s">
        <v>88</v>
      </c>
      <c r="BK183" s="227">
        <f>ROUND(I183*H183,2)</f>
        <v>0</v>
      </c>
      <c r="BL183" s="15" t="s">
        <v>146</v>
      </c>
      <c r="BM183" s="226" t="s">
        <v>290</v>
      </c>
    </row>
    <row r="184" spans="2:51" s="13" customFormat="1" ht="11.25">
      <c r="B184" s="228"/>
      <c r="C184" s="229"/>
      <c r="D184" s="230" t="s">
        <v>155</v>
      </c>
      <c r="E184" s="231" t="s">
        <v>1</v>
      </c>
      <c r="F184" s="232" t="s">
        <v>291</v>
      </c>
      <c r="G184" s="229"/>
      <c r="H184" s="233">
        <v>3600</v>
      </c>
      <c r="I184" s="234"/>
      <c r="J184" s="229"/>
      <c r="K184" s="229"/>
      <c r="L184" s="235"/>
      <c r="M184" s="236"/>
      <c r="N184" s="237"/>
      <c r="O184" s="237"/>
      <c r="P184" s="237"/>
      <c r="Q184" s="237"/>
      <c r="R184" s="237"/>
      <c r="S184" s="237"/>
      <c r="T184" s="238"/>
      <c r="AT184" s="239" t="s">
        <v>155</v>
      </c>
      <c r="AU184" s="239" t="s">
        <v>90</v>
      </c>
      <c r="AV184" s="13" t="s">
        <v>90</v>
      </c>
      <c r="AW184" s="13" t="s">
        <v>34</v>
      </c>
      <c r="AX184" s="13" t="s">
        <v>88</v>
      </c>
      <c r="AY184" s="239" t="s">
        <v>140</v>
      </c>
    </row>
    <row r="185" spans="1:65" s="2" customFormat="1" ht="16.5" customHeight="1">
      <c r="A185" s="32"/>
      <c r="B185" s="33"/>
      <c r="C185" s="214" t="s">
        <v>292</v>
      </c>
      <c r="D185" s="214" t="s">
        <v>142</v>
      </c>
      <c r="E185" s="215" t="s">
        <v>293</v>
      </c>
      <c r="F185" s="216" t="s">
        <v>294</v>
      </c>
      <c r="G185" s="217" t="s">
        <v>145</v>
      </c>
      <c r="H185" s="218">
        <v>950</v>
      </c>
      <c r="I185" s="219"/>
      <c r="J185" s="220">
        <f>ROUND(I185*H185,2)</f>
        <v>0</v>
      </c>
      <c r="K185" s="221"/>
      <c r="L185" s="37"/>
      <c r="M185" s="222" t="s">
        <v>1</v>
      </c>
      <c r="N185" s="223" t="s">
        <v>45</v>
      </c>
      <c r="O185" s="69"/>
      <c r="P185" s="224">
        <f>O185*H185</f>
        <v>0</v>
      </c>
      <c r="Q185" s="224">
        <v>0.4726</v>
      </c>
      <c r="R185" s="224">
        <f>Q185*H185</f>
        <v>448.97</v>
      </c>
      <c r="S185" s="224">
        <v>0</v>
      </c>
      <c r="T185" s="225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26" t="s">
        <v>146</v>
      </c>
      <c r="AT185" s="226" t="s">
        <v>142</v>
      </c>
      <c r="AU185" s="226" t="s">
        <v>90</v>
      </c>
      <c r="AY185" s="15" t="s">
        <v>140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5" t="s">
        <v>88</v>
      </c>
      <c r="BK185" s="227">
        <f>ROUND(I185*H185,2)</f>
        <v>0</v>
      </c>
      <c r="BL185" s="15" t="s">
        <v>146</v>
      </c>
      <c r="BM185" s="226" t="s">
        <v>295</v>
      </c>
    </row>
    <row r="186" spans="1:65" s="2" customFormat="1" ht="16.5" customHeight="1">
      <c r="A186" s="32"/>
      <c r="B186" s="33"/>
      <c r="C186" s="214" t="s">
        <v>296</v>
      </c>
      <c r="D186" s="214" t="s">
        <v>142</v>
      </c>
      <c r="E186" s="215" t="s">
        <v>297</v>
      </c>
      <c r="F186" s="216" t="s">
        <v>298</v>
      </c>
      <c r="G186" s="217" t="s">
        <v>145</v>
      </c>
      <c r="H186" s="218">
        <v>190</v>
      </c>
      <c r="I186" s="219"/>
      <c r="J186" s="220">
        <f>ROUND(I186*H186,2)</f>
        <v>0</v>
      </c>
      <c r="K186" s="221"/>
      <c r="L186" s="37"/>
      <c r="M186" s="222" t="s">
        <v>1</v>
      </c>
      <c r="N186" s="223" t="s">
        <v>45</v>
      </c>
      <c r="O186" s="69"/>
      <c r="P186" s="224">
        <f>O186*H186</f>
        <v>0</v>
      </c>
      <c r="Q186" s="224">
        <v>0.144</v>
      </c>
      <c r="R186" s="224">
        <f>Q186*H186</f>
        <v>27.36</v>
      </c>
      <c r="S186" s="224">
        <v>0</v>
      </c>
      <c r="T186" s="225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26" t="s">
        <v>146</v>
      </c>
      <c r="AT186" s="226" t="s">
        <v>142</v>
      </c>
      <c r="AU186" s="226" t="s">
        <v>90</v>
      </c>
      <c r="AY186" s="15" t="s">
        <v>140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5" t="s">
        <v>88</v>
      </c>
      <c r="BK186" s="227">
        <f>ROUND(I186*H186,2)</f>
        <v>0</v>
      </c>
      <c r="BL186" s="15" t="s">
        <v>146</v>
      </c>
      <c r="BM186" s="226" t="s">
        <v>299</v>
      </c>
    </row>
    <row r="187" spans="1:65" s="2" customFormat="1" ht="21.75" customHeight="1">
      <c r="A187" s="32"/>
      <c r="B187" s="33"/>
      <c r="C187" s="214" t="s">
        <v>300</v>
      </c>
      <c r="D187" s="214" t="s">
        <v>142</v>
      </c>
      <c r="E187" s="215" t="s">
        <v>301</v>
      </c>
      <c r="F187" s="216" t="s">
        <v>302</v>
      </c>
      <c r="G187" s="217" t="s">
        <v>145</v>
      </c>
      <c r="H187" s="218">
        <v>1600</v>
      </c>
      <c r="I187" s="219"/>
      <c r="J187" s="220">
        <f>ROUND(I187*H187,2)</f>
        <v>0</v>
      </c>
      <c r="K187" s="221"/>
      <c r="L187" s="37"/>
      <c r="M187" s="222" t="s">
        <v>1</v>
      </c>
      <c r="N187" s="223" t="s">
        <v>45</v>
      </c>
      <c r="O187" s="69"/>
      <c r="P187" s="224">
        <f>O187*H187</f>
        <v>0</v>
      </c>
      <c r="Q187" s="224">
        <v>0</v>
      </c>
      <c r="R187" s="224">
        <f>Q187*H187</f>
        <v>0</v>
      </c>
      <c r="S187" s="224">
        <v>0</v>
      </c>
      <c r="T187" s="225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26" t="s">
        <v>146</v>
      </c>
      <c r="AT187" s="226" t="s">
        <v>142</v>
      </c>
      <c r="AU187" s="226" t="s">
        <v>90</v>
      </c>
      <c r="AY187" s="15" t="s">
        <v>140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5" t="s">
        <v>88</v>
      </c>
      <c r="BK187" s="227">
        <f>ROUND(I187*H187,2)</f>
        <v>0</v>
      </c>
      <c r="BL187" s="15" t="s">
        <v>146</v>
      </c>
      <c r="BM187" s="226" t="s">
        <v>303</v>
      </c>
    </row>
    <row r="188" spans="1:65" s="2" customFormat="1" ht="16.5" customHeight="1">
      <c r="A188" s="32"/>
      <c r="B188" s="33"/>
      <c r="C188" s="214" t="s">
        <v>304</v>
      </c>
      <c r="D188" s="214" t="s">
        <v>142</v>
      </c>
      <c r="E188" s="215" t="s">
        <v>305</v>
      </c>
      <c r="F188" s="216" t="s">
        <v>306</v>
      </c>
      <c r="G188" s="217" t="s">
        <v>145</v>
      </c>
      <c r="H188" s="218">
        <v>3810</v>
      </c>
      <c r="I188" s="219"/>
      <c r="J188" s="220">
        <f>ROUND(I188*H188,2)</f>
        <v>0</v>
      </c>
      <c r="K188" s="221"/>
      <c r="L188" s="37"/>
      <c r="M188" s="222" t="s">
        <v>1</v>
      </c>
      <c r="N188" s="223" t="s">
        <v>45</v>
      </c>
      <c r="O188" s="69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226" t="s">
        <v>146</v>
      </c>
      <c r="AT188" s="226" t="s">
        <v>142</v>
      </c>
      <c r="AU188" s="226" t="s">
        <v>90</v>
      </c>
      <c r="AY188" s="15" t="s">
        <v>140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5" t="s">
        <v>88</v>
      </c>
      <c r="BK188" s="227">
        <f>ROUND(I188*H188,2)</f>
        <v>0</v>
      </c>
      <c r="BL188" s="15" t="s">
        <v>146</v>
      </c>
      <c r="BM188" s="226" t="s">
        <v>307</v>
      </c>
    </row>
    <row r="189" spans="2:51" s="13" customFormat="1" ht="11.25">
      <c r="B189" s="228"/>
      <c r="C189" s="229"/>
      <c r="D189" s="230" t="s">
        <v>155</v>
      </c>
      <c r="E189" s="231" t="s">
        <v>1</v>
      </c>
      <c r="F189" s="232" t="s">
        <v>308</v>
      </c>
      <c r="G189" s="229"/>
      <c r="H189" s="233">
        <v>3810</v>
      </c>
      <c r="I189" s="234"/>
      <c r="J189" s="229"/>
      <c r="K189" s="229"/>
      <c r="L189" s="235"/>
      <c r="M189" s="236"/>
      <c r="N189" s="237"/>
      <c r="O189" s="237"/>
      <c r="P189" s="237"/>
      <c r="Q189" s="237"/>
      <c r="R189" s="237"/>
      <c r="S189" s="237"/>
      <c r="T189" s="238"/>
      <c r="AT189" s="239" t="s">
        <v>155</v>
      </c>
      <c r="AU189" s="239" t="s">
        <v>90</v>
      </c>
      <c r="AV189" s="13" t="s">
        <v>90</v>
      </c>
      <c r="AW189" s="13" t="s">
        <v>34</v>
      </c>
      <c r="AX189" s="13" t="s">
        <v>88</v>
      </c>
      <c r="AY189" s="239" t="s">
        <v>140</v>
      </c>
    </row>
    <row r="190" spans="1:65" s="2" customFormat="1" ht="21.75" customHeight="1">
      <c r="A190" s="32"/>
      <c r="B190" s="33"/>
      <c r="C190" s="214" t="s">
        <v>309</v>
      </c>
      <c r="D190" s="214" t="s">
        <v>142</v>
      </c>
      <c r="E190" s="215" t="s">
        <v>310</v>
      </c>
      <c r="F190" s="216" t="s">
        <v>311</v>
      </c>
      <c r="G190" s="217" t="s">
        <v>145</v>
      </c>
      <c r="H190" s="218">
        <v>610</v>
      </c>
      <c r="I190" s="219"/>
      <c r="J190" s="220">
        <f aca="true" t="shared" si="15" ref="J190:J195">ROUND(I190*H190,2)</f>
        <v>0</v>
      </c>
      <c r="K190" s="221"/>
      <c r="L190" s="37"/>
      <c r="M190" s="222" t="s">
        <v>1</v>
      </c>
      <c r="N190" s="223" t="s">
        <v>45</v>
      </c>
      <c r="O190" s="69"/>
      <c r="P190" s="224">
        <f aca="true" t="shared" si="16" ref="P190:P195">O190*H190</f>
        <v>0</v>
      </c>
      <c r="Q190" s="224">
        <v>0</v>
      </c>
      <c r="R190" s="224">
        <f aca="true" t="shared" si="17" ref="R190:R195">Q190*H190</f>
        <v>0</v>
      </c>
      <c r="S190" s="224">
        <v>0</v>
      </c>
      <c r="T190" s="225">
        <f aca="true" t="shared" si="18" ref="T190:T195"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226" t="s">
        <v>146</v>
      </c>
      <c r="AT190" s="226" t="s">
        <v>142</v>
      </c>
      <c r="AU190" s="226" t="s">
        <v>90</v>
      </c>
      <c r="AY190" s="15" t="s">
        <v>140</v>
      </c>
      <c r="BE190" s="227">
        <f aca="true" t="shared" si="19" ref="BE190:BE195">IF(N190="základní",J190,0)</f>
        <v>0</v>
      </c>
      <c r="BF190" s="227">
        <f aca="true" t="shared" si="20" ref="BF190:BF195">IF(N190="snížená",J190,0)</f>
        <v>0</v>
      </c>
      <c r="BG190" s="227">
        <f aca="true" t="shared" si="21" ref="BG190:BG195">IF(N190="zákl. přenesená",J190,0)</f>
        <v>0</v>
      </c>
      <c r="BH190" s="227">
        <f aca="true" t="shared" si="22" ref="BH190:BH195">IF(N190="sníž. přenesená",J190,0)</f>
        <v>0</v>
      </c>
      <c r="BI190" s="227">
        <f aca="true" t="shared" si="23" ref="BI190:BI195">IF(N190="nulová",J190,0)</f>
        <v>0</v>
      </c>
      <c r="BJ190" s="15" t="s">
        <v>88</v>
      </c>
      <c r="BK190" s="227">
        <f aca="true" t="shared" si="24" ref="BK190:BK195">ROUND(I190*H190,2)</f>
        <v>0</v>
      </c>
      <c r="BL190" s="15" t="s">
        <v>146</v>
      </c>
      <c r="BM190" s="226" t="s">
        <v>312</v>
      </c>
    </row>
    <row r="191" spans="1:65" s="2" customFormat="1" ht="21.75" customHeight="1">
      <c r="A191" s="32"/>
      <c r="B191" s="33"/>
      <c r="C191" s="214" t="s">
        <v>313</v>
      </c>
      <c r="D191" s="214" t="s">
        <v>142</v>
      </c>
      <c r="E191" s="215" t="s">
        <v>314</v>
      </c>
      <c r="F191" s="216" t="s">
        <v>315</v>
      </c>
      <c r="G191" s="217" t="s">
        <v>145</v>
      </c>
      <c r="H191" s="218">
        <v>1600</v>
      </c>
      <c r="I191" s="219"/>
      <c r="J191" s="220">
        <f t="shared" si="15"/>
        <v>0</v>
      </c>
      <c r="K191" s="221"/>
      <c r="L191" s="37"/>
      <c r="M191" s="222" t="s">
        <v>1</v>
      </c>
      <c r="N191" s="223" t="s">
        <v>45</v>
      </c>
      <c r="O191" s="69"/>
      <c r="P191" s="224">
        <f t="shared" si="16"/>
        <v>0</v>
      </c>
      <c r="Q191" s="224">
        <v>0</v>
      </c>
      <c r="R191" s="224">
        <f t="shared" si="17"/>
        <v>0</v>
      </c>
      <c r="S191" s="224">
        <v>0</v>
      </c>
      <c r="T191" s="225">
        <f t="shared" si="18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26" t="s">
        <v>146</v>
      </c>
      <c r="AT191" s="226" t="s">
        <v>142</v>
      </c>
      <c r="AU191" s="226" t="s">
        <v>90</v>
      </c>
      <c r="AY191" s="15" t="s">
        <v>140</v>
      </c>
      <c r="BE191" s="227">
        <f t="shared" si="19"/>
        <v>0</v>
      </c>
      <c r="BF191" s="227">
        <f t="shared" si="20"/>
        <v>0</v>
      </c>
      <c r="BG191" s="227">
        <f t="shared" si="21"/>
        <v>0</v>
      </c>
      <c r="BH191" s="227">
        <f t="shared" si="22"/>
        <v>0</v>
      </c>
      <c r="BI191" s="227">
        <f t="shared" si="23"/>
        <v>0</v>
      </c>
      <c r="BJ191" s="15" t="s">
        <v>88</v>
      </c>
      <c r="BK191" s="227">
        <f t="shared" si="24"/>
        <v>0</v>
      </c>
      <c r="BL191" s="15" t="s">
        <v>146</v>
      </c>
      <c r="BM191" s="226" t="s">
        <v>316</v>
      </c>
    </row>
    <row r="192" spans="1:65" s="2" customFormat="1" ht="21.75" customHeight="1">
      <c r="A192" s="32"/>
      <c r="B192" s="33"/>
      <c r="C192" s="214" t="s">
        <v>317</v>
      </c>
      <c r="D192" s="214" t="s">
        <v>142</v>
      </c>
      <c r="E192" s="215" t="s">
        <v>318</v>
      </c>
      <c r="F192" s="216" t="s">
        <v>319</v>
      </c>
      <c r="G192" s="217" t="s">
        <v>145</v>
      </c>
      <c r="H192" s="218">
        <v>212</v>
      </c>
      <c r="I192" s="219"/>
      <c r="J192" s="220">
        <f t="shared" si="15"/>
        <v>0</v>
      </c>
      <c r="K192" s="221"/>
      <c r="L192" s="37"/>
      <c r="M192" s="222" t="s">
        <v>1</v>
      </c>
      <c r="N192" s="223" t="s">
        <v>45</v>
      </c>
      <c r="O192" s="69"/>
      <c r="P192" s="224">
        <f t="shared" si="16"/>
        <v>0</v>
      </c>
      <c r="Q192" s="224">
        <v>0.08425</v>
      </c>
      <c r="R192" s="224">
        <f t="shared" si="17"/>
        <v>17.861</v>
      </c>
      <c r="S192" s="224">
        <v>0</v>
      </c>
      <c r="T192" s="225">
        <f t="shared" si="18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26" t="s">
        <v>146</v>
      </c>
      <c r="AT192" s="226" t="s">
        <v>142</v>
      </c>
      <c r="AU192" s="226" t="s">
        <v>90</v>
      </c>
      <c r="AY192" s="15" t="s">
        <v>140</v>
      </c>
      <c r="BE192" s="227">
        <f t="shared" si="19"/>
        <v>0</v>
      </c>
      <c r="BF192" s="227">
        <f t="shared" si="20"/>
        <v>0</v>
      </c>
      <c r="BG192" s="227">
        <f t="shared" si="21"/>
        <v>0</v>
      </c>
      <c r="BH192" s="227">
        <f t="shared" si="22"/>
        <v>0</v>
      </c>
      <c r="BI192" s="227">
        <f t="shared" si="23"/>
        <v>0</v>
      </c>
      <c r="BJ192" s="15" t="s">
        <v>88</v>
      </c>
      <c r="BK192" s="227">
        <f t="shared" si="24"/>
        <v>0</v>
      </c>
      <c r="BL192" s="15" t="s">
        <v>146</v>
      </c>
      <c r="BM192" s="226" t="s">
        <v>320</v>
      </c>
    </row>
    <row r="193" spans="1:65" s="2" customFormat="1" ht="16.5" customHeight="1">
      <c r="A193" s="32"/>
      <c r="B193" s="33"/>
      <c r="C193" s="243" t="s">
        <v>321</v>
      </c>
      <c r="D193" s="243" t="s">
        <v>258</v>
      </c>
      <c r="E193" s="244" t="s">
        <v>322</v>
      </c>
      <c r="F193" s="245" t="s">
        <v>323</v>
      </c>
      <c r="G193" s="246" t="s">
        <v>145</v>
      </c>
      <c r="H193" s="247">
        <v>200</v>
      </c>
      <c r="I193" s="248"/>
      <c r="J193" s="249">
        <f t="shared" si="15"/>
        <v>0</v>
      </c>
      <c r="K193" s="250"/>
      <c r="L193" s="251"/>
      <c r="M193" s="252" t="s">
        <v>1</v>
      </c>
      <c r="N193" s="253" t="s">
        <v>45</v>
      </c>
      <c r="O193" s="69"/>
      <c r="P193" s="224">
        <f t="shared" si="16"/>
        <v>0</v>
      </c>
      <c r="Q193" s="224">
        <v>0.131</v>
      </c>
      <c r="R193" s="224">
        <f t="shared" si="17"/>
        <v>26.200000000000003</v>
      </c>
      <c r="S193" s="224">
        <v>0</v>
      </c>
      <c r="T193" s="225">
        <f t="shared" si="18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226" t="s">
        <v>172</v>
      </c>
      <c r="AT193" s="226" t="s">
        <v>258</v>
      </c>
      <c r="AU193" s="226" t="s">
        <v>90</v>
      </c>
      <c r="AY193" s="15" t="s">
        <v>140</v>
      </c>
      <c r="BE193" s="227">
        <f t="shared" si="19"/>
        <v>0</v>
      </c>
      <c r="BF193" s="227">
        <f t="shared" si="20"/>
        <v>0</v>
      </c>
      <c r="BG193" s="227">
        <f t="shared" si="21"/>
        <v>0</v>
      </c>
      <c r="BH193" s="227">
        <f t="shared" si="22"/>
        <v>0</v>
      </c>
      <c r="BI193" s="227">
        <f t="shared" si="23"/>
        <v>0</v>
      </c>
      <c r="BJ193" s="15" t="s">
        <v>88</v>
      </c>
      <c r="BK193" s="227">
        <f t="shared" si="24"/>
        <v>0</v>
      </c>
      <c r="BL193" s="15" t="s">
        <v>146</v>
      </c>
      <c r="BM193" s="226" t="s">
        <v>324</v>
      </c>
    </row>
    <row r="194" spans="1:65" s="2" customFormat="1" ht="21.75" customHeight="1">
      <c r="A194" s="32"/>
      <c r="B194" s="33"/>
      <c r="C194" s="243" t="s">
        <v>325</v>
      </c>
      <c r="D194" s="243" t="s">
        <v>258</v>
      </c>
      <c r="E194" s="244" t="s">
        <v>326</v>
      </c>
      <c r="F194" s="245" t="s">
        <v>327</v>
      </c>
      <c r="G194" s="246" t="s">
        <v>145</v>
      </c>
      <c r="H194" s="247">
        <v>12</v>
      </c>
      <c r="I194" s="248"/>
      <c r="J194" s="249">
        <f t="shared" si="15"/>
        <v>0</v>
      </c>
      <c r="K194" s="250"/>
      <c r="L194" s="251"/>
      <c r="M194" s="252" t="s">
        <v>1</v>
      </c>
      <c r="N194" s="253" t="s">
        <v>45</v>
      </c>
      <c r="O194" s="69"/>
      <c r="P194" s="224">
        <f t="shared" si="16"/>
        <v>0</v>
      </c>
      <c r="Q194" s="224">
        <v>0.131</v>
      </c>
      <c r="R194" s="224">
        <f t="shared" si="17"/>
        <v>1.572</v>
      </c>
      <c r="S194" s="224">
        <v>0</v>
      </c>
      <c r="T194" s="225">
        <f t="shared" si="18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26" t="s">
        <v>172</v>
      </c>
      <c r="AT194" s="226" t="s">
        <v>258</v>
      </c>
      <c r="AU194" s="226" t="s">
        <v>90</v>
      </c>
      <c r="AY194" s="15" t="s">
        <v>140</v>
      </c>
      <c r="BE194" s="227">
        <f t="shared" si="19"/>
        <v>0</v>
      </c>
      <c r="BF194" s="227">
        <f t="shared" si="20"/>
        <v>0</v>
      </c>
      <c r="BG194" s="227">
        <f t="shared" si="21"/>
        <v>0</v>
      </c>
      <c r="BH194" s="227">
        <f t="shared" si="22"/>
        <v>0</v>
      </c>
      <c r="BI194" s="227">
        <f t="shared" si="23"/>
        <v>0</v>
      </c>
      <c r="BJ194" s="15" t="s">
        <v>88</v>
      </c>
      <c r="BK194" s="227">
        <f t="shared" si="24"/>
        <v>0</v>
      </c>
      <c r="BL194" s="15" t="s">
        <v>146</v>
      </c>
      <c r="BM194" s="226" t="s">
        <v>328</v>
      </c>
    </row>
    <row r="195" spans="1:65" s="2" customFormat="1" ht="21.75" customHeight="1">
      <c r="A195" s="32"/>
      <c r="B195" s="33"/>
      <c r="C195" s="214" t="s">
        <v>329</v>
      </c>
      <c r="D195" s="214" t="s">
        <v>142</v>
      </c>
      <c r="E195" s="215" t="s">
        <v>330</v>
      </c>
      <c r="F195" s="216" t="s">
        <v>331</v>
      </c>
      <c r="G195" s="217" t="s">
        <v>145</v>
      </c>
      <c r="H195" s="218">
        <v>723</v>
      </c>
      <c r="I195" s="219"/>
      <c r="J195" s="220">
        <f t="shared" si="15"/>
        <v>0</v>
      </c>
      <c r="K195" s="221"/>
      <c r="L195" s="37"/>
      <c r="M195" s="222" t="s">
        <v>1</v>
      </c>
      <c r="N195" s="223" t="s">
        <v>45</v>
      </c>
      <c r="O195" s="69"/>
      <c r="P195" s="224">
        <f t="shared" si="16"/>
        <v>0</v>
      </c>
      <c r="Q195" s="224">
        <v>0.10362</v>
      </c>
      <c r="R195" s="224">
        <f t="shared" si="17"/>
        <v>74.91726</v>
      </c>
      <c r="S195" s="224">
        <v>0</v>
      </c>
      <c r="T195" s="225">
        <f t="shared" si="18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26" t="s">
        <v>146</v>
      </c>
      <c r="AT195" s="226" t="s">
        <v>142</v>
      </c>
      <c r="AU195" s="226" t="s">
        <v>90</v>
      </c>
      <c r="AY195" s="15" t="s">
        <v>140</v>
      </c>
      <c r="BE195" s="227">
        <f t="shared" si="19"/>
        <v>0</v>
      </c>
      <c r="BF195" s="227">
        <f t="shared" si="20"/>
        <v>0</v>
      </c>
      <c r="BG195" s="227">
        <f t="shared" si="21"/>
        <v>0</v>
      </c>
      <c r="BH195" s="227">
        <f t="shared" si="22"/>
        <v>0</v>
      </c>
      <c r="BI195" s="227">
        <f t="shared" si="23"/>
        <v>0</v>
      </c>
      <c r="BJ195" s="15" t="s">
        <v>88</v>
      </c>
      <c r="BK195" s="227">
        <f t="shared" si="24"/>
        <v>0</v>
      </c>
      <c r="BL195" s="15" t="s">
        <v>146</v>
      </c>
      <c r="BM195" s="226" t="s">
        <v>332</v>
      </c>
    </row>
    <row r="196" spans="1:47" s="2" customFormat="1" ht="19.5">
      <c r="A196" s="32"/>
      <c r="B196" s="33"/>
      <c r="C196" s="34"/>
      <c r="D196" s="230" t="s">
        <v>202</v>
      </c>
      <c r="E196" s="34"/>
      <c r="F196" s="240" t="s">
        <v>333</v>
      </c>
      <c r="G196" s="34"/>
      <c r="H196" s="34"/>
      <c r="I196" s="113"/>
      <c r="J196" s="34"/>
      <c r="K196" s="34"/>
      <c r="L196" s="37"/>
      <c r="M196" s="241"/>
      <c r="N196" s="242"/>
      <c r="O196" s="69"/>
      <c r="P196" s="69"/>
      <c r="Q196" s="69"/>
      <c r="R196" s="69"/>
      <c r="S196" s="69"/>
      <c r="T196" s="70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5" t="s">
        <v>202</v>
      </c>
      <c r="AU196" s="15" t="s">
        <v>90</v>
      </c>
    </row>
    <row r="197" spans="2:51" s="13" customFormat="1" ht="11.25">
      <c r="B197" s="228"/>
      <c r="C197" s="229"/>
      <c r="D197" s="230" t="s">
        <v>155</v>
      </c>
      <c r="E197" s="231" t="s">
        <v>1</v>
      </c>
      <c r="F197" s="232" t="s">
        <v>334</v>
      </c>
      <c r="G197" s="229"/>
      <c r="H197" s="233">
        <v>723</v>
      </c>
      <c r="I197" s="234"/>
      <c r="J197" s="229"/>
      <c r="K197" s="229"/>
      <c r="L197" s="235"/>
      <c r="M197" s="236"/>
      <c r="N197" s="237"/>
      <c r="O197" s="237"/>
      <c r="P197" s="237"/>
      <c r="Q197" s="237"/>
      <c r="R197" s="237"/>
      <c r="S197" s="237"/>
      <c r="T197" s="238"/>
      <c r="AT197" s="239" t="s">
        <v>155</v>
      </c>
      <c r="AU197" s="239" t="s">
        <v>90</v>
      </c>
      <c r="AV197" s="13" t="s">
        <v>90</v>
      </c>
      <c r="AW197" s="13" t="s">
        <v>34</v>
      </c>
      <c r="AX197" s="13" t="s">
        <v>88</v>
      </c>
      <c r="AY197" s="239" t="s">
        <v>140</v>
      </c>
    </row>
    <row r="198" spans="1:65" s="2" customFormat="1" ht="16.5" customHeight="1">
      <c r="A198" s="32"/>
      <c r="B198" s="33"/>
      <c r="C198" s="243" t="s">
        <v>335</v>
      </c>
      <c r="D198" s="243" t="s">
        <v>258</v>
      </c>
      <c r="E198" s="244" t="s">
        <v>336</v>
      </c>
      <c r="F198" s="245" t="s">
        <v>337</v>
      </c>
      <c r="G198" s="246" t="s">
        <v>145</v>
      </c>
      <c r="H198" s="247">
        <v>10</v>
      </c>
      <c r="I198" s="248"/>
      <c r="J198" s="249">
        <f aca="true" t="shared" si="25" ref="J198:J204">ROUND(I198*H198,2)</f>
        <v>0</v>
      </c>
      <c r="K198" s="250"/>
      <c r="L198" s="251"/>
      <c r="M198" s="252" t="s">
        <v>1</v>
      </c>
      <c r="N198" s="253" t="s">
        <v>45</v>
      </c>
      <c r="O198" s="69"/>
      <c r="P198" s="224">
        <f aca="true" t="shared" si="26" ref="P198:P204">O198*H198</f>
        <v>0</v>
      </c>
      <c r="Q198" s="224">
        <v>0.176</v>
      </c>
      <c r="R198" s="224">
        <f aca="true" t="shared" si="27" ref="R198:R204">Q198*H198</f>
        <v>1.7599999999999998</v>
      </c>
      <c r="S198" s="224">
        <v>0</v>
      </c>
      <c r="T198" s="225">
        <f aca="true" t="shared" si="28" ref="T198:T204"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226" t="s">
        <v>172</v>
      </c>
      <c r="AT198" s="226" t="s">
        <v>258</v>
      </c>
      <c r="AU198" s="226" t="s">
        <v>90</v>
      </c>
      <c r="AY198" s="15" t="s">
        <v>140</v>
      </c>
      <c r="BE198" s="227">
        <f aca="true" t="shared" si="29" ref="BE198:BE204">IF(N198="základní",J198,0)</f>
        <v>0</v>
      </c>
      <c r="BF198" s="227">
        <f aca="true" t="shared" si="30" ref="BF198:BF204">IF(N198="snížená",J198,0)</f>
        <v>0</v>
      </c>
      <c r="BG198" s="227">
        <f aca="true" t="shared" si="31" ref="BG198:BG204">IF(N198="zákl. přenesená",J198,0)</f>
        <v>0</v>
      </c>
      <c r="BH198" s="227">
        <f aca="true" t="shared" si="32" ref="BH198:BH204">IF(N198="sníž. přenesená",J198,0)</f>
        <v>0</v>
      </c>
      <c r="BI198" s="227">
        <f aca="true" t="shared" si="33" ref="BI198:BI204">IF(N198="nulová",J198,0)</f>
        <v>0</v>
      </c>
      <c r="BJ198" s="15" t="s">
        <v>88</v>
      </c>
      <c r="BK198" s="227">
        <f aca="true" t="shared" si="34" ref="BK198:BK204">ROUND(I198*H198,2)</f>
        <v>0</v>
      </c>
      <c r="BL198" s="15" t="s">
        <v>146</v>
      </c>
      <c r="BM198" s="226" t="s">
        <v>338</v>
      </c>
    </row>
    <row r="199" spans="1:65" s="2" customFormat="1" ht="16.5" customHeight="1">
      <c r="A199" s="32"/>
      <c r="B199" s="33"/>
      <c r="C199" s="243" t="s">
        <v>339</v>
      </c>
      <c r="D199" s="243" t="s">
        <v>258</v>
      </c>
      <c r="E199" s="244" t="s">
        <v>340</v>
      </c>
      <c r="F199" s="245" t="s">
        <v>341</v>
      </c>
      <c r="G199" s="246" t="s">
        <v>145</v>
      </c>
      <c r="H199" s="247">
        <v>29</v>
      </c>
      <c r="I199" s="248"/>
      <c r="J199" s="249">
        <f t="shared" si="25"/>
        <v>0</v>
      </c>
      <c r="K199" s="250"/>
      <c r="L199" s="251"/>
      <c r="M199" s="252" t="s">
        <v>1</v>
      </c>
      <c r="N199" s="253" t="s">
        <v>45</v>
      </c>
      <c r="O199" s="69"/>
      <c r="P199" s="224">
        <f t="shared" si="26"/>
        <v>0</v>
      </c>
      <c r="Q199" s="224">
        <v>0.176</v>
      </c>
      <c r="R199" s="224">
        <f t="shared" si="27"/>
        <v>5.104</v>
      </c>
      <c r="S199" s="224">
        <v>0</v>
      </c>
      <c r="T199" s="225">
        <f t="shared" si="28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226" t="s">
        <v>172</v>
      </c>
      <c r="AT199" s="226" t="s">
        <v>258</v>
      </c>
      <c r="AU199" s="226" t="s">
        <v>90</v>
      </c>
      <c r="AY199" s="15" t="s">
        <v>140</v>
      </c>
      <c r="BE199" s="227">
        <f t="shared" si="29"/>
        <v>0</v>
      </c>
      <c r="BF199" s="227">
        <f t="shared" si="30"/>
        <v>0</v>
      </c>
      <c r="BG199" s="227">
        <f t="shared" si="31"/>
        <v>0</v>
      </c>
      <c r="BH199" s="227">
        <f t="shared" si="32"/>
        <v>0</v>
      </c>
      <c r="BI199" s="227">
        <f t="shared" si="33"/>
        <v>0</v>
      </c>
      <c r="BJ199" s="15" t="s">
        <v>88</v>
      </c>
      <c r="BK199" s="227">
        <f t="shared" si="34"/>
        <v>0</v>
      </c>
      <c r="BL199" s="15" t="s">
        <v>146</v>
      </c>
      <c r="BM199" s="226" t="s">
        <v>342</v>
      </c>
    </row>
    <row r="200" spans="1:65" s="2" customFormat="1" ht="21.75" customHeight="1">
      <c r="A200" s="32"/>
      <c r="B200" s="33"/>
      <c r="C200" s="243" t="s">
        <v>343</v>
      </c>
      <c r="D200" s="243" t="s">
        <v>258</v>
      </c>
      <c r="E200" s="244" t="s">
        <v>344</v>
      </c>
      <c r="F200" s="245" t="s">
        <v>345</v>
      </c>
      <c r="G200" s="246" t="s">
        <v>145</v>
      </c>
      <c r="H200" s="247">
        <v>15</v>
      </c>
      <c r="I200" s="248"/>
      <c r="J200" s="249">
        <f t="shared" si="25"/>
        <v>0</v>
      </c>
      <c r="K200" s="250"/>
      <c r="L200" s="251"/>
      <c r="M200" s="252" t="s">
        <v>1</v>
      </c>
      <c r="N200" s="253" t="s">
        <v>45</v>
      </c>
      <c r="O200" s="69"/>
      <c r="P200" s="224">
        <f t="shared" si="26"/>
        <v>0</v>
      </c>
      <c r="Q200" s="224">
        <v>0.131</v>
      </c>
      <c r="R200" s="224">
        <f t="shared" si="27"/>
        <v>1.965</v>
      </c>
      <c r="S200" s="224">
        <v>0</v>
      </c>
      <c r="T200" s="225">
        <f t="shared" si="28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226" t="s">
        <v>172</v>
      </c>
      <c r="AT200" s="226" t="s">
        <v>258</v>
      </c>
      <c r="AU200" s="226" t="s">
        <v>90</v>
      </c>
      <c r="AY200" s="15" t="s">
        <v>140</v>
      </c>
      <c r="BE200" s="227">
        <f t="shared" si="29"/>
        <v>0</v>
      </c>
      <c r="BF200" s="227">
        <f t="shared" si="30"/>
        <v>0</v>
      </c>
      <c r="BG200" s="227">
        <f t="shared" si="31"/>
        <v>0</v>
      </c>
      <c r="BH200" s="227">
        <f t="shared" si="32"/>
        <v>0</v>
      </c>
      <c r="BI200" s="227">
        <f t="shared" si="33"/>
        <v>0</v>
      </c>
      <c r="BJ200" s="15" t="s">
        <v>88</v>
      </c>
      <c r="BK200" s="227">
        <f t="shared" si="34"/>
        <v>0</v>
      </c>
      <c r="BL200" s="15" t="s">
        <v>146</v>
      </c>
      <c r="BM200" s="226" t="s">
        <v>346</v>
      </c>
    </row>
    <row r="201" spans="1:65" s="2" customFormat="1" ht="16.5" customHeight="1">
      <c r="A201" s="32"/>
      <c r="B201" s="33"/>
      <c r="C201" s="243" t="s">
        <v>347</v>
      </c>
      <c r="D201" s="243" t="s">
        <v>258</v>
      </c>
      <c r="E201" s="244" t="s">
        <v>348</v>
      </c>
      <c r="F201" s="245" t="s">
        <v>349</v>
      </c>
      <c r="G201" s="246" t="s">
        <v>145</v>
      </c>
      <c r="H201" s="247">
        <v>180</v>
      </c>
      <c r="I201" s="248"/>
      <c r="J201" s="249">
        <f t="shared" si="25"/>
        <v>0</v>
      </c>
      <c r="K201" s="250"/>
      <c r="L201" s="251"/>
      <c r="M201" s="252" t="s">
        <v>1</v>
      </c>
      <c r="N201" s="253" t="s">
        <v>45</v>
      </c>
      <c r="O201" s="69"/>
      <c r="P201" s="224">
        <f t="shared" si="26"/>
        <v>0</v>
      </c>
      <c r="Q201" s="224">
        <v>0.176</v>
      </c>
      <c r="R201" s="224">
        <f t="shared" si="27"/>
        <v>31.68</v>
      </c>
      <c r="S201" s="224">
        <v>0</v>
      </c>
      <c r="T201" s="225">
        <f t="shared" si="28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226" t="s">
        <v>172</v>
      </c>
      <c r="AT201" s="226" t="s">
        <v>258</v>
      </c>
      <c r="AU201" s="226" t="s">
        <v>90</v>
      </c>
      <c r="AY201" s="15" t="s">
        <v>140</v>
      </c>
      <c r="BE201" s="227">
        <f t="shared" si="29"/>
        <v>0</v>
      </c>
      <c r="BF201" s="227">
        <f t="shared" si="30"/>
        <v>0</v>
      </c>
      <c r="BG201" s="227">
        <f t="shared" si="31"/>
        <v>0</v>
      </c>
      <c r="BH201" s="227">
        <f t="shared" si="32"/>
        <v>0</v>
      </c>
      <c r="BI201" s="227">
        <f t="shared" si="33"/>
        <v>0</v>
      </c>
      <c r="BJ201" s="15" t="s">
        <v>88</v>
      </c>
      <c r="BK201" s="227">
        <f t="shared" si="34"/>
        <v>0</v>
      </c>
      <c r="BL201" s="15" t="s">
        <v>146</v>
      </c>
      <c r="BM201" s="226" t="s">
        <v>350</v>
      </c>
    </row>
    <row r="202" spans="1:65" s="2" customFormat="1" ht="16.5" customHeight="1">
      <c r="A202" s="32"/>
      <c r="B202" s="33"/>
      <c r="C202" s="243" t="s">
        <v>351</v>
      </c>
      <c r="D202" s="243" t="s">
        <v>258</v>
      </c>
      <c r="E202" s="244" t="s">
        <v>352</v>
      </c>
      <c r="F202" s="245" t="s">
        <v>353</v>
      </c>
      <c r="G202" s="246" t="s">
        <v>145</v>
      </c>
      <c r="H202" s="247">
        <v>109</v>
      </c>
      <c r="I202" s="248"/>
      <c r="J202" s="249">
        <f t="shared" si="25"/>
        <v>0</v>
      </c>
      <c r="K202" s="250"/>
      <c r="L202" s="251"/>
      <c r="M202" s="252" t="s">
        <v>1</v>
      </c>
      <c r="N202" s="253" t="s">
        <v>45</v>
      </c>
      <c r="O202" s="69"/>
      <c r="P202" s="224">
        <f t="shared" si="26"/>
        <v>0</v>
      </c>
      <c r="Q202" s="224">
        <v>0.176</v>
      </c>
      <c r="R202" s="224">
        <f t="shared" si="27"/>
        <v>19.183999999999997</v>
      </c>
      <c r="S202" s="224">
        <v>0</v>
      </c>
      <c r="T202" s="225">
        <f t="shared" si="28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26" t="s">
        <v>172</v>
      </c>
      <c r="AT202" s="226" t="s">
        <v>258</v>
      </c>
      <c r="AU202" s="226" t="s">
        <v>90</v>
      </c>
      <c r="AY202" s="15" t="s">
        <v>140</v>
      </c>
      <c r="BE202" s="227">
        <f t="shared" si="29"/>
        <v>0</v>
      </c>
      <c r="BF202" s="227">
        <f t="shared" si="30"/>
        <v>0</v>
      </c>
      <c r="BG202" s="227">
        <f t="shared" si="31"/>
        <v>0</v>
      </c>
      <c r="BH202" s="227">
        <f t="shared" si="32"/>
        <v>0</v>
      </c>
      <c r="BI202" s="227">
        <f t="shared" si="33"/>
        <v>0</v>
      </c>
      <c r="BJ202" s="15" t="s">
        <v>88</v>
      </c>
      <c r="BK202" s="227">
        <f t="shared" si="34"/>
        <v>0</v>
      </c>
      <c r="BL202" s="15" t="s">
        <v>146</v>
      </c>
      <c r="BM202" s="226" t="s">
        <v>354</v>
      </c>
    </row>
    <row r="203" spans="1:65" s="2" customFormat="1" ht="21.75" customHeight="1">
      <c r="A203" s="32"/>
      <c r="B203" s="33"/>
      <c r="C203" s="214" t="s">
        <v>355</v>
      </c>
      <c r="D203" s="214" t="s">
        <v>142</v>
      </c>
      <c r="E203" s="215" t="s">
        <v>356</v>
      </c>
      <c r="F203" s="216" t="s">
        <v>357</v>
      </c>
      <c r="G203" s="217" t="s">
        <v>145</v>
      </c>
      <c r="H203" s="218">
        <v>573</v>
      </c>
      <c r="I203" s="219"/>
      <c r="J203" s="220">
        <f t="shared" si="25"/>
        <v>0</v>
      </c>
      <c r="K203" s="221"/>
      <c r="L203" s="37"/>
      <c r="M203" s="222" t="s">
        <v>1</v>
      </c>
      <c r="N203" s="223" t="s">
        <v>45</v>
      </c>
      <c r="O203" s="69"/>
      <c r="P203" s="224">
        <f t="shared" si="26"/>
        <v>0</v>
      </c>
      <c r="Q203" s="224">
        <v>0.098</v>
      </c>
      <c r="R203" s="224">
        <f t="shared" si="27"/>
        <v>56.154</v>
      </c>
      <c r="S203" s="224">
        <v>0</v>
      </c>
      <c r="T203" s="225">
        <f t="shared" si="28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26" t="s">
        <v>146</v>
      </c>
      <c r="AT203" s="226" t="s">
        <v>142</v>
      </c>
      <c r="AU203" s="226" t="s">
        <v>90</v>
      </c>
      <c r="AY203" s="15" t="s">
        <v>140</v>
      </c>
      <c r="BE203" s="227">
        <f t="shared" si="29"/>
        <v>0</v>
      </c>
      <c r="BF203" s="227">
        <f t="shared" si="30"/>
        <v>0</v>
      </c>
      <c r="BG203" s="227">
        <f t="shared" si="31"/>
        <v>0</v>
      </c>
      <c r="BH203" s="227">
        <f t="shared" si="32"/>
        <v>0</v>
      </c>
      <c r="BI203" s="227">
        <f t="shared" si="33"/>
        <v>0</v>
      </c>
      <c r="BJ203" s="15" t="s">
        <v>88</v>
      </c>
      <c r="BK203" s="227">
        <f t="shared" si="34"/>
        <v>0</v>
      </c>
      <c r="BL203" s="15" t="s">
        <v>146</v>
      </c>
      <c r="BM203" s="226" t="s">
        <v>358</v>
      </c>
    </row>
    <row r="204" spans="1:65" s="2" customFormat="1" ht="16.5" customHeight="1">
      <c r="A204" s="32"/>
      <c r="B204" s="33"/>
      <c r="C204" s="243" t="s">
        <v>359</v>
      </c>
      <c r="D204" s="243" t="s">
        <v>258</v>
      </c>
      <c r="E204" s="244" t="s">
        <v>360</v>
      </c>
      <c r="F204" s="245" t="s">
        <v>361</v>
      </c>
      <c r="G204" s="246" t="s">
        <v>268</v>
      </c>
      <c r="H204" s="247">
        <v>573</v>
      </c>
      <c r="I204" s="248"/>
      <c r="J204" s="249">
        <f t="shared" si="25"/>
        <v>0</v>
      </c>
      <c r="K204" s="250"/>
      <c r="L204" s="251"/>
      <c r="M204" s="252" t="s">
        <v>1</v>
      </c>
      <c r="N204" s="253" t="s">
        <v>45</v>
      </c>
      <c r="O204" s="69"/>
      <c r="P204" s="224">
        <f t="shared" si="26"/>
        <v>0</v>
      </c>
      <c r="Q204" s="224">
        <v>0.027</v>
      </c>
      <c r="R204" s="224">
        <f t="shared" si="27"/>
        <v>15.471</v>
      </c>
      <c r="S204" s="224">
        <v>0</v>
      </c>
      <c r="T204" s="225">
        <f t="shared" si="28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226" t="s">
        <v>172</v>
      </c>
      <c r="AT204" s="226" t="s">
        <v>258</v>
      </c>
      <c r="AU204" s="226" t="s">
        <v>90</v>
      </c>
      <c r="AY204" s="15" t="s">
        <v>140</v>
      </c>
      <c r="BE204" s="227">
        <f t="shared" si="29"/>
        <v>0</v>
      </c>
      <c r="BF204" s="227">
        <f t="shared" si="30"/>
        <v>0</v>
      </c>
      <c r="BG204" s="227">
        <f t="shared" si="31"/>
        <v>0</v>
      </c>
      <c r="BH204" s="227">
        <f t="shared" si="32"/>
        <v>0</v>
      </c>
      <c r="BI204" s="227">
        <f t="shared" si="33"/>
        <v>0</v>
      </c>
      <c r="BJ204" s="15" t="s">
        <v>88</v>
      </c>
      <c r="BK204" s="227">
        <f t="shared" si="34"/>
        <v>0</v>
      </c>
      <c r="BL204" s="15" t="s">
        <v>146</v>
      </c>
      <c r="BM204" s="226" t="s">
        <v>362</v>
      </c>
    </row>
    <row r="205" spans="2:51" s="13" customFormat="1" ht="11.25">
      <c r="B205" s="228"/>
      <c r="C205" s="229"/>
      <c r="D205" s="230" t="s">
        <v>155</v>
      </c>
      <c r="E205" s="231" t="s">
        <v>1</v>
      </c>
      <c r="F205" s="232" t="s">
        <v>363</v>
      </c>
      <c r="G205" s="229"/>
      <c r="H205" s="233">
        <v>573</v>
      </c>
      <c r="I205" s="234"/>
      <c r="J205" s="229"/>
      <c r="K205" s="229"/>
      <c r="L205" s="235"/>
      <c r="M205" s="236"/>
      <c r="N205" s="237"/>
      <c r="O205" s="237"/>
      <c r="P205" s="237"/>
      <c r="Q205" s="237"/>
      <c r="R205" s="237"/>
      <c r="S205" s="237"/>
      <c r="T205" s="238"/>
      <c r="AT205" s="239" t="s">
        <v>155</v>
      </c>
      <c r="AU205" s="239" t="s">
        <v>90</v>
      </c>
      <c r="AV205" s="13" t="s">
        <v>90</v>
      </c>
      <c r="AW205" s="13" t="s">
        <v>34</v>
      </c>
      <c r="AX205" s="13" t="s">
        <v>88</v>
      </c>
      <c r="AY205" s="239" t="s">
        <v>140</v>
      </c>
    </row>
    <row r="206" spans="1:65" s="2" customFormat="1" ht="16.5" customHeight="1">
      <c r="A206" s="32"/>
      <c r="B206" s="33"/>
      <c r="C206" s="214" t="s">
        <v>364</v>
      </c>
      <c r="D206" s="214" t="s">
        <v>142</v>
      </c>
      <c r="E206" s="215" t="s">
        <v>365</v>
      </c>
      <c r="F206" s="216" t="s">
        <v>366</v>
      </c>
      <c r="G206" s="217" t="s">
        <v>179</v>
      </c>
      <c r="H206" s="218">
        <v>42</v>
      </c>
      <c r="I206" s="219"/>
      <c r="J206" s="220">
        <f>ROUND(I206*H206,2)</f>
        <v>0</v>
      </c>
      <c r="K206" s="221"/>
      <c r="L206" s="37"/>
      <c r="M206" s="222" t="s">
        <v>1</v>
      </c>
      <c r="N206" s="223" t="s">
        <v>45</v>
      </c>
      <c r="O206" s="69"/>
      <c r="P206" s="224">
        <f>O206*H206</f>
        <v>0</v>
      </c>
      <c r="Q206" s="224">
        <v>0</v>
      </c>
      <c r="R206" s="224">
        <f>Q206*H206</f>
        <v>0</v>
      </c>
      <c r="S206" s="224">
        <v>0</v>
      </c>
      <c r="T206" s="225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226" t="s">
        <v>146</v>
      </c>
      <c r="AT206" s="226" t="s">
        <v>142</v>
      </c>
      <c r="AU206" s="226" t="s">
        <v>90</v>
      </c>
      <c r="AY206" s="15" t="s">
        <v>140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15" t="s">
        <v>88</v>
      </c>
      <c r="BK206" s="227">
        <f>ROUND(I206*H206,2)</f>
        <v>0</v>
      </c>
      <c r="BL206" s="15" t="s">
        <v>146</v>
      </c>
      <c r="BM206" s="226" t="s">
        <v>367</v>
      </c>
    </row>
    <row r="207" spans="2:63" s="12" customFormat="1" ht="22.9" customHeight="1">
      <c r="B207" s="198"/>
      <c r="C207" s="199"/>
      <c r="D207" s="200" t="s">
        <v>79</v>
      </c>
      <c r="E207" s="212" t="s">
        <v>172</v>
      </c>
      <c r="F207" s="212" t="s">
        <v>368</v>
      </c>
      <c r="G207" s="199"/>
      <c r="H207" s="199"/>
      <c r="I207" s="202"/>
      <c r="J207" s="213">
        <f>BK207</f>
        <v>0</v>
      </c>
      <c r="K207" s="199"/>
      <c r="L207" s="204"/>
      <c r="M207" s="205"/>
      <c r="N207" s="206"/>
      <c r="O207" s="206"/>
      <c r="P207" s="207">
        <f>SUM(P208:P210)</f>
        <v>0</v>
      </c>
      <c r="Q207" s="206"/>
      <c r="R207" s="207">
        <f>SUM(R208:R210)</f>
        <v>14.8288</v>
      </c>
      <c r="S207" s="206"/>
      <c r="T207" s="208">
        <f>SUM(T208:T210)</f>
        <v>8.28</v>
      </c>
      <c r="AR207" s="209" t="s">
        <v>88</v>
      </c>
      <c r="AT207" s="210" t="s">
        <v>79</v>
      </c>
      <c r="AU207" s="210" t="s">
        <v>88</v>
      </c>
      <c r="AY207" s="209" t="s">
        <v>140</v>
      </c>
      <c r="BK207" s="211">
        <f>SUM(BK208:BK210)</f>
        <v>0</v>
      </c>
    </row>
    <row r="208" spans="1:65" s="2" customFormat="1" ht="21.75" customHeight="1">
      <c r="A208" s="32"/>
      <c r="B208" s="33"/>
      <c r="C208" s="214" t="s">
        <v>369</v>
      </c>
      <c r="D208" s="214" t="s">
        <v>142</v>
      </c>
      <c r="E208" s="215" t="s">
        <v>370</v>
      </c>
      <c r="F208" s="216" t="s">
        <v>371</v>
      </c>
      <c r="G208" s="217" t="s">
        <v>188</v>
      </c>
      <c r="H208" s="218">
        <v>4</v>
      </c>
      <c r="I208" s="219"/>
      <c r="J208" s="220">
        <f>ROUND(I208*H208,2)</f>
        <v>0</v>
      </c>
      <c r="K208" s="221"/>
      <c r="L208" s="37"/>
      <c r="M208" s="222" t="s">
        <v>1</v>
      </c>
      <c r="N208" s="223" t="s">
        <v>45</v>
      </c>
      <c r="O208" s="69"/>
      <c r="P208" s="224">
        <f>O208*H208</f>
        <v>0</v>
      </c>
      <c r="Q208" s="224">
        <v>0</v>
      </c>
      <c r="R208" s="224">
        <f>Q208*H208</f>
        <v>0</v>
      </c>
      <c r="S208" s="224">
        <v>1.92</v>
      </c>
      <c r="T208" s="225">
        <f>S208*H208</f>
        <v>7.68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226" t="s">
        <v>146</v>
      </c>
      <c r="AT208" s="226" t="s">
        <v>142</v>
      </c>
      <c r="AU208" s="226" t="s">
        <v>90</v>
      </c>
      <c r="AY208" s="15" t="s">
        <v>140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15" t="s">
        <v>88</v>
      </c>
      <c r="BK208" s="227">
        <f>ROUND(I208*H208,2)</f>
        <v>0</v>
      </c>
      <c r="BL208" s="15" t="s">
        <v>146</v>
      </c>
      <c r="BM208" s="226" t="s">
        <v>372</v>
      </c>
    </row>
    <row r="209" spans="1:65" s="2" customFormat="1" ht="21.75" customHeight="1">
      <c r="A209" s="32"/>
      <c r="B209" s="33"/>
      <c r="C209" s="214" t="s">
        <v>373</v>
      </c>
      <c r="D209" s="214" t="s">
        <v>142</v>
      </c>
      <c r="E209" s="215" t="s">
        <v>374</v>
      </c>
      <c r="F209" s="216" t="s">
        <v>375</v>
      </c>
      <c r="G209" s="217" t="s">
        <v>268</v>
      </c>
      <c r="H209" s="218">
        <v>6</v>
      </c>
      <c r="I209" s="219"/>
      <c r="J209" s="220">
        <f>ROUND(I209*H209,2)</f>
        <v>0</v>
      </c>
      <c r="K209" s="221"/>
      <c r="L209" s="37"/>
      <c r="M209" s="222" t="s">
        <v>1</v>
      </c>
      <c r="N209" s="223" t="s">
        <v>45</v>
      </c>
      <c r="O209" s="69"/>
      <c r="P209" s="224">
        <f>O209*H209</f>
        <v>0</v>
      </c>
      <c r="Q209" s="224">
        <v>0</v>
      </c>
      <c r="R209" s="224">
        <f>Q209*H209</f>
        <v>0</v>
      </c>
      <c r="S209" s="224">
        <v>0.1</v>
      </c>
      <c r="T209" s="225">
        <f>S209*H209</f>
        <v>0.6000000000000001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226" t="s">
        <v>146</v>
      </c>
      <c r="AT209" s="226" t="s">
        <v>142</v>
      </c>
      <c r="AU209" s="226" t="s">
        <v>90</v>
      </c>
      <c r="AY209" s="15" t="s">
        <v>140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5" t="s">
        <v>88</v>
      </c>
      <c r="BK209" s="227">
        <f>ROUND(I209*H209,2)</f>
        <v>0</v>
      </c>
      <c r="BL209" s="15" t="s">
        <v>146</v>
      </c>
      <c r="BM209" s="226" t="s">
        <v>376</v>
      </c>
    </row>
    <row r="210" spans="1:65" s="2" customFormat="1" ht="21.75" customHeight="1">
      <c r="A210" s="32"/>
      <c r="B210" s="33"/>
      <c r="C210" s="214" t="s">
        <v>377</v>
      </c>
      <c r="D210" s="214" t="s">
        <v>142</v>
      </c>
      <c r="E210" s="215" t="s">
        <v>378</v>
      </c>
      <c r="F210" s="216" t="s">
        <v>379</v>
      </c>
      <c r="G210" s="217" t="s">
        <v>268</v>
      </c>
      <c r="H210" s="218">
        <v>35</v>
      </c>
      <c r="I210" s="219"/>
      <c r="J210" s="220">
        <f>ROUND(I210*H210,2)</f>
        <v>0</v>
      </c>
      <c r="K210" s="221"/>
      <c r="L210" s="37"/>
      <c r="M210" s="222" t="s">
        <v>1</v>
      </c>
      <c r="N210" s="223" t="s">
        <v>45</v>
      </c>
      <c r="O210" s="69"/>
      <c r="P210" s="224">
        <f>O210*H210</f>
        <v>0</v>
      </c>
      <c r="Q210" s="224">
        <v>0.42368</v>
      </c>
      <c r="R210" s="224">
        <f>Q210*H210</f>
        <v>14.8288</v>
      </c>
      <c r="S210" s="224">
        <v>0</v>
      </c>
      <c r="T210" s="225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226" t="s">
        <v>146</v>
      </c>
      <c r="AT210" s="226" t="s">
        <v>142</v>
      </c>
      <c r="AU210" s="226" t="s">
        <v>90</v>
      </c>
      <c r="AY210" s="15" t="s">
        <v>140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15" t="s">
        <v>88</v>
      </c>
      <c r="BK210" s="227">
        <f>ROUND(I210*H210,2)</f>
        <v>0</v>
      </c>
      <c r="BL210" s="15" t="s">
        <v>146</v>
      </c>
      <c r="BM210" s="226" t="s">
        <v>380</v>
      </c>
    </row>
    <row r="211" spans="2:63" s="12" customFormat="1" ht="22.9" customHeight="1">
      <c r="B211" s="198"/>
      <c r="C211" s="199"/>
      <c r="D211" s="200" t="s">
        <v>79</v>
      </c>
      <c r="E211" s="212" t="s">
        <v>176</v>
      </c>
      <c r="F211" s="212" t="s">
        <v>381</v>
      </c>
      <c r="G211" s="199"/>
      <c r="H211" s="199"/>
      <c r="I211" s="202"/>
      <c r="J211" s="213">
        <f>BK211</f>
        <v>0</v>
      </c>
      <c r="K211" s="199"/>
      <c r="L211" s="204"/>
      <c r="M211" s="205"/>
      <c r="N211" s="206"/>
      <c r="O211" s="206"/>
      <c r="P211" s="207">
        <f>SUM(P212:P252)</f>
        <v>0</v>
      </c>
      <c r="Q211" s="206"/>
      <c r="R211" s="207">
        <f>SUM(R212:R252)</f>
        <v>227.73519999999996</v>
      </c>
      <c r="S211" s="206"/>
      <c r="T211" s="208">
        <f>SUM(T212:T252)</f>
        <v>21.422</v>
      </c>
      <c r="AR211" s="209" t="s">
        <v>88</v>
      </c>
      <c r="AT211" s="210" t="s">
        <v>79</v>
      </c>
      <c r="AU211" s="210" t="s">
        <v>88</v>
      </c>
      <c r="AY211" s="209" t="s">
        <v>140</v>
      </c>
      <c r="BK211" s="211">
        <f>SUM(BK212:BK252)</f>
        <v>0</v>
      </c>
    </row>
    <row r="212" spans="1:65" s="2" customFormat="1" ht="21.75" customHeight="1">
      <c r="A212" s="32"/>
      <c r="B212" s="33"/>
      <c r="C212" s="214" t="s">
        <v>382</v>
      </c>
      <c r="D212" s="214" t="s">
        <v>142</v>
      </c>
      <c r="E212" s="215" t="s">
        <v>383</v>
      </c>
      <c r="F212" s="216" t="s">
        <v>384</v>
      </c>
      <c r="G212" s="217" t="s">
        <v>268</v>
      </c>
      <c r="H212" s="218">
        <v>10</v>
      </c>
      <c r="I212" s="219"/>
      <c r="J212" s="220">
        <f aca="true" t="shared" si="35" ref="J212:J244">ROUND(I212*H212,2)</f>
        <v>0</v>
      </c>
      <c r="K212" s="221"/>
      <c r="L212" s="37"/>
      <c r="M212" s="222" t="s">
        <v>1</v>
      </c>
      <c r="N212" s="223" t="s">
        <v>45</v>
      </c>
      <c r="O212" s="69"/>
      <c r="P212" s="224">
        <f aca="true" t="shared" si="36" ref="P212:P244">O212*H212</f>
        <v>0</v>
      </c>
      <c r="Q212" s="224">
        <v>0.0007</v>
      </c>
      <c r="R212" s="224">
        <f aca="true" t="shared" si="37" ref="R212:R244">Q212*H212</f>
        <v>0.007</v>
      </c>
      <c r="S212" s="224">
        <v>0</v>
      </c>
      <c r="T212" s="225">
        <f aca="true" t="shared" si="38" ref="T212:T244"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226" t="s">
        <v>146</v>
      </c>
      <c r="AT212" s="226" t="s">
        <v>142</v>
      </c>
      <c r="AU212" s="226" t="s">
        <v>90</v>
      </c>
      <c r="AY212" s="15" t="s">
        <v>140</v>
      </c>
      <c r="BE212" s="227">
        <f aca="true" t="shared" si="39" ref="BE212:BE244">IF(N212="základní",J212,0)</f>
        <v>0</v>
      </c>
      <c r="BF212" s="227">
        <f aca="true" t="shared" si="40" ref="BF212:BF244">IF(N212="snížená",J212,0)</f>
        <v>0</v>
      </c>
      <c r="BG212" s="227">
        <f aca="true" t="shared" si="41" ref="BG212:BG244">IF(N212="zákl. přenesená",J212,0)</f>
        <v>0</v>
      </c>
      <c r="BH212" s="227">
        <f aca="true" t="shared" si="42" ref="BH212:BH244">IF(N212="sníž. přenesená",J212,0)</f>
        <v>0</v>
      </c>
      <c r="BI212" s="227">
        <f aca="true" t="shared" si="43" ref="BI212:BI244">IF(N212="nulová",J212,0)</f>
        <v>0</v>
      </c>
      <c r="BJ212" s="15" t="s">
        <v>88</v>
      </c>
      <c r="BK212" s="227">
        <f aca="true" t="shared" si="44" ref="BK212:BK244">ROUND(I212*H212,2)</f>
        <v>0</v>
      </c>
      <c r="BL212" s="15" t="s">
        <v>146</v>
      </c>
      <c r="BM212" s="226" t="s">
        <v>385</v>
      </c>
    </row>
    <row r="213" spans="1:65" s="2" customFormat="1" ht="21.75" customHeight="1">
      <c r="A213" s="32"/>
      <c r="B213" s="33"/>
      <c r="C213" s="243" t="s">
        <v>386</v>
      </c>
      <c r="D213" s="243" t="s">
        <v>258</v>
      </c>
      <c r="E213" s="244" t="s">
        <v>387</v>
      </c>
      <c r="F213" s="245" t="s">
        <v>388</v>
      </c>
      <c r="G213" s="246" t="s">
        <v>268</v>
      </c>
      <c r="H213" s="247">
        <v>3</v>
      </c>
      <c r="I213" s="248"/>
      <c r="J213" s="249">
        <f t="shared" si="35"/>
        <v>0</v>
      </c>
      <c r="K213" s="250"/>
      <c r="L213" s="251"/>
      <c r="M213" s="252" t="s">
        <v>1</v>
      </c>
      <c r="N213" s="253" t="s">
        <v>45</v>
      </c>
      <c r="O213" s="69"/>
      <c r="P213" s="224">
        <f t="shared" si="36"/>
        <v>0</v>
      </c>
      <c r="Q213" s="224">
        <v>0.0036</v>
      </c>
      <c r="R213" s="224">
        <f t="shared" si="37"/>
        <v>0.0108</v>
      </c>
      <c r="S213" s="224">
        <v>0</v>
      </c>
      <c r="T213" s="225">
        <f t="shared" si="38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226" t="s">
        <v>172</v>
      </c>
      <c r="AT213" s="226" t="s">
        <v>258</v>
      </c>
      <c r="AU213" s="226" t="s">
        <v>90</v>
      </c>
      <c r="AY213" s="15" t="s">
        <v>140</v>
      </c>
      <c r="BE213" s="227">
        <f t="shared" si="39"/>
        <v>0</v>
      </c>
      <c r="BF213" s="227">
        <f t="shared" si="40"/>
        <v>0</v>
      </c>
      <c r="BG213" s="227">
        <f t="shared" si="41"/>
        <v>0</v>
      </c>
      <c r="BH213" s="227">
        <f t="shared" si="42"/>
        <v>0</v>
      </c>
      <c r="BI213" s="227">
        <f t="shared" si="43"/>
        <v>0</v>
      </c>
      <c r="BJ213" s="15" t="s">
        <v>88</v>
      </c>
      <c r="BK213" s="227">
        <f t="shared" si="44"/>
        <v>0</v>
      </c>
      <c r="BL213" s="15" t="s">
        <v>146</v>
      </c>
      <c r="BM213" s="226" t="s">
        <v>389</v>
      </c>
    </row>
    <row r="214" spans="1:65" s="2" customFormat="1" ht="21.75" customHeight="1">
      <c r="A214" s="32"/>
      <c r="B214" s="33"/>
      <c r="C214" s="243" t="s">
        <v>390</v>
      </c>
      <c r="D214" s="243" t="s">
        <v>258</v>
      </c>
      <c r="E214" s="244" t="s">
        <v>391</v>
      </c>
      <c r="F214" s="245" t="s">
        <v>392</v>
      </c>
      <c r="G214" s="246" t="s">
        <v>268</v>
      </c>
      <c r="H214" s="247">
        <v>2</v>
      </c>
      <c r="I214" s="248"/>
      <c r="J214" s="249">
        <f t="shared" si="35"/>
        <v>0</v>
      </c>
      <c r="K214" s="250"/>
      <c r="L214" s="251"/>
      <c r="M214" s="252" t="s">
        <v>1</v>
      </c>
      <c r="N214" s="253" t="s">
        <v>45</v>
      </c>
      <c r="O214" s="69"/>
      <c r="P214" s="224">
        <f t="shared" si="36"/>
        <v>0</v>
      </c>
      <c r="Q214" s="224">
        <v>0.0008</v>
      </c>
      <c r="R214" s="224">
        <f t="shared" si="37"/>
        <v>0.0016</v>
      </c>
      <c r="S214" s="224">
        <v>0</v>
      </c>
      <c r="T214" s="225">
        <f t="shared" si="38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226" t="s">
        <v>172</v>
      </c>
      <c r="AT214" s="226" t="s">
        <v>258</v>
      </c>
      <c r="AU214" s="226" t="s">
        <v>90</v>
      </c>
      <c r="AY214" s="15" t="s">
        <v>140</v>
      </c>
      <c r="BE214" s="227">
        <f t="shared" si="39"/>
        <v>0</v>
      </c>
      <c r="BF214" s="227">
        <f t="shared" si="40"/>
        <v>0</v>
      </c>
      <c r="BG214" s="227">
        <f t="shared" si="41"/>
        <v>0</v>
      </c>
      <c r="BH214" s="227">
        <f t="shared" si="42"/>
        <v>0</v>
      </c>
      <c r="BI214" s="227">
        <f t="shared" si="43"/>
        <v>0</v>
      </c>
      <c r="BJ214" s="15" t="s">
        <v>88</v>
      </c>
      <c r="BK214" s="227">
        <f t="shared" si="44"/>
        <v>0</v>
      </c>
      <c r="BL214" s="15" t="s">
        <v>146</v>
      </c>
      <c r="BM214" s="226" t="s">
        <v>393</v>
      </c>
    </row>
    <row r="215" spans="1:65" s="2" customFormat="1" ht="16.5" customHeight="1">
      <c r="A215" s="32"/>
      <c r="B215" s="33"/>
      <c r="C215" s="243" t="s">
        <v>394</v>
      </c>
      <c r="D215" s="243" t="s">
        <v>258</v>
      </c>
      <c r="E215" s="244" t="s">
        <v>395</v>
      </c>
      <c r="F215" s="245" t="s">
        <v>396</v>
      </c>
      <c r="G215" s="246" t="s">
        <v>268</v>
      </c>
      <c r="H215" s="247">
        <v>1</v>
      </c>
      <c r="I215" s="248"/>
      <c r="J215" s="249">
        <f t="shared" si="35"/>
        <v>0</v>
      </c>
      <c r="K215" s="250"/>
      <c r="L215" s="251"/>
      <c r="M215" s="252" t="s">
        <v>1</v>
      </c>
      <c r="N215" s="253" t="s">
        <v>45</v>
      </c>
      <c r="O215" s="69"/>
      <c r="P215" s="224">
        <f t="shared" si="36"/>
        <v>0</v>
      </c>
      <c r="Q215" s="224">
        <v>0.0025</v>
      </c>
      <c r="R215" s="224">
        <f t="shared" si="37"/>
        <v>0.0025</v>
      </c>
      <c r="S215" s="224">
        <v>0</v>
      </c>
      <c r="T215" s="225">
        <f t="shared" si="38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226" t="s">
        <v>172</v>
      </c>
      <c r="AT215" s="226" t="s">
        <v>258</v>
      </c>
      <c r="AU215" s="226" t="s">
        <v>90</v>
      </c>
      <c r="AY215" s="15" t="s">
        <v>140</v>
      </c>
      <c r="BE215" s="227">
        <f t="shared" si="39"/>
        <v>0</v>
      </c>
      <c r="BF215" s="227">
        <f t="shared" si="40"/>
        <v>0</v>
      </c>
      <c r="BG215" s="227">
        <f t="shared" si="41"/>
        <v>0</v>
      </c>
      <c r="BH215" s="227">
        <f t="shared" si="42"/>
        <v>0</v>
      </c>
      <c r="BI215" s="227">
        <f t="shared" si="43"/>
        <v>0</v>
      </c>
      <c r="BJ215" s="15" t="s">
        <v>88</v>
      </c>
      <c r="BK215" s="227">
        <f t="shared" si="44"/>
        <v>0</v>
      </c>
      <c r="BL215" s="15" t="s">
        <v>146</v>
      </c>
      <c r="BM215" s="226" t="s">
        <v>397</v>
      </c>
    </row>
    <row r="216" spans="1:65" s="2" customFormat="1" ht="21.75" customHeight="1">
      <c r="A216" s="32"/>
      <c r="B216" s="33"/>
      <c r="C216" s="243" t="s">
        <v>398</v>
      </c>
      <c r="D216" s="243" t="s">
        <v>258</v>
      </c>
      <c r="E216" s="244" t="s">
        <v>399</v>
      </c>
      <c r="F216" s="245" t="s">
        <v>400</v>
      </c>
      <c r="G216" s="246" t="s">
        <v>268</v>
      </c>
      <c r="H216" s="247">
        <v>2</v>
      </c>
      <c r="I216" s="248"/>
      <c r="J216" s="249">
        <f t="shared" si="35"/>
        <v>0</v>
      </c>
      <c r="K216" s="250"/>
      <c r="L216" s="251"/>
      <c r="M216" s="252" t="s">
        <v>1</v>
      </c>
      <c r="N216" s="253" t="s">
        <v>45</v>
      </c>
      <c r="O216" s="69"/>
      <c r="P216" s="224">
        <f t="shared" si="36"/>
        <v>0</v>
      </c>
      <c r="Q216" s="224">
        <v>0.0052</v>
      </c>
      <c r="R216" s="224">
        <f t="shared" si="37"/>
        <v>0.0104</v>
      </c>
      <c r="S216" s="224">
        <v>0</v>
      </c>
      <c r="T216" s="225">
        <f t="shared" si="38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226" t="s">
        <v>172</v>
      </c>
      <c r="AT216" s="226" t="s">
        <v>258</v>
      </c>
      <c r="AU216" s="226" t="s">
        <v>90</v>
      </c>
      <c r="AY216" s="15" t="s">
        <v>140</v>
      </c>
      <c r="BE216" s="227">
        <f t="shared" si="39"/>
        <v>0</v>
      </c>
      <c r="BF216" s="227">
        <f t="shared" si="40"/>
        <v>0</v>
      </c>
      <c r="BG216" s="227">
        <f t="shared" si="41"/>
        <v>0</v>
      </c>
      <c r="BH216" s="227">
        <f t="shared" si="42"/>
        <v>0</v>
      </c>
      <c r="BI216" s="227">
        <f t="shared" si="43"/>
        <v>0</v>
      </c>
      <c r="BJ216" s="15" t="s">
        <v>88</v>
      </c>
      <c r="BK216" s="227">
        <f t="shared" si="44"/>
        <v>0</v>
      </c>
      <c r="BL216" s="15" t="s">
        <v>146</v>
      </c>
      <c r="BM216" s="226" t="s">
        <v>401</v>
      </c>
    </row>
    <row r="217" spans="1:65" s="2" customFormat="1" ht="21.75" customHeight="1">
      <c r="A217" s="32"/>
      <c r="B217" s="33"/>
      <c r="C217" s="214" t="s">
        <v>402</v>
      </c>
      <c r="D217" s="214" t="s">
        <v>142</v>
      </c>
      <c r="E217" s="215" t="s">
        <v>403</v>
      </c>
      <c r="F217" s="216" t="s">
        <v>404</v>
      </c>
      <c r="G217" s="217" t="s">
        <v>268</v>
      </c>
      <c r="H217" s="218">
        <v>1</v>
      </c>
      <c r="I217" s="219"/>
      <c r="J217" s="220">
        <f t="shared" si="35"/>
        <v>0</v>
      </c>
      <c r="K217" s="221"/>
      <c r="L217" s="37"/>
      <c r="M217" s="222" t="s">
        <v>1</v>
      </c>
      <c r="N217" s="223" t="s">
        <v>45</v>
      </c>
      <c r="O217" s="69"/>
      <c r="P217" s="224">
        <f t="shared" si="36"/>
        <v>0</v>
      </c>
      <c r="Q217" s="224">
        <v>0.10941</v>
      </c>
      <c r="R217" s="224">
        <f t="shared" si="37"/>
        <v>0.10941</v>
      </c>
      <c r="S217" s="224">
        <v>0</v>
      </c>
      <c r="T217" s="225">
        <f t="shared" si="38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226" t="s">
        <v>146</v>
      </c>
      <c r="AT217" s="226" t="s">
        <v>142</v>
      </c>
      <c r="AU217" s="226" t="s">
        <v>90</v>
      </c>
      <c r="AY217" s="15" t="s">
        <v>140</v>
      </c>
      <c r="BE217" s="227">
        <f t="shared" si="39"/>
        <v>0</v>
      </c>
      <c r="BF217" s="227">
        <f t="shared" si="40"/>
        <v>0</v>
      </c>
      <c r="BG217" s="227">
        <f t="shared" si="41"/>
        <v>0</v>
      </c>
      <c r="BH217" s="227">
        <f t="shared" si="42"/>
        <v>0</v>
      </c>
      <c r="BI217" s="227">
        <f t="shared" si="43"/>
        <v>0</v>
      </c>
      <c r="BJ217" s="15" t="s">
        <v>88</v>
      </c>
      <c r="BK217" s="227">
        <f t="shared" si="44"/>
        <v>0</v>
      </c>
      <c r="BL217" s="15" t="s">
        <v>146</v>
      </c>
      <c r="BM217" s="226" t="s">
        <v>405</v>
      </c>
    </row>
    <row r="218" spans="1:65" s="2" customFormat="1" ht="16.5" customHeight="1">
      <c r="A218" s="32"/>
      <c r="B218" s="33"/>
      <c r="C218" s="243" t="s">
        <v>406</v>
      </c>
      <c r="D218" s="243" t="s">
        <v>258</v>
      </c>
      <c r="E218" s="244" t="s">
        <v>407</v>
      </c>
      <c r="F218" s="245" t="s">
        <v>408</v>
      </c>
      <c r="G218" s="246" t="s">
        <v>268</v>
      </c>
      <c r="H218" s="247">
        <v>4</v>
      </c>
      <c r="I218" s="248"/>
      <c r="J218" s="249">
        <f t="shared" si="35"/>
        <v>0</v>
      </c>
      <c r="K218" s="250"/>
      <c r="L218" s="251"/>
      <c r="M218" s="252" t="s">
        <v>1</v>
      </c>
      <c r="N218" s="253" t="s">
        <v>45</v>
      </c>
      <c r="O218" s="69"/>
      <c r="P218" s="224">
        <f t="shared" si="36"/>
        <v>0</v>
      </c>
      <c r="Q218" s="224">
        <v>0.0061</v>
      </c>
      <c r="R218" s="224">
        <f t="shared" si="37"/>
        <v>0.0244</v>
      </c>
      <c r="S218" s="224">
        <v>0</v>
      </c>
      <c r="T218" s="225">
        <f t="shared" si="38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226" t="s">
        <v>172</v>
      </c>
      <c r="AT218" s="226" t="s">
        <v>258</v>
      </c>
      <c r="AU218" s="226" t="s">
        <v>90</v>
      </c>
      <c r="AY218" s="15" t="s">
        <v>140</v>
      </c>
      <c r="BE218" s="227">
        <f t="shared" si="39"/>
        <v>0</v>
      </c>
      <c r="BF218" s="227">
        <f t="shared" si="40"/>
        <v>0</v>
      </c>
      <c r="BG218" s="227">
        <f t="shared" si="41"/>
        <v>0</v>
      </c>
      <c r="BH218" s="227">
        <f t="shared" si="42"/>
        <v>0</v>
      </c>
      <c r="BI218" s="227">
        <f t="shared" si="43"/>
        <v>0</v>
      </c>
      <c r="BJ218" s="15" t="s">
        <v>88</v>
      </c>
      <c r="BK218" s="227">
        <f t="shared" si="44"/>
        <v>0</v>
      </c>
      <c r="BL218" s="15" t="s">
        <v>146</v>
      </c>
      <c r="BM218" s="226" t="s">
        <v>409</v>
      </c>
    </row>
    <row r="219" spans="1:65" s="2" customFormat="1" ht="21.75" customHeight="1">
      <c r="A219" s="32"/>
      <c r="B219" s="33"/>
      <c r="C219" s="214" t="s">
        <v>410</v>
      </c>
      <c r="D219" s="214" t="s">
        <v>142</v>
      </c>
      <c r="E219" s="215" t="s">
        <v>411</v>
      </c>
      <c r="F219" s="216" t="s">
        <v>412</v>
      </c>
      <c r="G219" s="217" t="s">
        <v>268</v>
      </c>
      <c r="H219" s="218">
        <v>5</v>
      </c>
      <c r="I219" s="219"/>
      <c r="J219" s="220">
        <f t="shared" si="35"/>
        <v>0</v>
      </c>
      <c r="K219" s="221"/>
      <c r="L219" s="37"/>
      <c r="M219" s="222" t="s">
        <v>1</v>
      </c>
      <c r="N219" s="223" t="s">
        <v>45</v>
      </c>
      <c r="O219" s="69"/>
      <c r="P219" s="224">
        <f t="shared" si="36"/>
        <v>0</v>
      </c>
      <c r="Q219" s="224">
        <v>0.11241</v>
      </c>
      <c r="R219" s="224">
        <f t="shared" si="37"/>
        <v>0.5620499999999999</v>
      </c>
      <c r="S219" s="224">
        <v>0</v>
      </c>
      <c r="T219" s="225">
        <f t="shared" si="38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226" t="s">
        <v>146</v>
      </c>
      <c r="AT219" s="226" t="s">
        <v>142</v>
      </c>
      <c r="AU219" s="226" t="s">
        <v>90</v>
      </c>
      <c r="AY219" s="15" t="s">
        <v>140</v>
      </c>
      <c r="BE219" s="227">
        <f t="shared" si="39"/>
        <v>0</v>
      </c>
      <c r="BF219" s="227">
        <f t="shared" si="40"/>
        <v>0</v>
      </c>
      <c r="BG219" s="227">
        <f t="shared" si="41"/>
        <v>0</v>
      </c>
      <c r="BH219" s="227">
        <f t="shared" si="42"/>
        <v>0</v>
      </c>
      <c r="BI219" s="227">
        <f t="shared" si="43"/>
        <v>0</v>
      </c>
      <c r="BJ219" s="15" t="s">
        <v>88</v>
      </c>
      <c r="BK219" s="227">
        <f t="shared" si="44"/>
        <v>0</v>
      </c>
      <c r="BL219" s="15" t="s">
        <v>146</v>
      </c>
      <c r="BM219" s="226" t="s">
        <v>413</v>
      </c>
    </row>
    <row r="220" spans="1:65" s="2" customFormat="1" ht="16.5" customHeight="1">
      <c r="A220" s="32"/>
      <c r="B220" s="33"/>
      <c r="C220" s="243" t="s">
        <v>414</v>
      </c>
      <c r="D220" s="243" t="s">
        <v>258</v>
      </c>
      <c r="E220" s="244" t="s">
        <v>415</v>
      </c>
      <c r="F220" s="245" t="s">
        <v>416</v>
      </c>
      <c r="G220" s="246" t="s">
        <v>268</v>
      </c>
      <c r="H220" s="247">
        <v>5</v>
      </c>
      <c r="I220" s="248"/>
      <c r="J220" s="249">
        <f t="shared" si="35"/>
        <v>0</v>
      </c>
      <c r="K220" s="250"/>
      <c r="L220" s="251"/>
      <c r="M220" s="252" t="s">
        <v>1</v>
      </c>
      <c r="N220" s="253" t="s">
        <v>45</v>
      </c>
      <c r="O220" s="69"/>
      <c r="P220" s="224">
        <f t="shared" si="36"/>
        <v>0</v>
      </c>
      <c r="Q220" s="224">
        <v>0.003</v>
      </c>
      <c r="R220" s="224">
        <f t="shared" si="37"/>
        <v>0.015</v>
      </c>
      <c r="S220" s="224">
        <v>0</v>
      </c>
      <c r="T220" s="225">
        <f t="shared" si="38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226" t="s">
        <v>172</v>
      </c>
      <c r="AT220" s="226" t="s">
        <v>258</v>
      </c>
      <c r="AU220" s="226" t="s">
        <v>90</v>
      </c>
      <c r="AY220" s="15" t="s">
        <v>140</v>
      </c>
      <c r="BE220" s="227">
        <f t="shared" si="39"/>
        <v>0</v>
      </c>
      <c r="BF220" s="227">
        <f t="shared" si="40"/>
        <v>0</v>
      </c>
      <c r="BG220" s="227">
        <f t="shared" si="41"/>
        <v>0</v>
      </c>
      <c r="BH220" s="227">
        <f t="shared" si="42"/>
        <v>0</v>
      </c>
      <c r="BI220" s="227">
        <f t="shared" si="43"/>
        <v>0</v>
      </c>
      <c r="BJ220" s="15" t="s">
        <v>88</v>
      </c>
      <c r="BK220" s="227">
        <f t="shared" si="44"/>
        <v>0</v>
      </c>
      <c r="BL220" s="15" t="s">
        <v>146</v>
      </c>
      <c r="BM220" s="226" t="s">
        <v>417</v>
      </c>
    </row>
    <row r="221" spans="1:65" s="2" customFormat="1" ht="16.5" customHeight="1">
      <c r="A221" s="32"/>
      <c r="B221" s="33"/>
      <c r="C221" s="243" t="s">
        <v>418</v>
      </c>
      <c r="D221" s="243" t="s">
        <v>258</v>
      </c>
      <c r="E221" s="244" t="s">
        <v>419</v>
      </c>
      <c r="F221" s="245" t="s">
        <v>420</v>
      </c>
      <c r="G221" s="246" t="s">
        <v>268</v>
      </c>
      <c r="H221" s="247">
        <v>5</v>
      </c>
      <c r="I221" s="248"/>
      <c r="J221" s="249">
        <f t="shared" si="35"/>
        <v>0</v>
      </c>
      <c r="K221" s="250"/>
      <c r="L221" s="251"/>
      <c r="M221" s="252" t="s">
        <v>1</v>
      </c>
      <c r="N221" s="253" t="s">
        <v>45</v>
      </c>
      <c r="O221" s="69"/>
      <c r="P221" s="224">
        <f t="shared" si="36"/>
        <v>0</v>
      </c>
      <c r="Q221" s="224">
        <v>0.0001</v>
      </c>
      <c r="R221" s="224">
        <f t="shared" si="37"/>
        <v>0.0005</v>
      </c>
      <c r="S221" s="224">
        <v>0</v>
      </c>
      <c r="T221" s="225">
        <f t="shared" si="38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226" t="s">
        <v>172</v>
      </c>
      <c r="AT221" s="226" t="s">
        <v>258</v>
      </c>
      <c r="AU221" s="226" t="s">
        <v>90</v>
      </c>
      <c r="AY221" s="15" t="s">
        <v>140</v>
      </c>
      <c r="BE221" s="227">
        <f t="shared" si="39"/>
        <v>0</v>
      </c>
      <c r="BF221" s="227">
        <f t="shared" si="40"/>
        <v>0</v>
      </c>
      <c r="BG221" s="227">
        <f t="shared" si="41"/>
        <v>0</v>
      </c>
      <c r="BH221" s="227">
        <f t="shared" si="42"/>
        <v>0</v>
      </c>
      <c r="BI221" s="227">
        <f t="shared" si="43"/>
        <v>0</v>
      </c>
      <c r="BJ221" s="15" t="s">
        <v>88</v>
      </c>
      <c r="BK221" s="227">
        <f t="shared" si="44"/>
        <v>0</v>
      </c>
      <c r="BL221" s="15" t="s">
        <v>146</v>
      </c>
      <c r="BM221" s="226" t="s">
        <v>421</v>
      </c>
    </row>
    <row r="222" spans="1:65" s="2" customFormat="1" ht="21.75" customHeight="1">
      <c r="A222" s="32"/>
      <c r="B222" s="33"/>
      <c r="C222" s="214" t="s">
        <v>422</v>
      </c>
      <c r="D222" s="214" t="s">
        <v>142</v>
      </c>
      <c r="E222" s="215" t="s">
        <v>423</v>
      </c>
      <c r="F222" s="216" t="s">
        <v>424</v>
      </c>
      <c r="G222" s="217" t="s">
        <v>179</v>
      </c>
      <c r="H222" s="218">
        <v>40</v>
      </c>
      <c r="I222" s="219"/>
      <c r="J222" s="220">
        <f t="shared" si="35"/>
        <v>0</v>
      </c>
      <c r="K222" s="221"/>
      <c r="L222" s="37"/>
      <c r="M222" s="222" t="s">
        <v>1</v>
      </c>
      <c r="N222" s="223" t="s">
        <v>45</v>
      </c>
      <c r="O222" s="69"/>
      <c r="P222" s="224">
        <f t="shared" si="36"/>
        <v>0</v>
      </c>
      <c r="Q222" s="224">
        <v>0.0002</v>
      </c>
      <c r="R222" s="224">
        <f t="shared" si="37"/>
        <v>0.008</v>
      </c>
      <c r="S222" s="224">
        <v>0</v>
      </c>
      <c r="T222" s="225">
        <f t="shared" si="38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226" t="s">
        <v>146</v>
      </c>
      <c r="AT222" s="226" t="s">
        <v>142</v>
      </c>
      <c r="AU222" s="226" t="s">
        <v>90</v>
      </c>
      <c r="AY222" s="15" t="s">
        <v>140</v>
      </c>
      <c r="BE222" s="227">
        <f t="shared" si="39"/>
        <v>0</v>
      </c>
      <c r="BF222" s="227">
        <f t="shared" si="40"/>
        <v>0</v>
      </c>
      <c r="BG222" s="227">
        <f t="shared" si="41"/>
        <v>0</v>
      </c>
      <c r="BH222" s="227">
        <f t="shared" si="42"/>
        <v>0</v>
      </c>
      <c r="BI222" s="227">
        <f t="shared" si="43"/>
        <v>0</v>
      </c>
      <c r="BJ222" s="15" t="s">
        <v>88</v>
      </c>
      <c r="BK222" s="227">
        <f t="shared" si="44"/>
        <v>0</v>
      </c>
      <c r="BL222" s="15" t="s">
        <v>146</v>
      </c>
      <c r="BM222" s="226" t="s">
        <v>425</v>
      </c>
    </row>
    <row r="223" spans="1:65" s="2" customFormat="1" ht="16.5" customHeight="1">
      <c r="A223" s="32"/>
      <c r="B223" s="33"/>
      <c r="C223" s="214" t="s">
        <v>426</v>
      </c>
      <c r="D223" s="214" t="s">
        <v>142</v>
      </c>
      <c r="E223" s="215" t="s">
        <v>427</v>
      </c>
      <c r="F223" s="216" t="s">
        <v>428</v>
      </c>
      <c r="G223" s="217" t="s">
        <v>179</v>
      </c>
      <c r="H223" s="218">
        <v>40</v>
      </c>
      <c r="I223" s="219"/>
      <c r="J223" s="220">
        <f t="shared" si="35"/>
        <v>0</v>
      </c>
      <c r="K223" s="221"/>
      <c r="L223" s="37"/>
      <c r="M223" s="222" t="s">
        <v>1</v>
      </c>
      <c r="N223" s="223" t="s">
        <v>45</v>
      </c>
      <c r="O223" s="69"/>
      <c r="P223" s="224">
        <f t="shared" si="36"/>
        <v>0</v>
      </c>
      <c r="Q223" s="224">
        <v>0</v>
      </c>
      <c r="R223" s="224">
        <f t="shared" si="37"/>
        <v>0</v>
      </c>
      <c r="S223" s="224">
        <v>0</v>
      </c>
      <c r="T223" s="225">
        <f t="shared" si="38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226" t="s">
        <v>146</v>
      </c>
      <c r="AT223" s="226" t="s">
        <v>142</v>
      </c>
      <c r="AU223" s="226" t="s">
        <v>90</v>
      </c>
      <c r="AY223" s="15" t="s">
        <v>140</v>
      </c>
      <c r="BE223" s="227">
        <f t="shared" si="39"/>
        <v>0</v>
      </c>
      <c r="BF223" s="227">
        <f t="shared" si="40"/>
        <v>0</v>
      </c>
      <c r="BG223" s="227">
        <f t="shared" si="41"/>
        <v>0</v>
      </c>
      <c r="BH223" s="227">
        <f t="shared" si="42"/>
        <v>0</v>
      </c>
      <c r="BI223" s="227">
        <f t="shared" si="43"/>
        <v>0</v>
      </c>
      <c r="BJ223" s="15" t="s">
        <v>88</v>
      </c>
      <c r="BK223" s="227">
        <f t="shared" si="44"/>
        <v>0</v>
      </c>
      <c r="BL223" s="15" t="s">
        <v>146</v>
      </c>
      <c r="BM223" s="226" t="s">
        <v>429</v>
      </c>
    </row>
    <row r="224" spans="1:65" s="2" customFormat="1" ht="21.75" customHeight="1">
      <c r="A224" s="32"/>
      <c r="B224" s="33"/>
      <c r="C224" s="214" t="s">
        <v>430</v>
      </c>
      <c r="D224" s="214" t="s">
        <v>142</v>
      </c>
      <c r="E224" s="215" t="s">
        <v>431</v>
      </c>
      <c r="F224" s="216" t="s">
        <v>432</v>
      </c>
      <c r="G224" s="217" t="s">
        <v>145</v>
      </c>
      <c r="H224" s="218">
        <v>4</v>
      </c>
      <c r="I224" s="219"/>
      <c r="J224" s="220">
        <f t="shared" si="35"/>
        <v>0</v>
      </c>
      <c r="K224" s="221"/>
      <c r="L224" s="37"/>
      <c r="M224" s="222" t="s">
        <v>1</v>
      </c>
      <c r="N224" s="223" t="s">
        <v>45</v>
      </c>
      <c r="O224" s="69"/>
      <c r="P224" s="224">
        <f t="shared" si="36"/>
        <v>0</v>
      </c>
      <c r="Q224" s="224">
        <v>0.0016</v>
      </c>
      <c r="R224" s="224">
        <f t="shared" si="37"/>
        <v>0.0064</v>
      </c>
      <c r="S224" s="224">
        <v>0</v>
      </c>
      <c r="T224" s="225">
        <f t="shared" si="38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226" t="s">
        <v>146</v>
      </c>
      <c r="AT224" s="226" t="s">
        <v>142</v>
      </c>
      <c r="AU224" s="226" t="s">
        <v>90</v>
      </c>
      <c r="AY224" s="15" t="s">
        <v>140</v>
      </c>
      <c r="BE224" s="227">
        <f t="shared" si="39"/>
        <v>0</v>
      </c>
      <c r="BF224" s="227">
        <f t="shared" si="40"/>
        <v>0</v>
      </c>
      <c r="BG224" s="227">
        <f t="shared" si="41"/>
        <v>0</v>
      </c>
      <c r="BH224" s="227">
        <f t="shared" si="42"/>
        <v>0</v>
      </c>
      <c r="BI224" s="227">
        <f t="shared" si="43"/>
        <v>0</v>
      </c>
      <c r="BJ224" s="15" t="s">
        <v>88</v>
      </c>
      <c r="BK224" s="227">
        <f t="shared" si="44"/>
        <v>0</v>
      </c>
      <c r="BL224" s="15" t="s">
        <v>146</v>
      </c>
      <c r="BM224" s="226" t="s">
        <v>433</v>
      </c>
    </row>
    <row r="225" spans="1:65" s="2" customFormat="1" ht="16.5" customHeight="1">
      <c r="A225" s="32"/>
      <c r="B225" s="33"/>
      <c r="C225" s="214" t="s">
        <v>434</v>
      </c>
      <c r="D225" s="214" t="s">
        <v>142</v>
      </c>
      <c r="E225" s="215" t="s">
        <v>435</v>
      </c>
      <c r="F225" s="216" t="s">
        <v>436</v>
      </c>
      <c r="G225" s="217" t="s">
        <v>145</v>
      </c>
      <c r="H225" s="218">
        <v>4</v>
      </c>
      <c r="I225" s="219"/>
      <c r="J225" s="220">
        <f t="shared" si="35"/>
        <v>0</v>
      </c>
      <c r="K225" s="221"/>
      <c r="L225" s="37"/>
      <c r="M225" s="222" t="s">
        <v>1</v>
      </c>
      <c r="N225" s="223" t="s">
        <v>45</v>
      </c>
      <c r="O225" s="69"/>
      <c r="P225" s="224">
        <f t="shared" si="36"/>
        <v>0</v>
      </c>
      <c r="Q225" s="224">
        <v>1E-05</v>
      </c>
      <c r="R225" s="224">
        <f t="shared" si="37"/>
        <v>4E-05</v>
      </c>
      <c r="S225" s="224">
        <v>0</v>
      </c>
      <c r="T225" s="225">
        <f t="shared" si="38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226" t="s">
        <v>146</v>
      </c>
      <c r="AT225" s="226" t="s">
        <v>142</v>
      </c>
      <c r="AU225" s="226" t="s">
        <v>90</v>
      </c>
      <c r="AY225" s="15" t="s">
        <v>140</v>
      </c>
      <c r="BE225" s="227">
        <f t="shared" si="39"/>
        <v>0</v>
      </c>
      <c r="BF225" s="227">
        <f t="shared" si="40"/>
        <v>0</v>
      </c>
      <c r="BG225" s="227">
        <f t="shared" si="41"/>
        <v>0</v>
      </c>
      <c r="BH225" s="227">
        <f t="shared" si="42"/>
        <v>0</v>
      </c>
      <c r="BI225" s="227">
        <f t="shared" si="43"/>
        <v>0</v>
      </c>
      <c r="BJ225" s="15" t="s">
        <v>88</v>
      </c>
      <c r="BK225" s="227">
        <f t="shared" si="44"/>
        <v>0</v>
      </c>
      <c r="BL225" s="15" t="s">
        <v>146</v>
      </c>
      <c r="BM225" s="226" t="s">
        <v>437</v>
      </c>
    </row>
    <row r="226" spans="1:65" s="2" customFormat="1" ht="21.75" customHeight="1">
      <c r="A226" s="32"/>
      <c r="B226" s="33"/>
      <c r="C226" s="214" t="s">
        <v>438</v>
      </c>
      <c r="D226" s="214" t="s">
        <v>142</v>
      </c>
      <c r="E226" s="215" t="s">
        <v>439</v>
      </c>
      <c r="F226" s="216" t="s">
        <v>440</v>
      </c>
      <c r="G226" s="217" t="s">
        <v>179</v>
      </c>
      <c r="H226" s="218">
        <v>660</v>
      </c>
      <c r="I226" s="219"/>
      <c r="J226" s="220">
        <f t="shared" si="35"/>
        <v>0</v>
      </c>
      <c r="K226" s="221"/>
      <c r="L226" s="37"/>
      <c r="M226" s="222" t="s">
        <v>1</v>
      </c>
      <c r="N226" s="223" t="s">
        <v>45</v>
      </c>
      <c r="O226" s="69"/>
      <c r="P226" s="224">
        <f t="shared" si="36"/>
        <v>0</v>
      </c>
      <c r="Q226" s="224">
        <v>0.1554</v>
      </c>
      <c r="R226" s="224">
        <f t="shared" si="37"/>
        <v>102.56400000000001</v>
      </c>
      <c r="S226" s="224">
        <v>0</v>
      </c>
      <c r="T226" s="225">
        <f t="shared" si="38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226" t="s">
        <v>146</v>
      </c>
      <c r="AT226" s="226" t="s">
        <v>142</v>
      </c>
      <c r="AU226" s="226" t="s">
        <v>90</v>
      </c>
      <c r="AY226" s="15" t="s">
        <v>140</v>
      </c>
      <c r="BE226" s="227">
        <f t="shared" si="39"/>
        <v>0</v>
      </c>
      <c r="BF226" s="227">
        <f t="shared" si="40"/>
        <v>0</v>
      </c>
      <c r="BG226" s="227">
        <f t="shared" si="41"/>
        <v>0</v>
      </c>
      <c r="BH226" s="227">
        <f t="shared" si="42"/>
        <v>0</v>
      </c>
      <c r="BI226" s="227">
        <f t="shared" si="43"/>
        <v>0</v>
      </c>
      <c r="BJ226" s="15" t="s">
        <v>88</v>
      </c>
      <c r="BK226" s="227">
        <f t="shared" si="44"/>
        <v>0</v>
      </c>
      <c r="BL226" s="15" t="s">
        <v>146</v>
      </c>
      <c r="BM226" s="226" t="s">
        <v>441</v>
      </c>
    </row>
    <row r="227" spans="1:65" s="2" customFormat="1" ht="21.75" customHeight="1">
      <c r="A227" s="32"/>
      <c r="B227" s="33"/>
      <c r="C227" s="243" t="s">
        <v>442</v>
      </c>
      <c r="D227" s="243" t="s">
        <v>258</v>
      </c>
      <c r="E227" s="244" t="s">
        <v>443</v>
      </c>
      <c r="F227" s="245" t="s">
        <v>444</v>
      </c>
      <c r="G227" s="246" t="s">
        <v>445</v>
      </c>
      <c r="H227" s="247">
        <v>2</v>
      </c>
      <c r="I227" s="248"/>
      <c r="J227" s="249">
        <f t="shared" si="35"/>
        <v>0</v>
      </c>
      <c r="K227" s="250"/>
      <c r="L227" s="251"/>
      <c r="M227" s="252" t="s">
        <v>1</v>
      </c>
      <c r="N227" s="253" t="s">
        <v>45</v>
      </c>
      <c r="O227" s="69"/>
      <c r="P227" s="224">
        <f t="shared" si="36"/>
        <v>0</v>
      </c>
      <c r="Q227" s="224">
        <v>0.0782</v>
      </c>
      <c r="R227" s="224">
        <f t="shared" si="37"/>
        <v>0.1564</v>
      </c>
      <c r="S227" s="224">
        <v>0</v>
      </c>
      <c r="T227" s="225">
        <f t="shared" si="38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226" t="s">
        <v>172</v>
      </c>
      <c r="AT227" s="226" t="s">
        <v>258</v>
      </c>
      <c r="AU227" s="226" t="s">
        <v>90</v>
      </c>
      <c r="AY227" s="15" t="s">
        <v>140</v>
      </c>
      <c r="BE227" s="227">
        <f t="shared" si="39"/>
        <v>0</v>
      </c>
      <c r="BF227" s="227">
        <f t="shared" si="40"/>
        <v>0</v>
      </c>
      <c r="BG227" s="227">
        <f t="shared" si="41"/>
        <v>0</v>
      </c>
      <c r="BH227" s="227">
        <f t="shared" si="42"/>
        <v>0</v>
      </c>
      <c r="BI227" s="227">
        <f t="shared" si="43"/>
        <v>0</v>
      </c>
      <c r="BJ227" s="15" t="s">
        <v>88</v>
      </c>
      <c r="BK227" s="227">
        <f t="shared" si="44"/>
        <v>0</v>
      </c>
      <c r="BL227" s="15" t="s">
        <v>146</v>
      </c>
      <c r="BM227" s="226" t="s">
        <v>446</v>
      </c>
    </row>
    <row r="228" spans="1:65" s="2" customFormat="1" ht="21.75" customHeight="1">
      <c r="A228" s="32"/>
      <c r="B228" s="33"/>
      <c r="C228" s="243" t="s">
        <v>447</v>
      </c>
      <c r="D228" s="243" t="s">
        <v>258</v>
      </c>
      <c r="E228" s="244" t="s">
        <v>448</v>
      </c>
      <c r="F228" s="245" t="s">
        <v>449</v>
      </c>
      <c r="G228" s="246" t="s">
        <v>445</v>
      </c>
      <c r="H228" s="247">
        <v>25</v>
      </c>
      <c r="I228" s="248"/>
      <c r="J228" s="249">
        <f t="shared" si="35"/>
        <v>0</v>
      </c>
      <c r="K228" s="250"/>
      <c r="L228" s="251"/>
      <c r="M228" s="252" t="s">
        <v>1</v>
      </c>
      <c r="N228" s="253" t="s">
        <v>45</v>
      </c>
      <c r="O228" s="69"/>
      <c r="P228" s="224">
        <f t="shared" si="36"/>
        <v>0</v>
      </c>
      <c r="Q228" s="224">
        <v>0.0782</v>
      </c>
      <c r="R228" s="224">
        <f t="shared" si="37"/>
        <v>1.955</v>
      </c>
      <c r="S228" s="224">
        <v>0</v>
      </c>
      <c r="T228" s="225">
        <f t="shared" si="38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226" t="s">
        <v>172</v>
      </c>
      <c r="AT228" s="226" t="s">
        <v>258</v>
      </c>
      <c r="AU228" s="226" t="s">
        <v>90</v>
      </c>
      <c r="AY228" s="15" t="s">
        <v>140</v>
      </c>
      <c r="BE228" s="227">
        <f t="shared" si="39"/>
        <v>0</v>
      </c>
      <c r="BF228" s="227">
        <f t="shared" si="40"/>
        <v>0</v>
      </c>
      <c r="BG228" s="227">
        <f t="shared" si="41"/>
        <v>0</v>
      </c>
      <c r="BH228" s="227">
        <f t="shared" si="42"/>
        <v>0</v>
      </c>
      <c r="BI228" s="227">
        <f t="shared" si="43"/>
        <v>0</v>
      </c>
      <c r="BJ228" s="15" t="s">
        <v>88</v>
      </c>
      <c r="BK228" s="227">
        <f t="shared" si="44"/>
        <v>0</v>
      </c>
      <c r="BL228" s="15" t="s">
        <v>146</v>
      </c>
      <c r="BM228" s="226" t="s">
        <v>450</v>
      </c>
    </row>
    <row r="229" spans="1:65" s="2" customFormat="1" ht="21.75" customHeight="1">
      <c r="A229" s="32"/>
      <c r="B229" s="33"/>
      <c r="C229" s="243" t="s">
        <v>451</v>
      </c>
      <c r="D229" s="243" t="s">
        <v>258</v>
      </c>
      <c r="E229" s="244" t="s">
        <v>452</v>
      </c>
      <c r="F229" s="245" t="s">
        <v>453</v>
      </c>
      <c r="G229" s="246" t="s">
        <v>445</v>
      </c>
      <c r="H229" s="247">
        <v>36</v>
      </c>
      <c r="I229" s="248"/>
      <c r="J229" s="249">
        <f t="shared" si="35"/>
        <v>0</v>
      </c>
      <c r="K229" s="250"/>
      <c r="L229" s="251"/>
      <c r="M229" s="252" t="s">
        <v>1</v>
      </c>
      <c r="N229" s="253" t="s">
        <v>45</v>
      </c>
      <c r="O229" s="69"/>
      <c r="P229" s="224">
        <f t="shared" si="36"/>
        <v>0</v>
      </c>
      <c r="Q229" s="224">
        <v>0.0782</v>
      </c>
      <c r="R229" s="224">
        <f t="shared" si="37"/>
        <v>2.8152000000000004</v>
      </c>
      <c r="S229" s="224">
        <v>0</v>
      </c>
      <c r="T229" s="225">
        <f t="shared" si="38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226" t="s">
        <v>172</v>
      </c>
      <c r="AT229" s="226" t="s">
        <v>258</v>
      </c>
      <c r="AU229" s="226" t="s">
        <v>90</v>
      </c>
      <c r="AY229" s="15" t="s">
        <v>140</v>
      </c>
      <c r="BE229" s="227">
        <f t="shared" si="39"/>
        <v>0</v>
      </c>
      <c r="BF229" s="227">
        <f t="shared" si="40"/>
        <v>0</v>
      </c>
      <c r="BG229" s="227">
        <f t="shared" si="41"/>
        <v>0</v>
      </c>
      <c r="BH229" s="227">
        <f t="shared" si="42"/>
        <v>0</v>
      </c>
      <c r="BI229" s="227">
        <f t="shared" si="43"/>
        <v>0</v>
      </c>
      <c r="BJ229" s="15" t="s">
        <v>88</v>
      </c>
      <c r="BK229" s="227">
        <f t="shared" si="44"/>
        <v>0</v>
      </c>
      <c r="BL229" s="15" t="s">
        <v>146</v>
      </c>
      <c r="BM229" s="226" t="s">
        <v>454</v>
      </c>
    </row>
    <row r="230" spans="1:65" s="2" customFormat="1" ht="16.5" customHeight="1">
      <c r="A230" s="32"/>
      <c r="B230" s="33"/>
      <c r="C230" s="243" t="s">
        <v>455</v>
      </c>
      <c r="D230" s="243" t="s">
        <v>258</v>
      </c>
      <c r="E230" s="244" t="s">
        <v>456</v>
      </c>
      <c r="F230" s="245" t="s">
        <v>457</v>
      </c>
      <c r="G230" s="246" t="s">
        <v>445</v>
      </c>
      <c r="H230" s="247">
        <v>10</v>
      </c>
      <c r="I230" s="248"/>
      <c r="J230" s="249">
        <f t="shared" si="35"/>
        <v>0</v>
      </c>
      <c r="K230" s="250"/>
      <c r="L230" s="251"/>
      <c r="M230" s="252" t="s">
        <v>1</v>
      </c>
      <c r="N230" s="253" t="s">
        <v>45</v>
      </c>
      <c r="O230" s="69"/>
      <c r="P230" s="224">
        <f t="shared" si="36"/>
        <v>0</v>
      </c>
      <c r="Q230" s="224">
        <v>0</v>
      </c>
      <c r="R230" s="224">
        <f t="shared" si="37"/>
        <v>0</v>
      </c>
      <c r="S230" s="224">
        <v>0</v>
      </c>
      <c r="T230" s="225">
        <f t="shared" si="38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226" t="s">
        <v>172</v>
      </c>
      <c r="AT230" s="226" t="s">
        <v>258</v>
      </c>
      <c r="AU230" s="226" t="s">
        <v>90</v>
      </c>
      <c r="AY230" s="15" t="s">
        <v>140</v>
      </c>
      <c r="BE230" s="227">
        <f t="shared" si="39"/>
        <v>0</v>
      </c>
      <c r="BF230" s="227">
        <f t="shared" si="40"/>
        <v>0</v>
      </c>
      <c r="BG230" s="227">
        <f t="shared" si="41"/>
        <v>0</v>
      </c>
      <c r="BH230" s="227">
        <f t="shared" si="42"/>
        <v>0</v>
      </c>
      <c r="BI230" s="227">
        <f t="shared" si="43"/>
        <v>0</v>
      </c>
      <c r="BJ230" s="15" t="s">
        <v>88</v>
      </c>
      <c r="BK230" s="227">
        <f t="shared" si="44"/>
        <v>0</v>
      </c>
      <c r="BL230" s="15" t="s">
        <v>146</v>
      </c>
      <c r="BM230" s="226" t="s">
        <v>458</v>
      </c>
    </row>
    <row r="231" spans="1:65" s="2" customFormat="1" ht="16.5" customHeight="1">
      <c r="A231" s="32"/>
      <c r="B231" s="33"/>
      <c r="C231" s="243" t="s">
        <v>459</v>
      </c>
      <c r="D231" s="243" t="s">
        <v>258</v>
      </c>
      <c r="E231" s="244" t="s">
        <v>460</v>
      </c>
      <c r="F231" s="245" t="s">
        <v>461</v>
      </c>
      <c r="G231" s="246" t="s">
        <v>445</v>
      </c>
      <c r="H231" s="247">
        <v>2</v>
      </c>
      <c r="I231" s="248"/>
      <c r="J231" s="249">
        <f t="shared" si="35"/>
        <v>0</v>
      </c>
      <c r="K231" s="250"/>
      <c r="L231" s="251"/>
      <c r="M231" s="252" t="s">
        <v>1</v>
      </c>
      <c r="N231" s="253" t="s">
        <v>45</v>
      </c>
      <c r="O231" s="69"/>
      <c r="P231" s="224">
        <f t="shared" si="36"/>
        <v>0</v>
      </c>
      <c r="Q231" s="224">
        <v>0</v>
      </c>
      <c r="R231" s="224">
        <f t="shared" si="37"/>
        <v>0</v>
      </c>
      <c r="S231" s="224">
        <v>0</v>
      </c>
      <c r="T231" s="225">
        <f t="shared" si="38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226" t="s">
        <v>172</v>
      </c>
      <c r="AT231" s="226" t="s">
        <v>258</v>
      </c>
      <c r="AU231" s="226" t="s">
        <v>90</v>
      </c>
      <c r="AY231" s="15" t="s">
        <v>140</v>
      </c>
      <c r="BE231" s="227">
        <f t="shared" si="39"/>
        <v>0</v>
      </c>
      <c r="BF231" s="227">
        <f t="shared" si="40"/>
        <v>0</v>
      </c>
      <c r="BG231" s="227">
        <f t="shared" si="41"/>
        <v>0</v>
      </c>
      <c r="BH231" s="227">
        <f t="shared" si="42"/>
        <v>0</v>
      </c>
      <c r="BI231" s="227">
        <f t="shared" si="43"/>
        <v>0</v>
      </c>
      <c r="BJ231" s="15" t="s">
        <v>88</v>
      </c>
      <c r="BK231" s="227">
        <f t="shared" si="44"/>
        <v>0</v>
      </c>
      <c r="BL231" s="15" t="s">
        <v>146</v>
      </c>
      <c r="BM231" s="226" t="s">
        <v>462</v>
      </c>
    </row>
    <row r="232" spans="1:65" s="2" customFormat="1" ht="16.5" customHeight="1">
      <c r="A232" s="32"/>
      <c r="B232" s="33"/>
      <c r="C232" s="243" t="s">
        <v>463</v>
      </c>
      <c r="D232" s="243" t="s">
        <v>258</v>
      </c>
      <c r="E232" s="244" t="s">
        <v>464</v>
      </c>
      <c r="F232" s="245" t="s">
        <v>465</v>
      </c>
      <c r="G232" s="246" t="s">
        <v>179</v>
      </c>
      <c r="H232" s="247">
        <v>310</v>
      </c>
      <c r="I232" s="248"/>
      <c r="J232" s="249">
        <f t="shared" si="35"/>
        <v>0</v>
      </c>
      <c r="K232" s="250"/>
      <c r="L232" s="251"/>
      <c r="M232" s="252" t="s">
        <v>1</v>
      </c>
      <c r="N232" s="253" t="s">
        <v>45</v>
      </c>
      <c r="O232" s="69"/>
      <c r="P232" s="224">
        <f t="shared" si="36"/>
        <v>0</v>
      </c>
      <c r="Q232" s="224">
        <v>0.081</v>
      </c>
      <c r="R232" s="224">
        <f t="shared" si="37"/>
        <v>25.11</v>
      </c>
      <c r="S232" s="224">
        <v>0</v>
      </c>
      <c r="T232" s="225">
        <f t="shared" si="38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226" t="s">
        <v>172</v>
      </c>
      <c r="AT232" s="226" t="s">
        <v>258</v>
      </c>
      <c r="AU232" s="226" t="s">
        <v>90</v>
      </c>
      <c r="AY232" s="15" t="s">
        <v>140</v>
      </c>
      <c r="BE232" s="227">
        <f t="shared" si="39"/>
        <v>0</v>
      </c>
      <c r="BF232" s="227">
        <f t="shared" si="40"/>
        <v>0</v>
      </c>
      <c r="BG232" s="227">
        <f t="shared" si="41"/>
        <v>0</v>
      </c>
      <c r="BH232" s="227">
        <f t="shared" si="42"/>
        <v>0</v>
      </c>
      <c r="BI232" s="227">
        <f t="shared" si="43"/>
        <v>0</v>
      </c>
      <c r="BJ232" s="15" t="s">
        <v>88</v>
      </c>
      <c r="BK232" s="227">
        <f t="shared" si="44"/>
        <v>0</v>
      </c>
      <c r="BL232" s="15" t="s">
        <v>146</v>
      </c>
      <c r="BM232" s="226" t="s">
        <v>466</v>
      </c>
    </row>
    <row r="233" spans="1:65" s="2" customFormat="1" ht="16.5" customHeight="1">
      <c r="A233" s="32"/>
      <c r="B233" s="33"/>
      <c r="C233" s="243" t="s">
        <v>467</v>
      </c>
      <c r="D233" s="243" t="s">
        <v>258</v>
      </c>
      <c r="E233" s="244" t="s">
        <v>468</v>
      </c>
      <c r="F233" s="245" t="s">
        <v>469</v>
      </c>
      <c r="G233" s="246" t="s">
        <v>179</v>
      </c>
      <c r="H233" s="247">
        <v>65</v>
      </c>
      <c r="I233" s="248"/>
      <c r="J233" s="249">
        <f t="shared" si="35"/>
        <v>0</v>
      </c>
      <c r="K233" s="250"/>
      <c r="L233" s="251"/>
      <c r="M233" s="252" t="s">
        <v>1</v>
      </c>
      <c r="N233" s="253" t="s">
        <v>45</v>
      </c>
      <c r="O233" s="69"/>
      <c r="P233" s="224">
        <f t="shared" si="36"/>
        <v>0</v>
      </c>
      <c r="Q233" s="224">
        <v>0.0822</v>
      </c>
      <c r="R233" s="224">
        <f t="shared" si="37"/>
        <v>5.343</v>
      </c>
      <c r="S233" s="224">
        <v>0</v>
      </c>
      <c r="T233" s="225">
        <f t="shared" si="38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226" t="s">
        <v>172</v>
      </c>
      <c r="AT233" s="226" t="s">
        <v>258</v>
      </c>
      <c r="AU233" s="226" t="s">
        <v>90</v>
      </c>
      <c r="AY233" s="15" t="s">
        <v>140</v>
      </c>
      <c r="BE233" s="227">
        <f t="shared" si="39"/>
        <v>0</v>
      </c>
      <c r="BF233" s="227">
        <f t="shared" si="40"/>
        <v>0</v>
      </c>
      <c r="BG233" s="227">
        <f t="shared" si="41"/>
        <v>0</v>
      </c>
      <c r="BH233" s="227">
        <f t="shared" si="42"/>
        <v>0</v>
      </c>
      <c r="BI233" s="227">
        <f t="shared" si="43"/>
        <v>0</v>
      </c>
      <c r="BJ233" s="15" t="s">
        <v>88</v>
      </c>
      <c r="BK233" s="227">
        <f t="shared" si="44"/>
        <v>0</v>
      </c>
      <c r="BL233" s="15" t="s">
        <v>146</v>
      </c>
      <c r="BM233" s="226" t="s">
        <v>470</v>
      </c>
    </row>
    <row r="234" spans="1:65" s="2" customFormat="1" ht="21.75" customHeight="1">
      <c r="A234" s="32"/>
      <c r="B234" s="33"/>
      <c r="C234" s="243" t="s">
        <v>471</v>
      </c>
      <c r="D234" s="243" t="s">
        <v>258</v>
      </c>
      <c r="E234" s="244" t="s">
        <v>472</v>
      </c>
      <c r="F234" s="245" t="s">
        <v>473</v>
      </c>
      <c r="G234" s="246" t="s">
        <v>179</v>
      </c>
      <c r="H234" s="247">
        <v>165</v>
      </c>
      <c r="I234" s="248"/>
      <c r="J234" s="249">
        <f t="shared" si="35"/>
        <v>0</v>
      </c>
      <c r="K234" s="250"/>
      <c r="L234" s="251"/>
      <c r="M234" s="252" t="s">
        <v>1</v>
      </c>
      <c r="N234" s="253" t="s">
        <v>45</v>
      </c>
      <c r="O234" s="69"/>
      <c r="P234" s="224">
        <f t="shared" si="36"/>
        <v>0</v>
      </c>
      <c r="Q234" s="224">
        <v>0.0483</v>
      </c>
      <c r="R234" s="224">
        <f t="shared" si="37"/>
        <v>7.9695</v>
      </c>
      <c r="S234" s="224">
        <v>0</v>
      </c>
      <c r="T234" s="225">
        <f t="shared" si="38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226" t="s">
        <v>172</v>
      </c>
      <c r="AT234" s="226" t="s">
        <v>258</v>
      </c>
      <c r="AU234" s="226" t="s">
        <v>90</v>
      </c>
      <c r="AY234" s="15" t="s">
        <v>140</v>
      </c>
      <c r="BE234" s="227">
        <f t="shared" si="39"/>
        <v>0</v>
      </c>
      <c r="BF234" s="227">
        <f t="shared" si="40"/>
        <v>0</v>
      </c>
      <c r="BG234" s="227">
        <f t="shared" si="41"/>
        <v>0</v>
      </c>
      <c r="BH234" s="227">
        <f t="shared" si="42"/>
        <v>0</v>
      </c>
      <c r="BI234" s="227">
        <f t="shared" si="43"/>
        <v>0</v>
      </c>
      <c r="BJ234" s="15" t="s">
        <v>88</v>
      </c>
      <c r="BK234" s="227">
        <f t="shared" si="44"/>
        <v>0</v>
      </c>
      <c r="BL234" s="15" t="s">
        <v>146</v>
      </c>
      <c r="BM234" s="226" t="s">
        <v>474</v>
      </c>
    </row>
    <row r="235" spans="1:65" s="2" customFormat="1" ht="21.75" customHeight="1">
      <c r="A235" s="32"/>
      <c r="B235" s="33"/>
      <c r="C235" s="243" t="s">
        <v>475</v>
      </c>
      <c r="D235" s="243" t="s">
        <v>258</v>
      </c>
      <c r="E235" s="244" t="s">
        <v>476</v>
      </c>
      <c r="F235" s="245" t="s">
        <v>477</v>
      </c>
      <c r="G235" s="246" t="s">
        <v>179</v>
      </c>
      <c r="H235" s="247">
        <v>45</v>
      </c>
      <c r="I235" s="248"/>
      <c r="J235" s="249">
        <f t="shared" si="35"/>
        <v>0</v>
      </c>
      <c r="K235" s="250"/>
      <c r="L235" s="251"/>
      <c r="M235" s="252" t="s">
        <v>1</v>
      </c>
      <c r="N235" s="253" t="s">
        <v>45</v>
      </c>
      <c r="O235" s="69"/>
      <c r="P235" s="224">
        <f t="shared" si="36"/>
        <v>0</v>
      </c>
      <c r="Q235" s="224">
        <v>0.064</v>
      </c>
      <c r="R235" s="224">
        <f t="shared" si="37"/>
        <v>2.88</v>
      </c>
      <c r="S235" s="224">
        <v>0</v>
      </c>
      <c r="T235" s="225">
        <f t="shared" si="38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226" t="s">
        <v>172</v>
      </c>
      <c r="AT235" s="226" t="s">
        <v>258</v>
      </c>
      <c r="AU235" s="226" t="s">
        <v>90</v>
      </c>
      <c r="AY235" s="15" t="s">
        <v>140</v>
      </c>
      <c r="BE235" s="227">
        <f t="shared" si="39"/>
        <v>0</v>
      </c>
      <c r="BF235" s="227">
        <f t="shared" si="40"/>
        <v>0</v>
      </c>
      <c r="BG235" s="227">
        <f t="shared" si="41"/>
        <v>0</v>
      </c>
      <c r="BH235" s="227">
        <f t="shared" si="42"/>
        <v>0</v>
      </c>
      <c r="BI235" s="227">
        <f t="shared" si="43"/>
        <v>0</v>
      </c>
      <c r="BJ235" s="15" t="s">
        <v>88</v>
      </c>
      <c r="BK235" s="227">
        <f t="shared" si="44"/>
        <v>0</v>
      </c>
      <c r="BL235" s="15" t="s">
        <v>146</v>
      </c>
      <c r="BM235" s="226" t="s">
        <v>478</v>
      </c>
    </row>
    <row r="236" spans="1:65" s="2" customFormat="1" ht="21.75" customHeight="1">
      <c r="A236" s="32"/>
      <c r="B236" s="33"/>
      <c r="C236" s="214" t="s">
        <v>479</v>
      </c>
      <c r="D236" s="214" t="s">
        <v>142</v>
      </c>
      <c r="E236" s="215" t="s">
        <v>480</v>
      </c>
      <c r="F236" s="216" t="s">
        <v>481</v>
      </c>
      <c r="G236" s="217" t="s">
        <v>179</v>
      </c>
      <c r="H236" s="218">
        <v>452</v>
      </c>
      <c r="I236" s="219"/>
      <c r="J236" s="220">
        <f t="shared" si="35"/>
        <v>0</v>
      </c>
      <c r="K236" s="221"/>
      <c r="L236" s="37"/>
      <c r="M236" s="222" t="s">
        <v>1</v>
      </c>
      <c r="N236" s="223" t="s">
        <v>45</v>
      </c>
      <c r="O236" s="69"/>
      <c r="P236" s="224">
        <f t="shared" si="36"/>
        <v>0</v>
      </c>
      <c r="Q236" s="224">
        <v>0.1295</v>
      </c>
      <c r="R236" s="224">
        <f t="shared" si="37"/>
        <v>58.534</v>
      </c>
      <c r="S236" s="224">
        <v>0</v>
      </c>
      <c r="T236" s="225">
        <f t="shared" si="38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226" t="s">
        <v>146</v>
      </c>
      <c r="AT236" s="226" t="s">
        <v>142</v>
      </c>
      <c r="AU236" s="226" t="s">
        <v>90</v>
      </c>
      <c r="AY236" s="15" t="s">
        <v>140</v>
      </c>
      <c r="BE236" s="227">
        <f t="shared" si="39"/>
        <v>0</v>
      </c>
      <c r="BF236" s="227">
        <f t="shared" si="40"/>
        <v>0</v>
      </c>
      <c r="BG236" s="227">
        <f t="shared" si="41"/>
        <v>0</v>
      </c>
      <c r="BH236" s="227">
        <f t="shared" si="42"/>
        <v>0</v>
      </c>
      <c r="BI236" s="227">
        <f t="shared" si="43"/>
        <v>0</v>
      </c>
      <c r="BJ236" s="15" t="s">
        <v>88</v>
      </c>
      <c r="BK236" s="227">
        <f t="shared" si="44"/>
        <v>0</v>
      </c>
      <c r="BL236" s="15" t="s">
        <v>146</v>
      </c>
      <c r="BM236" s="226" t="s">
        <v>482</v>
      </c>
    </row>
    <row r="237" spans="1:65" s="2" customFormat="1" ht="16.5" customHeight="1">
      <c r="A237" s="32"/>
      <c r="B237" s="33"/>
      <c r="C237" s="243" t="s">
        <v>483</v>
      </c>
      <c r="D237" s="243" t="s">
        <v>258</v>
      </c>
      <c r="E237" s="244" t="s">
        <v>484</v>
      </c>
      <c r="F237" s="245" t="s">
        <v>485</v>
      </c>
      <c r="G237" s="246" t="s">
        <v>179</v>
      </c>
      <c r="H237" s="247">
        <v>410</v>
      </c>
      <c r="I237" s="248"/>
      <c r="J237" s="249">
        <f t="shared" si="35"/>
        <v>0</v>
      </c>
      <c r="K237" s="250"/>
      <c r="L237" s="251"/>
      <c r="M237" s="252" t="s">
        <v>1</v>
      </c>
      <c r="N237" s="253" t="s">
        <v>45</v>
      </c>
      <c r="O237" s="69"/>
      <c r="P237" s="224">
        <f t="shared" si="36"/>
        <v>0</v>
      </c>
      <c r="Q237" s="224">
        <v>0.045</v>
      </c>
      <c r="R237" s="224">
        <f t="shared" si="37"/>
        <v>18.45</v>
      </c>
      <c r="S237" s="224">
        <v>0</v>
      </c>
      <c r="T237" s="225">
        <f t="shared" si="38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226" t="s">
        <v>172</v>
      </c>
      <c r="AT237" s="226" t="s">
        <v>258</v>
      </c>
      <c r="AU237" s="226" t="s">
        <v>90</v>
      </c>
      <c r="AY237" s="15" t="s">
        <v>140</v>
      </c>
      <c r="BE237" s="227">
        <f t="shared" si="39"/>
        <v>0</v>
      </c>
      <c r="BF237" s="227">
        <f t="shared" si="40"/>
        <v>0</v>
      </c>
      <c r="BG237" s="227">
        <f t="shared" si="41"/>
        <v>0</v>
      </c>
      <c r="BH237" s="227">
        <f t="shared" si="42"/>
        <v>0</v>
      </c>
      <c r="BI237" s="227">
        <f t="shared" si="43"/>
        <v>0</v>
      </c>
      <c r="BJ237" s="15" t="s">
        <v>88</v>
      </c>
      <c r="BK237" s="227">
        <f t="shared" si="44"/>
        <v>0</v>
      </c>
      <c r="BL237" s="15" t="s">
        <v>146</v>
      </c>
      <c r="BM237" s="226" t="s">
        <v>486</v>
      </c>
    </row>
    <row r="238" spans="1:65" s="2" customFormat="1" ht="16.5" customHeight="1">
      <c r="A238" s="32"/>
      <c r="B238" s="33"/>
      <c r="C238" s="243" t="s">
        <v>487</v>
      </c>
      <c r="D238" s="243" t="s">
        <v>258</v>
      </c>
      <c r="E238" s="244" t="s">
        <v>488</v>
      </c>
      <c r="F238" s="245" t="s">
        <v>489</v>
      </c>
      <c r="G238" s="246" t="s">
        <v>179</v>
      </c>
      <c r="H238" s="247">
        <v>25</v>
      </c>
      <c r="I238" s="248"/>
      <c r="J238" s="249">
        <f t="shared" si="35"/>
        <v>0</v>
      </c>
      <c r="K238" s="250"/>
      <c r="L238" s="251"/>
      <c r="M238" s="252" t="s">
        <v>1</v>
      </c>
      <c r="N238" s="253" t="s">
        <v>45</v>
      </c>
      <c r="O238" s="69"/>
      <c r="P238" s="224">
        <f t="shared" si="36"/>
        <v>0</v>
      </c>
      <c r="Q238" s="224">
        <v>0.048</v>
      </c>
      <c r="R238" s="224">
        <f t="shared" si="37"/>
        <v>1.2</v>
      </c>
      <c r="S238" s="224">
        <v>0</v>
      </c>
      <c r="T238" s="225">
        <f t="shared" si="38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226" t="s">
        <v>172</v>
      </c>
      <c r="AT238" s="226" t="s">
        <v>258</v>
      </c>
      <c r="AU238" s="226" t="s">
        <v>90</v>
      </c>
      <c r="AY238" s="15" t="s">
        <v>140</v>
      </c>
      <c r="BE238" s="227">
        <f t="shared" si="39"/>
        <v>0</v>
      </c>
      <c r="BF238" s="227">
        <f t="shared" si="40"/>
        <v>0</v>
      </c>
      <c r="BG238" s="227">
        <f t="shared" si="41"/>
        <v>0</v>
      </c>
      <c r="BH238" s="227">
        <f t="shared" si="42"/>
        <v>0</v>
      </c>
      <c r="BI238" s="227">
        <f t="shared" si="43"/>
        <v>0</v>
      </c>
      <c r="BJ238" s="15" t="s">
        <v>88</v>
      </c>
      <c r="BK238" s="227">
        <f t="shared" si="44"/>
        <v>0</v>
      </c>
      <c r="BL238" s="15" t="s">
        <v>146</v>
      </c>
      <c r="BM238" s="226" t="s">
        <v>490</v>
      </c>
    </row>
    <row r="239" spans="1:65" s="2" customFormat="1" ht="16.5" customHeight="1">
      <c r="A239" s="32"/>
      <c r="B239" s="33"/>
      <c r="C239" s="243" t="s">
        <v>491</v>
      </c>
      <c r="D239" s="243" t="s">
        <v>258</v>
      </c>
      <c r="E239" s="244" t="s">
        <v>492</v>
      </c>
      <c r="F239" s="245" t="s">
        <v>493</v>
      </c>
      <c r="G239" s="246" t="s">
        <v>445</v>
      </c>
      <c r="H239" s="247">
        <v>3</v>
      </c>
      <c r="I239" s="248"/>
      <c r="J239" s="249">
        <f t="shared" si="35"/>
        <v>0</v>
      </c>
      <c r="K239" s="250"/>
      <c r="L239" s="251"/>
      <c r="M239" s="252" t="s">
        <v>1</v>
      </c>
      <c r="N239" s="253" t="s">
        <v>45</v>
      </c>
      <c r="O239" s="69"/>
      <c r="P239" s="224">
        <f t="shared" si="36"/>
        <v>0</v>
      </c>
      <c r="Q239" s="224">
        <v>0</v>
      </c>
      <c r="R239" s="224">
        <f t="shared" si="37"/>
        <v>0</v>
      </c>
      <c r="S239" s="224">
        <v>0</v>
      </c>
      <c r="T239" s="225">
        <f t="shared" si="38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226" t="s">
        <v>172</v>
      </c>
      <c r="AT239" s="226" t="s">
        <v>258</v>
      </c>
      <c r="AU239" s="226" t="s">
        <v>90</v>
      </c>
      <c r="AY239" s="15" t="s">
        <v>140</v>
      </c>
      <c r="BE239" s="227">
        <f t="shared" si="39"/>
        <v>0</v>
      </c>
      <c r="BF239" s="227">
        <f t="shared" si="40"/>
        <v>0</v>
      </c>
      <c r="BG239" s="227">
        <f t="shared" si="41"/>
        <v>0</v>
      </c>
      <c r="BH239" s="227">
        <f t="shared" si="42"/>
        <v>0</v>
      </c>
      <c r="BI239" s="227">
        <f t="shared" si="43"/>
        <v>0</v>
      </c>
      <c r="BJ239" s="15" t="s">
        <v>88</v>
      </c>
      <c r="BK239" s="227">
        <f t="shared" si="44"/>
        <v>0</v>
      </c>
      <c r="BL239" s="15" t="s">
        <v>146</v>
      </c>
      <c r="BM239" s="226" t="s">
        <v>494</v>
      </c>
    </row>
    <row r="240" spans="1:65" s="2" customFormat="1" ht="16.5" customHeight="1">
      <c r="A240" s="32"/>
      <c r="B240" s="33"/>
      <c r="C240" s="243" t="s">
        <v>495</v>
      </c>
      <c r="D240" s="243" t="s">
        <v>258</v>
      </c>
      <c r="E240" s="244" t="s">
        <v>496</v>
      </c>
      <c r="F240" s="245" t="s">
        <v>497</v>
      </c>
      <c r="G240" s="246" t="s">
        <v>445</v>
      </c>
      <c r="H240" s="247">
        <v>14</v>
      </c>
      <c r="I240" s="248"/>
      <c r="J240" s="249">
        <f t="shared" si="35"/>
        <v>0</v>
      </c>
      <c r="K240" s="250"/>
      <c r="L240" s="251"/>
      <c r="M240" s="252" t="s">
        <v>1</v>
      </c>
      <c r="N240" s="253" t="s">
        <v>45</v>
      </c>
      <c r="O240" s="69"/>
      <c r="P240" s="224">
        <f t="shared" si="36"/>
        <v>0</v>
      </c>
      <c r="Q240" s="224">
        <v>0</v>
      </c>
      <c r="R240" s="224">
        <f t="shared" si="37"/>
        <v>0</v>
      </c>
      <c r="S240" s="224">
        <v>0</v>
      </c>
      <c r="T240" s="225">
        <f t="shared" si="38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226" t="s">
        <v>172</v>
      </c>
      <c r="AT240" s="226" t="s">
        <v>258</v>
      </c>
      <c r="AU240" s="226" t="s">
        <v>90</v>
      </c>
      <c r="AY240" s="15" t="s">
        <v>140</v>
      </c>
      <c r="BE240" s="227">
        <f t="shared" si="39"/>
        <v>0</v>
      </c>
      <c r="BF240" s="227">
        <f t="shared" si="40"/>
        <v>0</v>
      </c>
      <c r="BG240" s="227">
        <f t="shared" si="41"/>
        <v>0</v>
      </c>
      <c r="BH240" s="227">
        <f t="shared" si="42"/>
        <v>0</v>
      </c>
      <c r="BI240" s="227">
        <f t="shared" si="43"/>
        <v>0</v>
      </c>
      <c r="BJ240" s="15" t="s">
        <v>88</v>
      </c>
      <c r="BK240" s="227">
        <f t="shared" si="44"/>
        <v>0</v>
      </c>
      <c r="BL240" s="15" t="s">
        <v>146</v>
      </c>
      <c r="BM240" s="226" t="s">
        <v>498</v>
      </c>
    </row>
    <row r="241" spans="1:65" s="2" customFormat="1" ht="16.5" customHeight="1">
      <c r="A241" s="32"/>
      <c r="B241" s="33"/>
      <c r="C241" s="214" t="s">
        <v>499</v>
      </c>
      <c r="D241" s="214" t="s">
        <v>142</v>
      </c>
      <c r="E241" s="215" t="s">
        <v>500</v>
      </c>
      <c r="F241" s="216" t="s">
        <v>501</v>
      </c>
      <c r="G241" s="217" t="s">
        <v>179</v>
      </c>
      <c r="H241" s="218">
        <v>12</v>
      </c>
      <c r="I241" s="219"/>
      <c r="J241" s="220">
        <f t="shared" si="35"/>
        <v>0</v>
      </c>
      <c r="K241" s="221"/>
      <c r="L241" s="37"/>
      <c r="M241" s="222" t="s">
        <v>1</v>
      </c>
      <c r="N241" s="223" t="s">
        <v>45</v>
      </c>
      <c r="O241" s="69"/>
      <c r="P241" s="224">
        <f t="shared" si="36"/>
        <v>0</v>
      </c>
      <c r="Q241" s="224">
        <v>0</v>
      </c>
      <c r="R241" s="224">
        <f t="shared" si="37"/>
        <v>0</v>
      </c>
      <c r="S241" s="224">
        <v>0</v>
      </c>
      <c r="T241" s="225">
        <f t="shared" si="38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226" t="s">
        <v>146</v>
      </c>
      <c r="AT241" s="226" t="s">
        <v>142</v>
      </c>
      <c r="AU241" s="226" t="s">
        <v>90</v>
      </c>
      <c r="AY241" s="15" t="s">
        <v>140</v>
      </c>
      <c r="BE241" s="227">
        <f t="shared" si="39"/>
        <v>0</v>
      </c>
      <c r="BF241" s="227">
        <f t="shared" si="40"/>
        <v>0</v>
      </c>
      <c r="BG241" s="227">
        <f t="shared" si="41"/>
        <v>0</v>
      </c>
      <c r="BH241" s="227">
        <f t="shared" si="42"/>
        <v>0</v>
      </c>
      <c r="BI241" s="227">
        <f t="shared" si="43"/>
        <v>0</v>
      </c>
      <c r="BJ241" s="15" t="s">
        <v>88</v>
      </c>
      <c r="BK241" s="227">
        <f t="shared" si="44"/>
        <v>0</v>
      </c>
      <c r="BL241" s="15" t="s">
        <v>146</v>
      </c>
      <c r="BM241" s="226" t="s">
        <v>502</v>
      </c>
    </row>
    <row r="242" spans="1:65" s="2" customFormat="1" ht="16.5" customHeight="1">
      <c r="A242" s="32"/>
      <c r="B242" s="33"/>
      <c r="C242" s="214" t="s">
        <v>503</v>
      </c>
      <c r="D242" s="214" t="s">
        <v>142</v>
      </c>
      <c r="E242" s="215" t="s">
        <v>504</v>
      </c>
      <c r="F242" s="216" t="s">
        <v>505</v>
      </c>
      <c r="G242" s="217" t="s">
        <v>179</v>
      </c>
      <c r="H242" s="218">
        <v>16</v>
      </c>
      <c r="I242" s="219"/>
      <c r="J242" s="220">
        <f t="shared" si="35"/>
        <v>0</v>
      </c>
      <c r="K242" s="221"/>
      <c r="L242" s="37"/>
      <c r="M242" s="222" t="s">
        <v>1</v>
      </c>
      <c r="N242" s="223" t="s">
        <v>45</v>
      </c>
      <c r="O242" s="69"/>
      <c r="P242" s="224">
        <f t="shared" si="36"/>
        <v>0</v>
      </c>
      <c r="Q242" s="224">
        <v>0</v>
      </c>
      <c r="R242" s="224">
        <f t="shared" si="37"/>
        <v>0</v>
      </c>
      <c r="S242" s="224">
        <v>0</v>
      </c>
      <c r="T242" s="225">
        <f t="shared" si="38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226" t="s">
        <v>146</v>
      </c>
      <c r="AT242" s="226" t="s">
        <v>142</v>
      </c>
      <c r="AU242" s="226" t="s">
        <v>90</v>
      </c>
      <c r="AY242" s="15" t="s">
        <v>140</v>
      </c>
      <c r="BE242" s="227">
        <f t="shared" si="39"/>
        <v>0</v>
      </c>
      <c r="BF242" s="227">
        <f t="shared" si="40"/>
        <v>0</v>
      </c>
      <c r="BG242" s="227">
        <f t="shared" si="41"/>
        <v>0</v>
      </c>
      <c r="BH242" s="227">
        <f t="shared" si="42"/>
        <v>0</v>
      </c>
      <c r="BI242" s="227">
        <f t="shared" si="43"/>
        <v>0</v>
      </c>
      <c r="BJ242" s="15" t="s">
        <v>88</v>
      </c>
      <c r="BK242" s="227">
        <f t="shared" si="44"/>
        <v>0</v>
      </c>
      <c r="BL242" s="15" t="s">
        <v>146</v>
      </c>
      <c r="BM242" s="226" t="s">
        <v>506</v>
      </c>
    </row>
    <row r="243" spans="1:65" s="2" customFormat="1" ht="16.5" customHeight="1">
      <c r="A243" s="32"/>
      <c r="B243" s="33"/>
      <c r="C243" s="214" t="s">
        <v>507</v>
      </c>
      <c r="D243" s="214" t="s">
        <v>142</v>
      </c>
      <c r="E243" s="215" t="s">
        <v>508</v>
      </c>
      <c r="F243" s="216" t="s">
        <v>509</v>
      </c>
      <c r="G243" s="217" t="s">
        <v>268</v>
      </c>
      <c r="H243" s="218">
        <v>9</v>
      </c>
      <c r="I243" s="219"/>
      <c r="J243" s="220">
        <f t="shared" si="35"/>
        <v>0</v>
      </c>
      <c r="K243" s="221"/>
      <c r="L243" s="37"/>
      <c r="M243" s="222" t="s">
        <v>1</v>
      </c>
      <c r="N243" s="223" t="s">
        <v>45</v>
      </c>
      <c r="O243" s="69"/>
      <c r="P243" s="224">
        <f t="shared" si="36"/>
        <v>0</v>
      </c>
      <c r="Q243" s="224">
        <v>0</v>
      </c>
      <c r="R243" s="224">
        <f t="shared" si="37"/>
        <v>0</v>
      </c>
      <c r="S243" s="224">
        <v>0</v>
      </c>
      <c r="T243" s="225">
        <f t="shared" si="38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226" t="s">
        <v>146</v>
      </c>
      <c r="AT243" s="226" t="s">
        <v>142</v>
      </c>
      <c r="AU243" s="226" t="s">
        <v>90</v>
      </c>
      <c r="AY243" s="15" t="s">
        <v>140</v>
      </c>
      <c r="BE243" s="227">
        <f t="shared" si="39"/>
        <v>0</v>
      </c>
      <c r="BF243" s="227">
        <f t="shared" si="40"/>
        <v>0</v>
      </c>
      <c r="BG243" s="227">
        <f t="shared" si="41"/>
        <v>0</v>
      </c>
      <c r="BH243" s="227">
        <f t="shared" si="42"/>
        <v>0</v>
      </c>
      <c r="BI243" s="227">
        <f t="shared" si="43"/>
        <v>0</v>
      </c>
      <c r="BJ243" s="15" t="s">
        <v>88</v>
      </c>
      <c r="BK243" s="227">
        <f t="shared" si="44"/>
        <v>0</v>
      </c>
      <c r="BL243" s="15" t="s">
        <v>146</v>
      </c>
      <c r="BM243" s="226" t="s">
        <v>510</v>
      </c>
    </row>
    <row r="244" spans="1:65" s="2" customFormat="1" ht="21.75" customHeight="1">
      <c r="A244" s="32"/>
      <c r="B244" s="33"/>
      <c r="C244" s="214" t="s">
        <v>511</v>
      </c>
      <c r="D244" s="214" t="s">
        <v>142</v>
      </c>
      <c r="E244" s="215" t="s">
        <v>512</v>
      </c>
      <c r="F244" s="216" t="s">
        <v>513</v>
      </c>
      <c r="G244" s="217" t="s">
        <v>145</v>
      </c>
      <c r="H244" s="218">
        <v>14</v>
      </c>
      <c r="I244" s="219"/>
      <c r="J244" s="220">
        <f t="shared" si="35"/>
        <v>0</v>
      </c>
      <c r="K244" s="221"/>
      <c r="L244" s="37"/>
      <c r="M244" s="222" t="s">
        <v>1</v>
      </c>
      <c r="N244" s="223" t="s">
        <v>45</v>
      </c>
      <c r="O244" s="69"/>
      <c r="P244" s="224">
        <f t="shared" si="36"/>
        <v>0</v>
      </c>
      <c r="Q244" s="224">
        <v>0</v>
      </c>
      <c r="R244" s="224">
        <f t="shared" si="37"/>
        <v>0</v>
      </c>
      <c r="S244" s="224">
        <v>0.425</v>
      </c>
      <c r="T244" s="225">
        <f t="shared" si="38"/>
        <v>5.95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226" t="s">
        <v>146</v>
      </c>
      <c r="AT244" s="226" t="s">
        <v>142</v>
      </c>
      <c r="AU244" s="226" t="s">
        <v>90</v>
      </c>
      <c r="AY244" s="15" t="s">
        <v>140</v>
      </c>
      <c r="BE244" s="227">
        <f t="shared" si="39"/>
        <v>0</v>
      </c>
      <c r="BF244" s="227">
        <f t="shared" si="40"/>
        <v>0</v>
      </c>
      <c r="BG244" s="227">
        <f t="shared" si="41"/>
        <v>0</v>
      </c>
      <c r="BH244" s="227">
        <f t="shared" si="42"/>
        <v>0</v>
      </c>
      <c r="BI244" s="227">
        <f t="shared" si="43"/>
        <v>0</v>
      </c>
      <c r="BJ244" s="15" t="s">
        <v>88</v>
      </c>
      <c r="BK244" s="227">
        <f t="shared" si="44"/>
        <v>0</v>
      </c>
      <c r="BL244" s="15" t="s">
        <v>146</v>
      </c>
      <c r="BM244" s="226" t="s">
        <v>514</v>
      </c>
    </row>
    <row r="245" spans="1:47" s="2" customFormat="1" ht="19.5">
      <c r="A245" s="32"/>
      <c r="B245" s="33"/>
      <c r="C245" s="34"/>
      <c r="D245" s="230" t="s">
        <v>202</v>
      </c>
      <c r="E245" s="34"/>
      <c r="F245" s="240" t="s">
        <v>515</v>
      </c>
      <c r="G245" s="34"/>
      <c r="H245" s="34"/>
      <c r="I245" s="113"/>
      <c r="J245" s="34"/>
      <c r="K245" s="34"/>
      <c r="L245" s="37"/>
      <c r="M245" s="241"/>
      <c r="N245" s="242"/>
      <c r="O245" s="69"/>
      <c r="P245" s="69"/>
      <c r="Q245" s="69"/>
      <c r="R245" s="69"/>
      <c r="S245" s="69"/>
      <c r="T245" s="70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5" t="s">
        <v>202</v>
      </c>
      <c r="AU245" s="15" t="s">
        <v>90</v>
      </c>
    </row>
    <row r="246" spans="1:65" s="2" customFormat="1" ht="16.5" customHeight="1">
      <c r="A246" s="32"/>
      <c r="B246" s="33"/>
      <c r="C246" s="214" t="s">
        <v>516</v>
      </c>
      <c r="D246" s="214" t="s">
        <v>142</v>
      </c>
      <c r="E246" s="215" t="s">
        <v>517</v>
      </c>
      <c r="F246" s="216" t="s">
        <v>518</v>
      </c>
      <c r="G246" s="217" t="s">
        <v>188</v>
      </c>
      <c r="H246" s="218">
        <v>7</v>
      </c>
      <c r="I246" s="219"/>
      <c r="J246" s="220">
        <f>ROUND(I246*H246,2)</f>
        <v>0</v>
      </c>
      <c r="K246" s="221"/>
      <c r="L246" s="37"/>
      <c r="M246" s="222" t="s">
        <v>1</v>
      </c>
      <c r="N246" s="223" t="s">
        <v>45</v>
      </c>
      <c r="O246" s="69"/>
      <c r="P246" s="224">
        <f>O246*H246</f>
        <v>0</v>
      </c>
      <c r="Q246" s="224">
        <v>0</v>
      </c>
      <c r="R246" s="224">
        <f>Q246*H246</f>
        <v>0</v>
      </c>
      <c r="S246" s="224">
        <v>1.95</v>
      </c>
      <c r="T246" s="225">
        <f>S246*H246</f>
        <v>13.65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226" t="s">
        <v>146</v>
      </c>
      <c r="AT246" s="226" t="s">
        <v>142</v>
      </c>
      <c r="AU246" s="226" t="s">
        <v>90</v>
      </c>
      <c r="AY246" s="15" t="s">
        <v>140</v>
      </c>
      <c r="BE246" s="227">
        <f>IF(N246="základní",J246,0)</f>
        <v>0</v>
      </c>
      <c r="BF246" s="227">
        <f>IF(N246="snížená",J246,0)</f>
        <v>0</v>
      </c>
      <c r="BG246" s="227">
        <f>IF(N246="zákl. přenesená",J246,0)</f>
        <v>0</v>
      </c>
      <c r="BH246" s="227">
        <f>IF(N246="sníž. přenesená",J246,0)</f>
        <v>0</v>
      </c>
      <c r="BI246" s="227">
        <f>IF(N246="nulová",J246,0)</f>
        <v>0</v>
      </c>
      <c r="BJ246" s="15" t="s">
        <v>88</v>
      </c>
      <c r="BK246" s="227">
        <f>ROUND(I246*H246,2)</f>
        <v>0</v>
      </c>
      <c r="BL246" s="15" t="s">
        <v>146</v>
      </c>
      <c r="BM246" s="226" t="s">
        <v>519</v>
      </c>
    </row>
    <row r="247" spans="1:47" s="2" customFormat="1" ht="19.5">
      <c r="A247" s="32"/>
      <c r="B247" s="33"/>
      <c r="C247" s="34"/>
      <c r="D247" s="230" t="s">
        <v>202</v>
      </c>
      <c r="E247" s="34"/>
      <c r="F247" s="240" t="s">
        <v>515</v>
      </c>
      <c r="G247" s="34"/>
      <c r="H247" s="34"/>
      <c r="I247" s="113"/>
      <c r="J247" s="34"/>
      <c r="K247" s="34"/>
      <c r="L247" s="37"/>
      <c r="M247" s="241"/>
      <c r="N247" s="242"/>
      <c r="O247" s="69"/>
      <c r="P247" s="69"/>
      <c r="Q247" s="69"/>
      <c r="R247" s="69"/>
      <c r="S247" s="69"/>
      <c r="T247" s="70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T247" s="15" t="s">
        <v>202</v>
      </c>
      <c r="AU247" s="15" t="s">
        <v>90</v>
      </c>
    </row>
    <row r="248" spans="1:65" s="2" customFormat="1" ht="21.75" customHeight="1">
      <c r="A248" s="32"/>
      <c r="B248" s="33"/>
      <c r="C248" s="214" t="s">
        <v>520</v>
      </c>
      <c r="D248" s="214" t="s">
        <v>142</v>
      </c>
      <c r="E248" s="215" t="s">
        <v>521</v>
      </c>
      <c r="F248" s="216" t="s">
        <v>522</v>
      </c>
      <c r="G248" s="217" t="s">
        <v>179</v>
      </c>
      <c r="H248" s="218">
        <v>18</v>
      </c>
      <c r="I248" s="219"/>
      <c r="J248" s="220">
        <f>ROUND(I248*H248,2)</f>
        <v>0</v>
      </c>
      <c r="K248" s="221"/>
      <c r="L248" s="37"/>
      <c r="M248" s="222" t="s">
        <v>1</v>
      </c>
      <c r="N248" s="223" t="s">
        <v>45</v>
      </c>
      <c r="O248" s="69"/>
      <c r="P248" s="224">
        <f>O248*H248</f>
        <v>0</v>
      </c>
      <c r="Q248" s="224">
        <v>0</v>
      </c>
      <c r="R248" s="224">
        <f>Q248*H248</f>
        <v>0</v>
      </c>
      <c r="S248" s="224">
        <v>0.06</v>
      </c>
      <c r="T248" s="225">
        <f>S248*H248</f>
        <v>1.08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226" t="s">
        <v>146</v>
      </c>
      <c r="AT248" s="226" t="s">
        <v>142</v>
      </c>
      <c r="AU248" s="226" t="s">
        <v>90</v>
      </c>
      <c r="AY248" s="15" t="s">
        <v>140</v>
      </c>
      <c r="BE248" s="227">
        <f>IF(N248="základní",J248,0)</f>
        <v>0</v>
      </c>
      <c r="BF248" s="227">
        <f>IF(N248="snížená",J248,0)</f>
        <v>0</v>
      </c>
      <c r="BG248" s="227">
        <f>IF(N248="zákl. přenesená",J248,0)</f>
        <v>0</v>
      </c>
      <c r="BH248" s="227">
        <f>IF(N248="sníž. přenesená",J248,0)</f>
        <v>0</v>
      </c>
      <c r="BI248" s="227">
        <f>IF(N248="nulová",J248,0)</f>
        <v>0</v>
      </c>
      <c r="BJ248" s="15" t="s">
        <v>88</v>
      </c>
      <c r="BK248" s="227">
        <f>ROUND(I248*H248,2)</f>
        <v>0</v>
      </c>
      <c r="BL248" s="15" t="s">
        <v>146</v>
      </c>
      <c r="BM248" s="226" t="s">
        <v>523</v>
      </c>
    </row>
    <row r="249" spans="1:47" s="2" customFormat="1" ht="19.5">
      <c r="A249" s="32"/>
      <c r="B249" s="33"/>
      <c r="C249" s="34"/>
      <c r="D249" s="230" t="s">
        <v>202</v>
      </c>
      <c r="E249" s="34"/>
      <c r="F249" s="240" t="s">
        <v>515</v>
      </c>
      <c r="G249" s="34"/>
      <c r="H249" s="34"/>
      <c r="I249" s="113"/>
      <c r="J249" s="34"/>
      <c r="K249" s="34"/>
      <c r="L249" s="37"/>
      <c r="M249" s="241"/>
      <c r="N249" s="242"/>
      <c r="O249" s="69"/>
      <c r="P249" s="69"/>
      <c r="Q249" s="69"/>
      <c r="R249" s="69"/>
      <c r="S249" s="69"/>
      <c r="T249" s="70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5" t="s">
        <v>202</v>
      </c>
      <c r="AU249" s="15" t="s">
        <v>90</v>
      </c>
    </row>
    <row r="250" spans="1:65" s="2" customFormat="1" ht="21.75" customHeight="1">
      <c r="A250" s="32"/>
      <c r="B250" s="33"/>
      <c r="C250" s="214" t="s">
        <v>524</v>
      </c>
      <c r="D250" s="214" t="s">
        <v>142</v>
      </c>
      <c r="E250" s="215" t="s">
        <v>525</v>
      </c>
      <c r="F250" s="216" t="s">
        <v>526</v>
      </c>
      <c r="G250" s="217" t="s">
        <v>268</v>
      </c>
      <c r="H250" s="218">
        <v>9</v>
      </c>
      <c r="I250" s="219"/>
      <c r="J250" s="220">
        <f>ROUND(I250*H250,2)</f>
        <v>0</v>
      </c>
      <c r="K250" s="221"/>
      <c r="L250" s="37"/>
      <c r="M250" s="222" t="s">
        <v>1</v>
      </c>
      <c r="N250" s="223" t="s">
        <v>45</v>
      </c>
      <c r="O250" s="69"/>
      <c r="P250" s="224">
        <f>O250*H250</f>
        <v>0</v>
      </c>
      <c r="Q250" s="224">
        <v>0</v>
      </c>
      <c r="R250" s="224">
        <f>Q250*H250</f>
        <v>0</v>
      </c>
      <c r="S250" s="224">
        <v>0.082</v>
      </c>
      <c r="T250" s="225">
        <f>S250*H250</f>
        <v>0.738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226" t="s">
        <v>146</v>
      </c>
      <c r="AT250" s="226" t="s">
        <v>142</v>
      </c>
      <c r="AU250" s="226" t="s">
        <v>90</v>
      </c>
      <c r="AY250" s="15" t="s">
        <v>140</v>
      </c>
      <c r="BE250" s="227">
        <f>IF(N250="základní",J250,0)</f>
        <v>0</v>
      </c>
      <c r="BF250" s="227">
        <f>IF(N250="snížená",J250,0)</f>
        <v>0</v>
      </c>
      <c r="BG250" s="227">
        <f>IF(N250="zákl. přenesená",J250,0)</f>
        <v>0</v>
      </c>
      <c r="BH250" s="227">
        <f>IF(N250="sníž. přenesená",J250,0)</f>
        <v>0</v>
      </c>
      <c r="BI250" s="227">
        <f>IF(N250="nulová",J250,0)</f>
        <v>0</v>
      </c>
      <c r="BJ250" s="15" t="s">
        <v>88</v>
      </c>
      <c r="BK250" s="227">
        <f>ROUND(I250*H250,2)</f>
        <v>0</v>
      </c>
      <c r="BL250" s="15" t="s">
        <v>146</v>
      </c>
      <c r="BM250" s="226" t="s">
        <v>527</v>
      </c>
    </row>
    <row r="251" spans="1:65" s="2" customFormat="1" ht="21.75" customHeight="1">
      <c r="A251" s="32"/>
      <c r="B251" s="33"/>
      <c r="C251" s="214" t="s">
        <v>528</v>
      </c>
      <c r="D251" s="214" t="s">
        <v>142</v>
      </c>
      <c r="E251" s="215" t="s">
        <v>529</v>
      </c>
      <c r="F251" s="216" t="s">
        <v>530</v>
      </c>
      <c r="G251" s="217" t="s">
        <v>268</v>
      </c>
      <c r="H251" s="218">
        <v>1</v>
      </c>
      <c r="I251" s="219"/>
      <c r="J251" s="220">
        <f>ROUND(I251*H251,2)</f>
        <v>0</v>
      </c>
      <c r="K251" s="221"/>
      <c r="L251" s="37"/>
      <c r="M251" s="222" t="s">
        <v>1</v>
      </c>
      <c r="N251" s="223" t="s">
        <v>45</v>
      </c>
      <c r="O251" s="69"/>
      <c r="P251" s="224">
        <f>O251*H251</f>
        <v>0</v>
      </c>
      <c r="Q251" s="224">
        <v>0</v>
      </c>
      <c r="R251" s="224">
        <f>Q251*H251</f>
        <v>0</v>
      </c>
      <c r="S251" s="224">
        <v>0.004</v>
      </c>
      <c r="T251" s="225">
        <f>S251*H251</f>
        <v>0.004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226" t="s">
        <v>146</v>
      </c>
      <c r="AT251" s="226" t="s">
        <v>142</v>
      </c>
      <c r="AU251" s="226" t="s">
        <v>90</v>
      </c>
      <c r="AY251" s="15" t="s">
        <v>140</v>
      </c>
      <c r="BE251" s="227">
        <f>IF(N251="základní",J251,0)</f>
        <v>0</v>
      </c>
      <c r="BF251" s="227">
        <f>IF(N251="snížená",J251,0)</f>
        <v>0</v>
      </c>
      <c r="BG251" s="227">
        <f>IF(N251="zákl. přenesená",J251,0)</f>
        <v>0</v>
      </c>
      <c r="BH251" s="227">
        <f>IF(N251="sníž. přenesená",J251,0)</f>
        <v>0</v>
      </c>
      <c r="BI251" s="227">
        <f>IF(N251="nulová",J251,0)</f>
        <v>0</v>
      </c>
      <c r="BJ251" s="15" t="s">
        <v>88</v>
      </c>
      <c r="BK251" s="227">
        <f>ROUND(I251*H251,2)</f>
        <v>0</v>
      </c>
      <c r="BL251" s="15" t="s">
        <v>146</v>
      </c>
      <c r="BM251" s="226" t="s">
        <v>531</v>
      </c>
    </row>
    <row r="252" spans="1:65" s="2" customFormat="1" ht="21.75" customHeight="1">
      <c r="A252" s="32"/>
      <c r="B252" s="33"/>
      <c r="C252" s="214" t="s">
        <v>532</v>
      </c>
      <c r="D252" s="214" t="s">
        <v>142</v>
      </c>
      <c r="E252" s="215" t="s">
        <v>533</v>
      </c>
      <c r="F252" s="216" t="s">
        <v>534</v>
      </c>
      <c r="G252" s="217" t="s">
        <v>145</v>
      </c>
      <c r="H252" s="218">
        <v>322</v>
      </c>
      <c r="I252" s="219"/>
      <c r="J252" s="220">
        <f>ROUND(I252*H252,2)</f>
        <v>0</v>
      </c>
      <c r="K252" s="221"/>
      <c r="L252" s="37"/>
      <c r="M252" s="222" t="s">
        <v>1</v>
      </c>
      <c r="N252" s="223" t="s">
        <v>45</v>
      </c>
      <c r="O252" s="69"/>
      <c r="P252" s="224">
        <f>O252*H252</f>
        <v>0</v>
      </c>
      <c r="Q252" s="224">
        <v>0</v>
      </c>
      <c r="R252" s="224">
        <f>Q252*H252</f>
        <v>0</v>
      </c>
      <c r="S252" s="224">
        <v>0</v>
      </c>
      <c r="T252" s="225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226" t="s">
        <v>146</v>
      </c>
      <c r="AT252" s="226" t="s">
        <v>142</v>
      </c>
      <c r="AU252" s="226" t="s">
        <v>90</v>
      </c>
      <c r="AY252" s="15" t="s">
        <v>140</v>
      </c>
      <c r="BE252" s="227">
        <f>IF(N252="základní",J252,0)</f>
        <v>0</v>
      </c>
      <c r="BF252" s="227">
        <f>IF(N252="snížená",J252,0)</f>
        <v>0</v>
      </c>
      <c r="BG252" s="227">
        <f>IF(N252="zákl. přenesená",J252,0)</f>
        <v>0</v>
      </c>
      <c r="BH252" s="227">
        <f>IF(N252="sníž. přenesená",J252,0)</f>
        <v>0</v>
      </c>
      <c r="BI252" s="227">
        <f>IF(N252="nulová",J252,0)</f>
        <v>0</v>
      </c>
      <c r="BJ252" s="15" t="s">
        <v>88</v>
      </c>
      <c r="BK252" s="227">
        <f>ROUND(I252*H252,2)</f>
        <v>0</v>
      </c>
      <c r="BL252" s="15" t="s">
        <v>146</v>
      </c>
      <c r="BM252" s="226" t="s">
        <v>535</v>
      </c>
    </row>
    <row r="253" spans="2:63" s="12" customFormat="1" ht="22.9" customHeight="1">
      <c r="B253" s="198"/>
      <c r="C253" s="199"/>
      <c r="D253" s="200" t="s">
        <v>79</v>
      </c>
      <c r="E253" s="212" t="s">
        <v>536</v>
      </c>
      <c r="F253" s="212" t="s">
        <v>537</v>
      </c>
      <c r="G253" s="199"/>
      <c r="H253" s="199"/>
      <c r="I253" s="202"/>
      <c r="J253" s="213">
        <f>BK253</f>
        <v>0</v>
      </c>
      <c r="K253" s="199"/>
      <c r="L253" s="204"/>
      <c r="M253" s="205"/>
      <c r="N253" s="206"/>
      <c r="O253" s="206"/>
      <c r="P253" s="207">
        <f>SUM(P254:P261)</f>
        <v>0</v>
      </c>
      <c r="Q253" s="206"/>
      <c r="R253" s="207">
        <f>SUM(R254:R261)</f>
        <v>0</v>
      </c>
      <c r="S253" s="206"/>
      <c r="T253" s="208">
        <f>SUM(T254:T261)</f>
        <v>0</v>
      </c>
      <c r="AR253" s="209" t="s">
        <v>88</v>
      </c>
      <c r="AT253" s="210" t="s">
        <v>79</v>
      </c>
      <c r="AU253" s="210" t="s">
        <v>88</v>
      </c>
      <c r="AY253" s="209" t="s">
        <v>140</v>
      </c>
      <c r="BK253" s="211">
        <f>SUM(BK254:BK261)</f>
        <v>0</v>
      </c>
    </row>
    <row r="254" spans="1:65" s="2" customFormat="1" ht="16.5" customHeight="1">
      <c r="A254" s="32"/>
      <c r="B254" s="33"/>
      <c r="C254" s="214" t="s">
        <v>538</v>
      </c>
      <c r="D254" s="214" t="s">
        <v>142</v>
      </c>
      <c r="E254" s="215" t="s">
        <v>539</v>
      </c>
      <c r="F254" s="216" t="s">
        <v>540</v>
      </c>
      <c r="G254" s="217" t="s">
        <v>235</v>
      </c>
      <c r="H254" s="218">
        <v>2528.752</v>
      </c>
      <c r="I254" s="219"/>
      <c r="J254" s="220">
        <f>ROUND(I254*H254,2)</f>
        <v>0</v>
      </c>
      <c r="K254" s="221"/>
      <c r="L254" s="37"/>
      <c r="M254" s="222" t="s">
        <v>1</v>
      </c>
      <c r="N254" s="223" t="s">
        <v>45</v>
      </c>
      <c r="O254" s="69"/>
      <c r="P254" s="224">
        <f>O254*H254</f>
        <v>0</v>
      </c>
      <c r="Q254" s="224">
        <v>0</v>
      </c>
      <c r="R254" s="224">
        <f>Q254*H254</f>
        <v>0</v>
      </c>
      <c r="S254" s="224">
        <v>0</v>
      </c>
      <c r="T254" s="225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226" t="s">
        <v>146</v>
      </c>
      <c r="AT254" s="226" t="s">
        <v>142</v>
      </c>
      <c r="AU254" s="226" t="s">
        <v>90</v>
      </c>
      <c r="AY254" s="15" t="s">
        <v>140</v>
      </c>
      <c r="BE254" s="227">
        <f>IF(N254="základní",J254,0)</f>
        <v>0</v>
      </c>
      <c r="BF254" s="227">
        <f>IF(N254="snížená",J254,0)</f>
        <v>0</v>
      </c>
      <c r="BG254" s="227">
        <f>IF(N254="zákl. přenesená",J254,0)</f>
        <v>0</v>
      </c>
      <c r="BH254" s="227">
        <f>IF(N254="sníž. přenesená",J254,0)</f>
        <v>0</v>
      </c>
      <c r="BI254" s="227">
        <f>IF(N254="nulová",J254,0)</f>
        <v>0</v>
      </c>
      <c r="BJ254" s="15" t="s">
        <v>88</v>
      </c>
      <c r="BK254" s="227">
        <f>ROUND(I254*H254,2)</f>
        <v>0</v>
      </c>
      <c r="BL254" s="15" t="s">
        <v>146</v>
      </c>
      <c r="BM254" s="226" t="s">
        <v>541</v>
      </c>
    </row>
    <row r="255" spans="1:65" s="2" customFormat="1" ht="21.75" customHeight="1">
      <c r="A255" s="32"/>
      <c r="B255" s="33"/>
      <c r="C255" s="214" t="s">
        <v>542</v>
      </c>
      <c r="D255" s="214" t="s">
        <v>142</v>
      </c>
      <c r="E255" s="215" t="s">
        <v>543</v>
      </c>
      <c r="F255" s="216" t="s">
        <v>544</v>
      </c>
      <c r="G255" s="217" t="s">
        <v>235</v>
      </c>
      <c r="H255" s="218">
        <v>22758.768</v>
      </c>
      <c r="I255" s="219"/>
      <c r="J255" s="220">
        <f>ROUND(I255*H255,2)</f>
        <v>0</v>
      </c>
      <c r="K255" s="221"/>
      <c r="L255" s="37"/>
      <c r="M255" s="222" t="s">
        <v>1</v>
      </c>
      <c r="N255" s="223" t="s">
        <v>45</v>
      </c>
      <c r="O255" s="69"/>
      <c r="P255" s="224">
        <f>O255*H255</f>
        <v>0</v>
      </c>
      <c r="Q255" s="224">
        <v>0</v>
      </c>
      <c r="R255" s="224">
        <f>Q255*H255</f>
        <v>0</v>
      </c>
      <c r="S255" s="224">
        <v>0</v>
      </c>
      <c r="T255" s="225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226" t="s">
        <v>146</v>
      </c>
      <c r="AT255" s="226" t="s">
        <v>142</v>
      </c>
      <c r="AU255" s="226" t="s">
        <v>90</v>
      </c>
      <c r="AY255" s="15" t="s">
        <v>140</v>
      </c>
      <c r="BE255" s="227">
        <f>IF(N255="základní",J255,0)</f>
        <v>0</v>
      </c>
      <c r="BF255" s="227">
        <f>IF(N255="snížená",J255,0)</f>
        <v>0</v>
      </c>
      <c r="BG255" s="227">
        <f>IF(N255="zákl. přenesená",J255,0)</f>
        <v>0</v>
      </c>
      <c r="BH255" s="227">
        <f>IF(N255="sníž. přenesená",J255,0)</f>
        <v>0</v>
      </c>
      <c r="BI255" s="227">
        <f>IF(N255="nulová",J255,0)</f>
        <v>0</v>
      </c>
      <c r="BJ255" s="15" t="s">
        <v>88</v>
      </c>
      <c r="BK255" s="227">
        <f>ROUND(I255*H255,2)</f>
        <v>0</v>
      </c>
      <c r="BL255" s="15" t="s">
        <v>146</v>
      </c>
      <c r="BM255" s="226" t="s">
        <v>545</v>
      </c>
    </row>
    <row r="256" spans="2:51" s="13" customFormat="1" ht="11.25">
      <c r="B256" s="228"/>
      <c r="C256" s="229"/>
      <c r="D256" s="230" t="s">
        <v>155</v>
      </c>
      <c r="E256" s="231" t="s">
        <v>1</v>
      </c>
      <c r="F256" s="232" t="s">
        <v>546</v>
      </c>
      <c r="G256" s="229"/>
      <c r="H256" s="233">
        <v>22758.768</v>
      </c>
      <c r="I256" s="234"/>
      <c r="J256" s="229"/>
      <c r="K256" s="229"/>
      <c r="L256" s="235"/>
      <c r="M256" s="236"/>
      <c r="N256" s="237"/>
      <c r="O256" s="237"/>
      <c r="P256" s="237"/>
      <c r="Q256" s="237"/>
      <c r="R256" s="237"/>
      <c r="S256" s="237"/>
      <c r="T256" s="238"/>
      <c r="AT256" s="239" t="s">
        <v>155</v>
      </c>
      <c r="AU256" s="239" t="s">
        <v>90</v>
      </c>
      <c r="AV256" s="13" t="s">
        <v>90</v>
      </c>
      <c r="AW256" s="13" t="s">
        <v>34</v>
      </c>
      <c r="AX256" s="13" t="s">
        <v>88</v>
      </c>
      <c r="AY256" s="239" t="s">
        <v>140</v>
      </c>
    </row>
    <row r="257" spans="1:65" s="2" customFormat="1" ht="21.75" customHeight="1">
      <c r="A257" s="32"/>
      <c r="B257" s="33"/>
      <c r="C257" s="214" t="s">
        <v>547</v>
      </c>
      <c r="D257" s="214" t="s">
        <v>142</v>
      </c>
      <c r="E257" s="215" t="s">
        <v>548</v>
      </c>
      <c r="F257" s="216" t="s">
        <v>549</v>
      </c>
      <c r="G257" s="217" t="s">
        <v>235</v>
      </c>
      <c r="H257" s="218">
        <v>1690.36</v>
      </c>
      <c r="I257" s="219"/>
      <c r="J257" s="220">
        <f>ROUND(I257*H257,2)</f>
        <v>0</v>
      </c>
      <c r="K257" s="221"/>
      <c r="L257" s="37"/>
      <c r="M257" s="222" t="s">
        <v>1</v>
      </c>
      <c r="N257" s="223" t="s">
        <v>45</v>
      </c>
      <c r="O257" s="69"/>
      <c r="P257" s="224">
        <f>O257*H257</f>
        <v>0</v>
      </c>
      <c r="Q257" s="224">
        <v>0</v>
      </c>
      <c r="R257" s="224">
        <f>Q257*H257</f>
        <v>0</v>
      </c>
      <c r="S257" s="224">
        <v>0</v>
      </c>
      <c r="T257" s="225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226" t="s">
        <v>146</v>
      </c>
      <c r="AT257" s="226" t="s">
        <v>142</v>
      </c>
      <c r="AU257" s="226" t="s">
        <v>90</v>
      </c>
      <c r="AY257" s="15" t="s">
        <v>140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15" t="s">
        <v>88</v>
      </c>
      <c r="BK257" s="227">
        <f>ROUND(I257*H257,2)</f>
        <v>0</v>
      </c>
      <c r="BL257" s="15" t="s">
        <v>146</v>
      </c>
      <c r="BM257" s="226" t="s">
        <v>550</v>
      </c>
    </row>
    <row r="258" spans="2:51" s="13" customFormat="1" ht="11.25">
      <c r="B258" s="228"/>
      <c r="C258" s="229"/>
      <c r="D258" s="230" t="s">
        <v>155</v>
      </c>
      <c r="E258" s="231" t="s">
        <v>1</v>
      </c>
      <c r="F258" s="232" t="s">
        <v>551</v>
      </c>
      <c r="G258" s="229"/>
      <c r="H258" s="233">
        <v>1690.36</v>
      </c>
      <c r="I258" s="234"/>
      <c r="J258" s="229"/>
      <c r="K258" s="229"/>
      <c r="L258" s="235"/>
      <c r="M258" s="236"/>
      <c r="N258" s="237"/>
      <c r="O258" s="237"/>
      <c r="P258" s="237"/>
      <c r="Q258" s="237"/>
      <c r="R258" s="237"/>
      <c r="S258" s="237"/>
      <c r="T258" s="238"/>
      <c r="AT258" s="239" t="s">
        <v>155</v>
      </c>
      <c r="AU258" s="239" t="s">
        <v>90</v>
      </c>
      <c r="AV258" s="13" t="s">
        <v>90</v>
      </c>
      <c r="AW258" s="13" t="s">
        <v>34</v>
      </c>
      <c r="AX258" s="13" t="s">
        <v>88</v>
      </c>
      <c r="AY258" s="239" t="s">
        <v>140</v>
      </c>
    </row>
    <row r="259" spans="1:65" s="2" customFormat="1" ht="21.75" customHeight="1">
      <c r="A259" s="32"/>
      <c r="B259" s="33"/>
      <c r="C259" s="214" t="s">
        <v>552</v>
      </c>
      <c r="D259" s="214" t="s">
        <v>142</v>
      </c>
      <c r="E259" s="215" t="s">
        <v>553</v>
      </c>
      <c r="F259" s="216" t="s">
        <v>554</v>
      </c>
      <c r="G259" s="217" t="s">
        <v>235</v>
      </c>
      <c r="H259" s="218">
        <v>752.3</v>
      </c>
      <c r="I259" s="219"/>
      <c r="J259" s="220">
        <f>ROUND(I259*H259,2)</f>
        <v>0</v>
      </c>
      <c r="K259" s="221"/>
      <c r="L259" s="37"/>
      <c r="M259" s="222" t="s">
        <v>1</v>
      </c>
      <c r="N259" s="223" t="s">
        <v>45</v>
      </c>
      <c r="O259" s="69"/>
      <c r="P259" s="224">
        <f>O259*H259</f>
        <v>0</v>
      </c>
      <c r="Q259" s="224">
        <v>0</v>
      </c>
      <c r="R259" s="224">
        <f>Q259*H259</f>
        <v>0</v>
      </c>
      <c r="S259" s="224">
        <v>0</v>
      </c>
      <c r="T259" s="225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226" t="s">
        <v>146</v>
      </c>
      <c r="AT259" s="226" t="s">
        <v>142</v>
      </c>
      <c r="AU259" s="226" t="s">
        <v>90</v>
      </c>
      <c r="AY259" s="15" t="s">
        <v>140</v>
      </c>
      <c r="BE259" s="227">
        <f>IF(N259="základní",J259,0)</f>
        <v>0</v>
      </c>
      <c r="BF259" s="227">
        <f>IF(N259="snížená",J259,0)</f>
        <v>0</v>
      </c>
      <c r="BG259" s="227">
        <f>IF(N259="zákl. přenesená",J259,0)</f>
        <v>0</v>
      </c>
      <c r="BH259" s="227">
        <f>IF(N259="sníž. přenesená",J259,0)</f>
        <v>0</v>
      </c>
      <c r="BI259" s="227">
        <f>IF(N259="nulová",J259,0)</f>
        <v>0</v>
      </c>
      <c r="BJ259" s="15" t="s">
        <v>88</v>
      </c>
      <c r="BK259" s="227">
        <f>ROUND(I259*H259,2)</f>
        <v>0</v>
      </c>
      <c r="BL259" s="15" t="s">
        <v>146</v>
      </c>
      <c r="BM259" s="226" t="s">
        <v>555</v>
      </c>
    </row>
    <row r="260" spans="2:51" s="13" customFormat="1" ht="11.25">
      <c r="B260" s="228"/>
      <c r="C260" s="229"/>
      <c r="D260" s="230" t="s">
        <v>155</v>
      </c>
      <c r="E260" s="231" t="s">
        <v>1</v>
      </c>
      <c r="F260" s="232" t="s">
        <v>556</v>
      </c>
      <c r="G260" s="229"/>
      <c r="H260" s="233">
        <v>752.3</v>
      </c>
      <c r="I260" s="234"/>
      <c r="J260" s="229"/>
      <c r="K260" s="229"/>
      <c r="L260" s="235"/>
      <c r="M260" s="236"/>
      <c r="N260" s="237"/>
      <c r="O260" s="237"/>
      <c r="P260" s="237"/>
      <c r="Q260" s="237"/>
      <c r="R260" s="237"/>
      <c r="S260" s="237"/>
      <c r="T260" s="238"/>
      <c r="AT260" s="239" t="s">
        <v>155</v>
      </c>
      <c r="AU260" s="239" t="s">
        <v>90</v>
      </c>
      <c r="AV260" s="13" t="s">
        <v>90</v>
      </c>
      <c r="AW260" s="13" t="s">
        <v>34</v>
      </c>
      <c r="AX260" s="13" t="s">
        <v>88</v>
      </c>
      <c r="AY260" s="239" t="s">
        <v>140</v>
      </c>
    </row>
    <row r="261" spans="1:65" s="2" customFormat="1" ht="21.75" customHeight="1">
      <c r="A261" s="32"/>
      <c r="B261" s="33"/>
      <c r="C261" s="214" t="s">
        <v>557</v>
      </c>
      <c r="D261" s="214" t="s">
        <v>142</v>
      </c>
      <c r="E261" s="215" t="s">
        <v>558</v>
      </c>
      <c r="F261" s="216" t="s">
        <v>559</v>
      </c>
      <c r="G261" s="217" t="s">
        <v>235</v>
      </c>
      <c r="H261" s="218">
        <v>82.65</v>
      </c>
      <c r="I261" s="219"/>
      <c r="J261" s="220">
        <f>ROUND(I261*H261,2)</f>
        <v>0</v>
      </c>
      <c r="K261" s="221"/>
      <c r="L261" s="37"/>
      <c r="M261" s="222" t="s">
        <v>1</v>
      </c>
      <c r="N261" s="223" t="s">
        <v>45</v>
      </c>
      <c r="O261" s="69"/>
      <c r="P261" s="224">
        <f>O261*H261</f>
        <v>0</v>
      </c>
      <c r="Q261" s="224">
        <v>0</v>
      </c>
      <c r="R261" s="224">
        <f>Q261*H261</f>
        <v>0</v>
      </c>
      <c r="S261" s="224">
        <v>0</v>
      </c>
      <c r="T261" s="225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226" t="s">
        <v>146</v>
      </c>
      <c r="AT261" s="226" t="s">
        <v>142</v>
      </c>
      <c r="AU261" s="226" t="s">
        <v>90</v>
      </c>
      <c r="AY261" s="15" t="s">
        <v>140</v>
      </c>
      <c r="BE261" s="227">
        <f>IF(N261="základní",J261,0)</f>
        <v>0</v>
      </c>
      <c r="BF261" s="227">
        <f>IF(N261="snížená",J261,0)</f>
        <v>0</v>
      </c>
      <c r="BG261" s="227">
        <f>IF(N261="zákl. přenesená",J261,0)</f>
        <v>0</v>
      </c>
      <c r="BH261" s="227">
        <f>IF(N261="sníž. přenesená",J261,0)</f>
        <v>0</v>
      </c>
      <c r="BI261" s="227">
        <f>IF(N261="nulová",J261,0)</f>
        <v>0</v>
      </c>
      <c r="BJ261" s="15" t="s">
        <v>88</v>
      </c>
      <c r="BK261" s="227">
        <f>ROUND(I261*H261,2)</f>
        <v>0</v>
      </c>
      <c r="BL261" s="15" t="s">
        <v>146</v>
      </c>
      <c r="BM261" s="226" t="s">
        <v>560</v>
      </c>
    </row>
    <row r="262" spans="2:63" s="12" customFormat="1" ht="22.9" customHeight="1">
      <c r="B262" s="198"/>
      <c r="C262" s="199"/>
      <c r="D262" s="200" t="s">
        <v>79</v>
      </c>
      <c r="E262" s="212" t="s">
        <v>561</v>
      </c>
      <c r="F262" s="212" t="s">
        <v>562</v>
      </c>
      <c r="G262" s="199"/>
      <c r="H262" s="199"/>
      <c r="I262" s="202"/>
      <c r="J262" s="213">
        <f>BK262</f>
        <v>0</v>
      </c>
      <c r="K262" s="199"/>
      <c r="L262" s="204"/>
      <c r="M262" s="205"/>
      <c r="N262" s="206"/>
      <c r="O262" s="206"/>
      <c r="P262" s="207">
        <f>P263</f>
        <v>0</v>
      </c>
      <c r="Q262" s="206"/>
      <c r="R262" s="207">
        <f>R263</f>
        <v>0</v>
      </c>
      <c r="S262" s="206"/>
      <c r="T262" s="208">
        <f>T263</f>
        <v>0</v>
      </c>
      <c r="AR262" s="209" t="s">
        <v>88</v>
      </c>
      <c r="AT262" s="210" t="s">
        <v>79</v>
      </c>
      <c r="AU262" s="210" t="s">
        <v>88</v>
      </c>
      <c r="AY262" s="209" t="s">
        <v>140</v>
      </c>
      <c r="BK262" s="211">
        <f>BK263</f>
        <v>0</v>
      </c>
    </row>
    <row r="263" spans="1:65" s="2" customFormat="1" ht="21.75" customHeight="1">
      <c r="A263" s="32"/>
      <c r="B263" s="33"/>
      <c r="C263" s="214" t="s">
        <v>563</v>
      </c>
      <c r="D263" s="214" t="s">
        <v>142</v>
      </c>
      <c r="E263" s="215" t="s">
        <v>564</v>
      </c>
      <c r="F263" s="216" t="s">
        <v>565</v>
      </c>
      <c r="G263" s="217" t="s">
        <v>235</v>
      </c>
      <c r="H263" s="218">
        <v>1987.849</v>
      </c>
      <c r="I263" s="219"/>
      <c r="J263" s="220">
        <f>ROUND(I263*H263,2)</f>
        <v>0</v>
      </c>
      <c r="K263" s="221"/>
      <c r="L263" s="37"/>
      <c r="M263" s="222" t="s">
        <v>1</v>
      </c>
      <c r="N263" s="223" t="s">
        <v>45</v>
      </c>
      <c r="O263" s="69"/>
      <c r="P263" s="224">
        <f>O263*H263</f>
        <v>0</v>
      </c>
      <c r="Q263" s="224">
        <v>0</v>
      </c>
      <c r="R263" s="224">
        <f>Q263*H263</f>
        <v>0</v>
      </c>
      <c r="S263" s="224">
        <v>0</v>
      </c>
      <c r="T263" s="225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226" t="s">
        <v>146</v>
      </c>
      <c r="AT263" s="226" t="s">
        <v>142</v>
      </c>
      <c r="AU263" s="226" t="s">
        <v>90</v>
      </c>
      <c r="AY263" s="15" t="s">
        <v>140</v>
      </c>
      <c r="BE263" s="227">
        <f>IF(N263="základní",J263,0)</f>
        <v>0</v>
      </c>
      <c r="BF263" s="227">
        <f>IF(N263="snížená",J263,0)</f>
        <v>0</v>
      </c>
      <c r="BG263" s="227">
        <f>IF(N263="zákl. přenesená",J263,0)</f>
        <v>0</v>
      </c>
      <c r="BH263" s="227">
        <f>IF(N263="sníž. přenesená",J263,0)</f>
        <v>0</v>
      </c>
      <c r="BI263" s="227">
        <f>IF(N263="nulová",J263,0)</f>
        <v>0</v>
      </c>
      <c r="BJ263" s="15" t="s">
        <v>88</v>
      </c>
      <c r="BK263" s="227">
        <f>ROUND(I263*H263,2)</f>
        <v>0</v>
      </c>
      <c r="BL263" s="15" t="s">
        <v>146</v>
      </c>
      <c r="BM263" s="226" t="s">
        <v>566</v>
      </c>
    </row>
    <row r="264" spans="2:63" s="12" customFormat="1" ht="25.9" customHeight="1">
      <c r="B264" s="198"/>
      <c r="C264" s="199"/>
      <c r="D264" s="200" t="s">
        <v>79</v>
      </c>
      <c r="E264" s="201" t="s">
        <v>567</v>
      </c>
      <c r="F264" s="201" t="s">
        <v>568</v>
      </c>
      <c r="G264" s="199"/>
      <c r="H264" s="199"/>
      <c r="I264" s="202"/>
      <c r="J264" s="203">
        <f>BK264</f>
        <v>0</v>
      </c>
      <c r="K264" s="199"/>
      <c r="L264" s="204"/>
      <c r="M264" s="205"/>
      <c r="N264" s="206"/>
      <c r="O264" s="206"/>
      <c r="P264" s="207">
        <f>P265</f>
        <v>0</v>
      </c>
      <c r="Q264" s="206"/>
      <c r="R264" s="207">
        <f>R265</f>
        <v>0</v>
      </c>
      <c r="S264" s="206"/>
      <c r="T264" s="208">
        <f>T265</f>
        <v>2.1</v>
      </c>
      <c r="AR264" s="209" t="s">
        <v>90</v>
      </c>
      <c r="AT264" s="210" t="s">
        <v>79</v>
      </c>
      <c r="AU264" s="210" t="s">
        <v>80</v>
      </c>
      <c r="AY264" s="209" t="s">
        <v>140</v>
      </c>
      <c r="BK264" s="211">
        <f>BK265</f>
        <v>0</v>
      </c>
    </row>
    <row r="265" spans="2:63" s="12" customFormat="1" ht="22.9" customHeight="1">
      <c r="B265" s="198"/>
      <c r="C265" s="199"/>
      <c r="D265" s="200" t="s">
        <v>79</v>
      </c>
      <c r="E265" s="212" t="s">
        <v>569</v>
      </c>
      <c r="F265" s="212" t="s">
        <v>570</v>
      </c>
      <c r="G265" s="199"/>
      <c r="H265" s="199"/>
      <c r="I265" s="202"/>
      <c r="J265" s="213">
        <f>BK265</f>
        <v>0</v>
      </c>
      <c r="K265" s="199"/>
      <c r="L265" s="204"/>
      <c r="M265" s="205"/>
      <c r="N265" s="206"/>
      <c r="O265" s="206"/>
      <c r="P265" s="207">
        <f>SUM(P266:P267)</f>
        <v>0</v>
      </c>
      <c r="Q265" s="206"/>
      <c r="R265" s="207">
        <f>SUM(R266:R267)</f>
        <v>0</v>
      </c>
      <c r="S265" s="206"/>
      <c r="T265" s="208">
        <f>SUM(T266:T267)</f>
        <v>2.1</v>
      </c>
      <c r="AR265" s="209" t="s">
        <v>90</v>
      </c>
      <c r="AT265" s="210" t="s">
        <v>79</v>
      </c>
      <c r="AU265" s="210" t="s">
        <v>88</v>
      </c>
      <c r="AY265" s="209" t="s">
        <v>140</v>
      </c>
      <c r="BK265" s="211">
        <f>SUM(BK266:BK267)</f>
        <v>0</v>
      </c>
    </row>
    <row r="266" spans="1:65" s="2" customFormat="1" ht="21.75" customHeight="1">
      <c r="A266" s="32"/>
      <c r="B266" s="33"/>
      <c r="C266" s="214" t="s">
        <v>571</v>
      </c>
      <c r="D266" s="214" t="s">
        <v>142</v>
      </c>
      <c r="E266" s="215" t="s">
        <v>572</v>
      </c>
      <c r="F266" s="216" t="s">
        <v>573</v>
      </c>
      <c r="G266" s="217" t="s">
        <v>261</v>
      </c>
      <c r="H266" s="218">
        <v>2100</v>
      </c>
      <c r="I266" s="219"/>
      <c r="J266" s="220">
        <f>ROUND(I266*H266,2)</f>
        <v>0</v>
      </c>
      <c r="K266" s="221"/>
      <c r="L266" s="37"/>
      <c r="M266" s="222" t="s">
        <v>1</v>
      </c>
      <c r="N266" s="223" t="s">
        <v>45</v>
      </c>
      <c r="O266" s="69"/>
      <c r="P266" s="224">
        <f>O266*H266</f>
        <v>0</v>
      </c>
      <c r="Q266" s="224">
        <v>0</v>
      </c>
      <c r="R266" s="224">
        <f>Q266*H266</f>
        <v>0</v>
      </c>
      <c r="S266" s="224">
        <v>0.001</v>
      </c>
      <c r="T266" s="225">
        <f>S266*H266</f>
        <v>2.1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226" t="s">
        <v>207</v>
      </c>
      <c r="AT266" s="226" t="s">
        <v>142</v>
      </c>
      <c r="AU266" s="226" t="s">
        <v>90</v>
      </c>
      <c r="AY266" s="15" t="s">
        <v>140</v>
      </c>
      <c r="BE266" s="227">
        <f>IF(N266="základní",J266,0)</f>
        <v>0</v>
      </c>
      <c r="BF266" s="227">
        <f>IF(N266="snížená",J266,0)</f>
        <v>0</v>
      </c>
      <c r="BG266" s="227">
        <f>IF(N266="zákl. přenesená",J266,0)</f>
        <v>0</v>
      </c>
      <c r="BH266" s="227">
        <f>IF(N266="sníž. přenesená",J266,0)</f>
        <v>0</v>
      </c>
      <c r="BI266" s="227">
        <f>IF(N266="nulová",J266,0)</f>
        <v>0</v>
      </c>
      <c r="BJ266" s="15" t="s">
        <v>88</v>
      </c>
      <c r="BK266" s="227">
        <f>ROUND(I266*H266,2)</f>
        <v>0</v>
      </c>
      <c r="BL266" s="15" t="s">
        <v>207</v>
      </c>
      <c r="BM266" s="226" t="s">
        <v>574</v>
      </c>
    </row>
    <row r="267" spans="1:47" s="2" customFormat="1" ht="19.5">
      <c r="A267" s="32"/>
      <c r="B267" s="33"/>
      <c r="C267" s="34"/>
      <c r="D267" s="230" t="s">
        <v>202</v>
      </c>
      <c r="E267" s="34"/>
      <c r="F267" s="240" t="s">
        <v>515</v>
      </c>
      <c r="G267" s="34"/>
      <c r="H267" s="34"/>
      <c r="I267" s="113"/>
      <c r="J267" s="34"/>
      <c r="K267" s="34"/>
      <c r="L267" s="37"/>
      <c r="M267" s="254"/>
      <c r="N267" s="255"/>
      <c r="O267" s="256"/>
      <c r="P267" s="256"/>
      <c r="Q267" s="256"/>
      <c r="R267" s="256"/>
      <c r="S267" s="256"/>
      <c r="T267" s="257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T267" s="15" t="s">
        <v>202</v>
      </c>
      <c r="AU267" s="15" t="s">
        <v>90</v>
      </c>
    </row>
    <row r="268" spans="1:31" s="2" customFormat="1" ht="6.95" customHeight="1">
      <c r="A268" s="32"/>
      <c r="B268" s="52"/>
      <c r="C268" s="53"/>
      <c r="D268" s="53"/>
      <c r="E268" s="53"/>
      <c r="F268" s="53"/>
      <c r="G268" s="53"/>
      <c r="H268" s="53"/>
      <c r="I268" s="152"/>
      <c r="J268" s="53"/>
      <c r="K268" s="53"/>
      <c r="L268" s="37"/>
      <c r="M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</row>
    <row r="269" ht="11.25"/>
  </sheetData>
  <sheetProtection algorithmName="SHA-512" hashValue="1c2LtfA/4Q5S1rCqSTCaBqxjfc/6nGO5LT6Qaa/+neddWYrqYjelnk+Msw772nFWGhn/RW4EqV3jVdQc+DIdOA==" saltValue="jxz++ChnrwSH2MtWc4YCcA==" spinCount="100000" sheet="1" objects="1" scenarios="1" formatColumns="0" formatRows="0" autoFilter="0"/>
  <autoFilter ref="C134:K267"/>
  <mergeCells count="14">
    <mergeCell ref="D114:F114"/>
    <mergeCell ref="E125:H125"/>
    <mergeCell ref="E127:H127"/>
    <mergeCell ref="L2:V2"/>
    <mergeCell ref="E87:H87"/>
    <mergeCell ref="D110:F110"/>
    <mergeCell ref="D111:F111"/>
    <mergeCell ref="D112:F112"/>
    <mergeCell ref="D113:F113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91"/>
  <sheetViews>
    <sheetView showGridLines="0" workbookViewId="0" topLeftCell="A85">
      <selection activeCell="J107" sqref="J10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6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5" t="s">
        <v>93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8"/>
      <c r="AT3" s="15" t="s">
        <v>90</v>
      </c>
    </row>
    <row r="4" spans="2:46" s="1" customFormat="1" ht="24.95" customHeight="1">
      <c r="B4" s="18"/>
      <c r="D4" s="110" t="s">
        <v>97</v>
      </c>
      <c r="I4" s="106"/>
      <c r="L4" s="18"/>
      <c r="M4" s="111" t="s">
        <v>10</v>
      </c>
      <c r="AT4" s="15" t="s">
        <v>4</v>
      </c>
    </row>
    <row r="5" spans="2:12" s="1" customFormat="1" ht="6.95" customHeight="1">
      <c r="B5" s="18"/>
      <c r="I5" s="106"/>
      <c r="L5" s="18"/>
    </row>
    <row r="6" spans="2:12" s="1" customFormat="1" ht="12" customHeight="1">
      <c r="B6" s="18"/>
      <c r="D6" s="112" t="s">
        <v>16</v>
      </c>
      <c r="I6" s="106"/>
      <c r="L6" s="18"/>
    </row>
    <row r="7" spans="2:12" s="1" customFormat="1" ht="16.5" customHeight="1">
      <c r="B7" s="18"/>
      <c r="E7" s="303" t="str">
        <f>'Rekapitulace stavby'!K6</f>
        <v>Stavební úpravy komunikace v ulici Lidické nábřeží, Sokolov</v>
      </c>
      <c r="F7" s="304"/>
      <c r="G7" s="304"/>
      <c r="H7" s="304"/>
      <c r="I7" s="106"/>
      <c r="L7" s="18"/>
    </row>
    <row r="8" spans="1:31" s="2" customFormat="1" ht="12" customHeight="1">
      <c r="A8" s="32"/>
      <c r="B8" s="37"/>
      <c r="C8" s="32"/>
      <c r="D8" s="112" t="s">
        <v>98</v>
      </c>
      <c r="E8" s="32"/>
      <c r="F8" s="32"/>
      <c r="G8" s="32"/>
      <c r="H8" s="32"/>
      <c r="I8" s="113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305" t="s">
        <v>575</v>
      </c>
      <c r="F9" s="306"/>
      <c r="G9" s="306"/>
      <c r="H9" s="306"/>
      <c r="I9" s="113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7"/>
      <c r="C10" s="32"/>
      <c r="D10" s="32"/>
      <c r="E10" s="32"/>
      <c r="F10" s="32"/>
      <c r="G10" s="32"/>
      <c r="H10" s="32"/>
      <c r="I10" s="113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2" t="s">
        <v>18</v>
      </c>
      <c r="E11" s="32"/>
      <c r="F11" s="114" t="s">
        <v>1</v>
      </c>
      <c r="G11" s="32"/>
      <c r="H11" s="32"/>
      <c r="I11" s="115" t="s">
        <v>19</v>
      </c>
      <c r="J11" s="114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2" t="s">
        <v>20</v>
      </c>
      <c r="E12" s="32"/>
      <c r="F12" s="114" t="s">
        <v>21</v>
      </c>
      <c r="G12" s="32"/>
      <c r="H12" s="32"/>
      <c r="I12" s="115" t="s">
        <v>22</v>
      </c>
      <c r="J12" s="116" t="str">
        <f>'Rekapitulace stavby'!AN8</f>
        <v>8. 8. 2019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113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2" t="s">
        <v>24</v>
      </c>
      <c r="E14" s="32"/>
      <c r="F14" s="32"/>
      <c r="G14" s="32"/>
      <c r="H14" s="32"/>
      <c r="I14" s="115" t="s">
        <v>25</v>
      </c>
      <c r="J14" s="114" t="s">
        <v>26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4" t="s">
        <v>27</v>
      </c>
      <c r="F15" s="32"/>
      <c r="G15" s="32"/>
      <c r="H15" s="32"/>
      <c r="I15" s="115" t="s">
        <v>28</v>
      </c>
      <c r="J15" s="114" t="s">
        <v>29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113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30</v>
      </c>
      <c r="E17" s="32"/>
      <c r="F17" s="32"/>
      <c r="G17" s="32"/>
      <c r="H17" s="32"/>
      <c r="I17" s="115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307" t="str">
        <f>'Rekapitulace stavby'!E14</f>
        <v>Vyplň údaj</v>
      </c>
      <c r="F18" s="308"/>
      <c r="G18" s="308"/>
      <c r="H18" s="308"/>
      <c r="I18" s="115" t="s">
        <v>28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113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32</v>
      </c>
      <c r="E20" s="32"/>
      <c r="F20" s="32"/>
      <c r="G20" s="32"/>
      <c r="H20" s="32"/>
      <c r="I20" s="115" t="s">
        <v>25</v>
      </c>
      <c r="J20" s="114" t="s">
        <v>36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">
        <v>37</v>
      </c>
      <c r="F21" s="32"/>
      <c r="G21" s="32"/>
      <c r="H21" s="32"/>
      <c r="I21" s="115" t="s">
        <v>28</v>
      </c>
      <c r="J21" s="114" t="s">
        <v>38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113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35</v>
      </c>
      <c r="E23" s="32"/>
      <c r="F23" s="32"/>
      <c r="G23" s="32"/>
      <c r="H23" s="32"/>
      <c r="I23" s="115" t="s">
        <v>25</v>
      </c>
      <c r="J23" s="114" t="s">
        <v>36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">
        <v>37</v>
      </c>
      <c r="F24" s="32"/>
      <c r="G24" s="32"/>
      <c r="H24" s="32"/>
      <c r="I24" s="115" t="s">
        <v>28</v>
      </c>
      <c r="J24" s="114" t="s">
        <v>38</v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113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39</v>
      </c>
      <c r="E26" s="32"/>
      <c r="F26" s="32"/>
      <c r="G26" s="32"/>
      <c r="H26" s="32"/>
      <c r="I26" s="113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7"/>
      <c r="B27" s="118"/>
      <c r="C27" s="117"/>
      <c r="D27" s="117"/>
      <c r="E27" s="309" t="s">
        <v>1</v>
      </c>
      <c r="F27" s="309"/>
      <c r="G27" s="309"/>
      <c r="H27" s="309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113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1"/>
      <c r="E29" s="121"/>
      <c r="F29" s="121"/>
      <c r="G29" s="121"/>
      <c r="H29" s="121"/>
      <c r="I29" s="122"/>
      <c r="J29" s="121"/>
      <c r="K29" s="121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7"/>
      <c r="C30" s="32"/>
      <c r="D30" s="114" t="s">
        <v>100</v>
      </c>
      <c r="E30" s="32"/>
      <c r="F30" s="32"/>
      <c r="G30" s="32"/>
      <c r="H30" s="32"/>
      <c r="I30" s="113"/>
      <c r="J30" s="123">
        <f>J96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7"/>
      <c r="C31" s="32"/>
      <c r="D31" s="124" t="s">
        <v>101</v>
      </c>
      <c r="E31" s="32"/>
      <c r="F31" s="32"/>
      <c r="G31" s="32"/>
      <c r="H31" s="32"/>
      <c r="I31" s="113"/>
      <c r="J31" s="123">
        <f>J106</f>
        <v>0</v>
      </c>
      <c r="K31" s="3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5" t="s">
        <v>40</v>
      </c>
      <c r="E32" s="32"/>
      <c r="F32" s="32"/>
      <c r="G32" s="32"/>
      <c r="H32" s="32"/>
      <c r="I32" s="113"/>
      <c r="J32" s="126">
        <f>ROUND(J30+J31,2)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1"/>
      <c r="E33" s="121"/>
      <c r="F33" s="121"/>
      <c r="G33" s="121"/>
      <c r="H33" s="121"/>
      <c r="I33" s="122"/>
      <c r="J33" s="121"/>
      <c r="K33" s="121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7" t="s">
        <v>42</v>
      </c>
      <c r="G34" s="32"/>
      <c r="H34" s="32"/>
      <c r="I34" s="128" t="s">
        <v>41</v>
      </c>
      <c r="J34" s="127" t="s">
        <v>43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9" t="s">
        <v>44</v>
      </c>
      <c r="E35" s="112" t="s">
        <v>45</v>
      </c>
      <c r="F35" s="130">
        <f>ROUND((SUM(BE106:BE107)+SUM(BE127:BE190)),2)</f>
        <v>0</v>
      </c>
      <c r="G35" s="32"/>
      <c r="H35" s="32"/>
      <c r="I35" s="131">
        <v>0.21</v>
      </c>
      <c r="J35" s="130">
        <f>ROUND(((SUM(BE106:BE107)+SUM(BE127:BE190))*I35),2)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2" t="s">
        <v>46</v>
      </c>
      <c r="F36" s="130">
        <f>ROUND((SUM(BF106:BF107)+SUM(BF127:BF190)),2)</f>
        <v>0</v>
      </c>
      <c r="G36" s="32"/>
      <c r="H36" s="32"/>
      <c r="I36" s="131">
        <v>0.15</v>
      </c>
      <c r="J36" s="130">
        <f>ROUND(((SUM(BF106:BF107)+SUM(BF127:BF190))*I36),2)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2" t="s">
        <v>47</v>
      </c>
      <c r="F37" s="130">
        <f>ROUND((SUM(BG106:BG107)+SUM(BG127:BG190)),2)</f>
        <v>0</v>
      </c>
      <c r="G37" s="32"/>
      <c r="H37" s="32"/>
      <c r="I37" s="131">
        <v>0.21</v>
      </c>
      <c r="J37" s="130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2" t="s">
        <v>48</v>
      </c>
      <c r="F38" s="130">
        <f>ROUND((SUM(BH106:BH107)+SUM(BH127:BH190)),2)</f>
        <v>0</v>
      </c>
      <c r="G38" s="32"/>
      <c r="H38" s="32"/>
      <c r="I38" s="131">
        <v>0.15</v>
      </c>
      <c r="J38" s="130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2" t="s">
        <v>49</v>
      </c>
      <c r="F39" s="130">
        <f>ROUND((SUM(BI106:BI107)+SUM(BI127:BI190)),2)</f>
        <v>0</v>
      </c>
      <c r="G39" s="32"/>
      <c r="H39" s="32"/>
      <c r="I39" s="131">
        <v>0</v>
      </c>
      <c r="J39" s="130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113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32"/>
      <c r="D41" s="133" t="s">
        <v>50</v>
      </c>
      <c r="E41" s="134"/>
      <c r="F41" s="134"/>
      <c r="G41" s="135" t="s">
        <v>51</v>
      </c>
      <c r="H41" s="136" t="s">
        <v>52</v>
      </c>
      <c r="I41" s="137"/>
      <c r="J41" s="138">
        <f>SUM(J32:J39)</f>
        <v>0</v>
      </c>
      <c r="K41" s="139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113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18"/>
      <c r="I43" s="106"/>
      <c r="L43" s="18"/>
    </row>
    <row r="44" spans="2:12" s="1" customFormat="1" ht="14.45" customHeight="1">
      <c r="B44" s="18"/>
      <c r="I44" s="106"/>
      <c r="L44" s="18"/>
    </row>
    <row r="45" spans="2:12" s="1" customFormat="1" ht="14.45" customHeight="1">
      <c r="B45" s="18"/>
      <c r="I45" s="106"/>
      <c r="L45" s="18"/>
    </row>
    <row r="46" spans="2:12" s="1" customFormat="1" ht="14.45" customHeight="1">
      <c r="B46" s="18"/>
      <c r="I46" s="106"/>
      <c r="L46" s="18"/>
    </row>
    <row r="47" spans="2:12" s="1" customFormat="1" ht="14.45" customHeight="1">
      <c r="B47" s="18"/>
      <c r="I47" s="106"/>
      <c r="L47" s="18"/>
    </row>
    <row r="48" spans="2:12" s="1" customFormat="1" ht="14.45" customHeight="1">
      <c r="B48" s="18"/>
      <c r="I48" s="106"/>
      <c r="L48" s="18"/>
    </row>
    <row r="49" spans="2:12" s="1" customFormat="1" ht="14.45" customHeight="1">
      <c r="B49" s="18"/>
      <c r="I49" s="106"/>
      <c r="L49" s="18"/>
    </row>
    <row r="50" spans="2:12" s="2" customFormat="1" ht="14.45" customHeight="1">
      <c r="B50" s="49"/>
      <c r="D50" s="140" t="s">
        <v>53</v>
      </c>
      <c r="E50" s="141"/>
      <c r="F50" s="141"/>
      <c r="G50" s="140" t="s">
        <v>54</v>
      </c>
      <c r="H50" s="141"/>
      <c r="I50" s="142"/>
      <c r="J50" s="141"/>
      <c r="K50" s="141"/>
      <c r="L50" s="49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75">
      <c r="A61" s="32"/>
      <c r="B61" s="37"/>
      <c r="C61" s="32"/>
      <c r="D61" s="143" t="s">
        <v>55</v>
      </c>
      <c r="E61" s="144"/>
      <c r="F61" s="145" t="s">
        <v>56</v>
      </c>
      <c r="G61" s="143" t="s">
        <v>55</v>
      </c>
      <c r="H61" s="144"/>
      <c r="I61" s="146"/>
      <c r="J61" s="147" t="s">
        <v>56</v>
      </c>
      <c r="K61" s="144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.75">
      <c r="A65" s="32"/>
      <c r="B65" s="37"/>
      <c r="C65" s="32"/>
      <c r="D65" s="140" t="s">
        <v>57</v>
      </c>
      <c r="E65" s="148"/>
      <c r="F65" s="148"/>
      <c r="G65" s="140" t="s">
        <v>58</v>
      </c>
      <c r="H65" s="148"/>
      <c r="I65" s="149"/>
      <c r="J65" s="148"/>
      <c r="K65" s="148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75">
      <c r="A76" s="32"/>
      <c r="B76" s="37"/>
      <c r="C76" s="32"/>
      <c r="D76" s="143" t="s">
        <v>55</v>
      </c>
      <c r="E76" s="144"/>
      <c r="F76" s="145" t="s">
        <v>56</v>
      </c>
      <c r="G76" s="143" t="s">
        <v>55</v>
      </c>
      <c r="H76" s="144"/>
      <c r="I76" s="146"/>
      <c r="J76" s="147" t="s">
        <v>56</v>
      </c>
      <c r="K76" s="144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102</v>
      </c>
      <c r="D82" s="34"/>
      <c r="E82" s="34"/>
      <c r="F82" s="34"/>
      <c r="G82" s="34"/>
      <c r="H82" s="34"/>
      <c r="I82" s="113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13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113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310" t="str">
        <f>E7</f>
        <v>Stavební úpravy komunikace v ulici Lidické nábřeží, Sokolov</v>
      </c>
      <c r="F85" s="311"/>
      <c r="G85" s="311"/>
      <c r="H85" s="311"/>
      <c r="I85" s="113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98</v>
      </c>
      <c r="D86" s="34"/>
      <c r="E86" s="34"/>
      <c r="F86" s="34"/>
      <c r="G86" s="34"/>
      <c r="H86" s="34"/>
      <c r="I86" s="113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81" t="str">
        <f>E9</f>
        <v>SO 301 - Dešťová kanalizace</v>
      </c>
      <c r="F87" s="312"/>
      <c r="G87" s="312"/>
      <c r="H87" s="312"/>
      <c r="I87" s="113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13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>Sokolov</v>
      </c>
      <c r="G89" s="34"/>
      <c r="H89" s="34"/>
      <c r="I89" s="115" t="s">
        <v>22</v>
      </c>
      <c r="J89" s="64" t="str">
        <f>IF(J12="","",J12)</f>
        <v>8. 8. 2019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13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4"/>
      <c r="E91" s="34"/>
      <c r="F91" s="25" t="str">
        <f>E15</f>
        <v>Město Sokolov</v>
      </c>
      <c r="G91" s="34"/>
      <c r="H91" s="34"/>
      <c r="I91" s="115" t="s">
        <v>32</v>
      </c>
      <c r="J91" s="30" t="str">
        <f>E21</f>
        <v>GEOprojectKV s.r.o.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25.7" customHeight="1">
      <c r="A92" s="32"/>
      <c r="B92" s="33"/>
      <c r="C92" s="27" t="s">
        <v>30</v>
      </c>
      <c r="D92" s="34"/>
      <c r="E92" s="34"/>
      <c r="F92" s="25" t="str">
        <f>IF(E18="","",E18)</f>
        <v>Vyplň údaj</v>
      </c>
      <c r="G92" s="34"/>
      <c r="H92" s="34"/>
      <c r="I92" s="115" t="s">
        <v>35</v>
      </c>
      <c r="J92" s="30" t="str">
        <f>E24</f>
        <v>GEOprojectKV s.r.o.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56" t="s">
        <v>103</v>
      </c>
      <c r="D94" s="157"/>
      <c r="E94" s="157"/>
      <c r="F94" s="157"/>
      <c r="G94" s="157"/>
      <c r="H94" s="157"/>
      <c r="I94" s="158"/>
      <c r="J94" s="159" t="s">
        <v>104</v>
      </c>
      <c r="K94" s="157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60" t="s">
        <v>105</v>
      </c>
      <c r="D96" s="34"/>
      <c r="E96" s="34"/>
      <c r="F96" s="34"/>
      <c r="G96" s="34"/>
      <c r="H96" s="34"/>
      <c r="I96" s="113"/>
      <c r="J96" s="82">
        <f>J127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106</v>
      </c>
    </row>
    <row r="97" spans="2:12" s="9" customFormat="1" ht="24.95" customHeight="1">
      <c r="B97" s="161"/>
      <c r="C97" s="162"/>
      <c r="D97" s="163" t="s">
        <v>107</v>
      </c>
      <c r="E97" s="164"/>
      <c r="F97" s="164"/>
      <c r="G97" s="164"/>
      <c r="H97" s="164"/>
      <c r="I97" s="165"/>
      <c r="J97" s="166">
        <f>J128</f>
        <v>0</v>
      </c>
      <c r="K97" s="162"/>
      <c r="L97" s="167"/>
    </row>
    <row r="98" spans="2:12" s="10" customFormat="1" ht="19.9" customHeight="1">
      <c r="B98" s="168"/>
      <c r="C98" s="169"/>
      <c r="D98" s="170" t="s">
        <v>108</v>
      </c>
      <c r="E98" s="171"/>
      <c r="F98" s="171"/>
      <c r="G98" s="171"/>
      <c r="H98" s="171"/>
      <c r="I98" s="172"/>
      <c r="J98" s="173">
        <f>J129</f>
        <v>0</v>
      </c>
      <c r="K98" s="169"/>
      <c r="L98" s="174"/>
    </row>
    <row r="99" spans="2:12" s="10" customFormat="1" ht="19.9" customHeight="1">
      <c r="B99" s="168"/>
      <c r="C99" s="169"/>
      <c r="D99" s="170" t="s">
        <v>576</v>
      </c>
      <c r="E99" s="171"/>
      <c r="F99" s="171"/>
      <c r="G99" s="171"/>
      <c r="H99" s="171"/>
      <c r="I99" s="172"/>
      <c r="J99" s="173">
        <f>J161</f>
        <v>0</v>
      </c>
      <c r="K99" s="169"/>
      <c r="L99" s="174"/>
    </row>
    <row r="100" spans="2:12" s="10" customFormat="1" ht="19.9" customHeight="1">
      <c r="B100" s="168"/>
      <c r="C100" s="169"/>
      <c r="D100" s="170" t="s">
        <v>110</v>
      </c>
      <c r="E100" s="171"/>
      <c r="F100" s="171"/>
      <c r="G100" s="171"/>
      <c r="H100" s="171"/>
      <c r="I100" s="172"/>
      <c r="J100" s="173">
        <f>J163</f>
        <v>0</v>
      </c>
      <c r="K100" s="169"/>
      <c r="L100" s="174"/>
    </row>
    <row r="101" spans="2:12" s="10" customFormat="1" ht="19.9" customHeight="1">
      <c r="B101" s="168"/>
      <c r="C101" s="169"/>
      <c r="D101" s="170" t="s">
        <v>111</v>
      </c>
      <c r="E101" s="171"/>
      <c r="F101" s="171"/>
      <c r="G101" s="171"/>
      <c r="H101" s="171"/>
      <c r="I101" s="172"/>
      <c r="J101" s="173">
        <f>J174</f>
        <v>0</v>
      </c>
      <c r="K101" s="169"/>
      <c r="L101" s="174"/>
    </row>
    <row r="102" spans="2:12" s="10" customFormat="1" ht="19.9" customHeight="1">
      <c r="B102" s="168"/>
      <c r="C102" s="169"/>
      <c r="D102" s="170" t="s">
        <v>112</v>
      </c>
      <c r="E102" s="171"/>
      <c r="F102" s="171"/>
      <c r="G102" s="171"/>
      <c r="H102" s="171"/>
      <c r="I102" s="172"/>
      <c r="J102" s="173">
        <f>J185</f>
        <v>0</v>
      </c>
      <c r="K102" s="169"/>
      <c r="L102" s="174"/>
    </row>
    <row r="103" spans="2:12" s="10" customFormat="1" ht="19.9" customHeight="1">
      <c r="B103" s="168"/>
      <c r="C103" s="169"/>
      <c r="D103" s="170" t="s">
        <v>114</v>
      </c>
      <c r="E103" s="171"/>
      <c r="F103" s="171"/>
      <c r="G103" s="171"/>
      <c r="H103" s="171"/>
      <c r="I103" s="172"/>
      <c r="J103" s="173">
        <f>J189</f>
        <v>0</v>
      </c>
      <c r="K103" s="169"/>
      <c r="L103" s="174"/>
    </row>
    <row r="104" spans="1:31" s="2" customFormat="1" ht="21.75" customHeight="1">
      <c r="A104" s="32"/>
      <c r="B104" s="33"/>
      <c r="C104" s="34"/>
      <c r="D104" s="34"/>
      <c r="E104" s="34"/>
      <c r="F104" s="34"/>
      <c r="G104" s="34"/>
      <c r="H104" s="34"/>
      <c r="I104" s="113"/>
      <c r="J104" s="34"/>
      <c r="K104" s="34"/>
      <c r="L104" s="49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33"/>
      <c r="C105" s="34"/>
      <c r="D105" s="34"/>
      <c r="E105" s="34"/>
      <c r="F105" s="34"/>
      <c r="G105" s="34"/>
      <c r="H105" s="34"/>
      <c r="I105" s="113"/>
      <c r="J105" s="34"/>
      <c r="K105" s="34"/>
      <c r="L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9.25" customHeight="1">
      <c r="A106" s="32"/>
      <c r="B106" s="33"/>
      <c r="C106" s="160" t="s">
        <v>117</v>
      </c>
      <c r="D106" s="34"/>
      <c r="E106" s="34"/>
      <c r="F106" s="34"/>
      <c r="G106" s="34"/>
      <c r="H106" s="34"/>
      <c r="I106" s="113"/>
      <c r="J106" s="175">
        <f>ROUND(,2)</f>
        <v>0</v>
      </c>
      <c r="K106" s="34"/>
      <c r="L106" s="49"/>
      <c r="N106" s="176" t="s">
        <v>44</v>
      </c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>
      <c r="A107" s="32"/>
      <c r="B107" s="33"/>
      <c r="C107" s="34"/>
      <c r="D107" s="34"/>
      <c r="E107" s="34"/>
      <c r="F107" s="34"/>
      <c r="G107" s="34"/>
      <c r="H107" s="34"/>
      <c r="I107" s="113"/>
      <c r="J107" s="34"/>
      <c r="K107" s="34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9.25" customHeight="1">
      <c r="A108" s="32"/>
      <c r="B108" s="33"/>
      <c r="C108" s="183" t="s">
        <v>124</v>
      </c>
      <c r="D108" s="157"/>
      <c r="E108" s="157"/>
      <c r="F108" s="157"/>
      <c r="G108" s="157"/>
      <c r="H108" s="157"/>
      <c r="I108" s="158"/>
      <c r="J108" s="184">
        <f>ROUND(J96+J106,2)</f>
        <v>0</v>
      </c>
      <c r="K108" s="157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52"/>
      <c r="C109" s="53"/>
      <c r="D109" s="53"/>
      <c r="E109" s="53"/>
      <c r="F109" s="53"/>
      <c r="G109" s="53"/>
      <c r="H109" s="53"/>
      <c r="I109" s="152"/>
      <c r="J109" s="53"/>
      <c r="K109" s="53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3" spans="1:31" s="2" customFormat="1" ht="6.95" customHeight="1">
      <c r="A113" s="32"/>
      <c r="B113" s="54"/>
      <c r="C113" s="55"/>
      <c r="D113" s="55"/>
      <c r="E113" s="55"/>
      <c r="F113" s="55"/>
      <c r="G113" s="55"/>
      <c r="H113" s="55"/>
      <c r="I113" s="155"/>
      <c r="J113" s="55"/>
      <c r="K113" s="55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4.95" customHeight="1">
      <c r="A114" s="32"/>
      <c r="B114" s="33"/>
      <c r="C114" s="21" t="s">
        <v>125</v>
      </c>
      <c r="D114" s="34"/>
      <c r="E114" s="34"/>
      <c r="F114" s="34"/>
      <c r="G114" s="34"/>
      <c r="H114" s="34"/>
      <c r="I114" s="113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4"/>
      <c r="D115" s="34"/>
      <c r="E115" s="34"/>
      <c r="F115" s="34"/>
      <c r="G115" s="34"/>
      <c r="H115" s="34"/>
      <c r="I115" s="113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16</v>
      </c>
      <c r="D116" s="34"/>
      <c r="E116" s="34"/>
      <c r="F116" s="34"/>
      <c r="G116" s="34"/>
      <c r="H116" s="34"/>
      <c r="I116" s="113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4"/>
      <c r="D117" s="34"/>
      <c r="E117" s="310" t="str">
        <f>E7</f>
        <v>Stavební úpravy komunikace v ulici Lidické nábřeží, Sokolov</v>
      </c>
      <c r="F117" s="311"/>
      <c r="G117" s="311"/>
      <c r="H117" s="311"/>
      <c r="I117" s="113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98</v>
      </c>
      <c r="D118" s="34"/>
      <c r="E118" s="34"/>
      <c r="F118" s="34"/>
      <c r="G118" s="34"/>
      <c r="H118" s="34"/>
      <c r="I118" s="113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4"/>
      <c r="D119" s="34"/>
      <c r="E119" s="281" t="str">
        <f>E9</f>
        <v>SO 301 - Dešťová kanalizace</v>
      </c>
      <c r="F119" s="312"/>
      <c r="G119" s="312"/>
      <c r="H119" s="312"/>
      <c r="I119" s="113"/>
      <c r="J119" s="34"/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4"/>
      <c r="D120" s="34"/>
      <c r="E120" s="34"/>
      <c r="F120" s="34"/>
      <c r="G120" s="34"/>
      <c r="H120" s="34"/>
      <c r="I120" s="113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20</v>
      </c>
      <c r="D121" s="34"/>
      <c r="E121" s="34"/>
      <c r="F121" s="25" t="str">
        <f>F12</f>
        <v>Sokolov</v>
      </c>
      <c r="G121" s="34"/>
      <c r="H121" s="34"/>
      <c r="I121" s="115" t="s">
        <v>22</v>
      </c>
      <c r="J121" s="64" t="str">
        <f>IF(J12="","",J12)</f>
        <v>8. 8. 2019</v>
      </c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4"/>
      <c r="D122" s="34"/>
      <c r="E122" s="34"/>
      <c r="F122" s="34"/>
      <c r="G122" s="34"/>
      <c r="H122" s="34"/>
      <c r="I122" s="113"/>
      <c r="J122" s="34"/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25.7" customHeight="1">
      <c r="A123" s="32"/>
      <c r="B123" s="33"/>
      <c r="C123" s="27" t="s">
        <v>24</v>
      </c>
      <c r="D123" s="34"/>
      <c r="E123" s="34"/>
      <c r="F123" s="25" t="str">
        <f>E15</f>
        <v>Město Sokolov</v>
      </c>
      <c r="G123" s="34"/>
      <c r="H123" s="34"/>
      <c r="I123" s="115" t="s">
        <v>32</v>
      </c>
      <c r="J123" s="30" t="str">
        <f>E21</f>
        <v>GEOprojectKV s.r.o.</v>
      </c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25.7" customHeight="1">
      <c r="A124" s="32"/>
      <c r="B124" s="33"/>
      <c r="C124" s="27" t="s">
        <v>30</v>
      </c>
      <c r="D124" s="34"/>
      <c r="E124" s="34"/>
      <c r="F124" s="25" t="str">
        <f>IF(E18="","",E18)</f>
        <v>Vyplň údaj</v>
      </c>
      <c r="G124" s="34"/>
      <c r="H124" s="34"/>
      <c r="I124" s="115" t="s">
        <v>35</v>
      </c>
      <c r="J124" s="30" t="str">
        <f>E24</f>
        <v>GEOprojectKV s.r.o.</v>
      </c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0.35" customHeight="1">
      <c r="A125" s="32"/>
      <c r="B125" s="33"/>
      <c r="C125" s="34"/>
      <c r="D125" s="34"/>
      <c r="E125" s="34"/>
      <c r="F125" s="34"/>
      <c r="G125" s="34"/>
      <c r="H125" s="34"/>
      <c r="I125" s="113"/>
      <c r="J125" s="34"/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11" customFormat="1" ht="29.25" customHeight="1">
      <c r="A126" s="185"/>
      <c r="B126" s="186"/>
      <c r="C126" s="187" t="s">
        <v>126</v>
      </c>
      <c r="D126" s="188" t="s">
        <v>65</v>
      </c>
      <c r="E126" s="188" t="s">
        <v>61</v>
      </c>
      <c r="F126" s="188" t="s">
        <v>62</v>
      </c>
      <c r="G126" s="188" t="s">
        <v>127</v>
      </c>
      <c r="H126" s="188" t="s">
        <v>128</v>
      </c>
      <c r="I126" s="189" t="s">
        <v>129</v>
      </c>
      <c r="J126" s="190" t="s">
        <v>104</v>
      </c>
      <c r="K126" s="191" t="s">
        <v>130</v>
      </c>
      <c r="L126" s="192"/>
      <c r="M126" s="73" t="s">
        <v>1</v>
      </c>
      <c r="N126" s="74" t="s">
        <v>44</v>
      </c>
      <c r="O126" s="74" t="s">
        <v>131</v>
      </c>
      <c r="P126" s="74" t="s">
        <v>132</v>
      </c>
      <c r="Q126" s="74" t="s">
        <v>133</v>
      </c>
      <c r="R126" s="74" t="s">
        <v>134</v>
      </c>
      <c r="S126" s="74" t="s">
        <v>135</v>
      </c>
      <c r="T126" s="75" t="s">
        <v>136</v>
      </c>
      <c r="U126" s="185"/>
      <c r="V126" s="185"/>
      <c r="W126" s="185"/>
      <c r="X126" s="185"/>
      <c r="Y126" s="185"/>
      <c r="Z126" s="185"/>
      <c r="AA126" s="185"/>
      <c r="AB126" s="185"/>
      <c r="AC126" s="185"/>
      <c r="AD126" s="185"/>
      <c r="AE126" s="185"/>
    </row>
    <row r="127" spans="1:63" s="2" customFormat="1" ht="22.9" customHeight="1">
      <c r="A127" s="32"/>
      <c r="B127" s="33"/>
      <c r="C127" s="80" t="s">
        <v>137</v>
      </c>
      <c r="D127" s="34"/>
      <c r="E127" s="34"/>
      <c r="F127" s="34"/>
      <c r="G127" s="34"/>
      <c r="H127" s="34"/>
      <c r="I127" s="113"/>
      <c r="J127" s="193">
        <f>BK127</f>
        <v>0</v>
      </c>
      <c r="K127" s="34"/>
      <c r="L127" s="37"/>
      <c r="M127" s="76"/>
      <c r="N127" s="194"/>
      <c r="O127" s="77"/>
      <c r="P127" s="195">
        <f>P128</f>
        <v>0</v>
      </c>
      <c r="Q127" s="77"/>
      <c r="R127" s="195">
        <f>R128</f>
        <v>251.39164000000002</v>
      </c>
      <c r="S127" s="77"/>
      <c r="T127" s="196">
        <f>T128</f>
        <v>3.57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5" t="s">
        <v>79</v>
      </c>
      <c r="AU127" s="15" t="s">
        <v>106</v>
      </c>
      <c r="BK127" s="197">
        <f>BK128</f>
        <v>0</v>
      </c>
    </row>
    <row r="128" spans="2:63" s="12" customFormat="1" ht="25.9" customHeight="1">
      <c r="B128" s="198"/>
      <c r="C128" s="199"/>
      <c r="D128" s="200" t="s">
        <v>79</v>
      </c>
      <c r="E128" s="201" t="s">
        <v>138</v>
      </c>
      <c r="F128" s="201" t="s">
        <v>139</v>
      </c>
      <c r="G128" s="199"/>
      <c r="H128" s="199"/>
      <c r="I128" s="202"/>
      <c r="J128" s="203">
        <f>BK128</f>
        <v>0</v>
      </c>
      <c r="K128" s="199"/>
      <c r="L128" s="204"/>
      <c r="M128" s="205"/>
      <c r="N128" s="206"/>
      <c r="O128" s="206"/>
      <c r="P128" s="207">
        <f>P129+P161+P163+P174+P185+P189</f>
        <v>0</v>
      </c>
      <c r="Q128" s="206"/>
      <c r="R128" s="207">
        <f>R129+R161+R163+R174+R185+R189</f>
        <v>251.39164000000002</v>
      </c>
      <c r="S128" s="206"/>
      <c r="T128" s="208">
        <f>T129+T161+T163+T174+T185+T189</f>
        <v>3.57</v>
      </c>
      <c r="AR128" s="209" t="s">
        <v>88</v>
      </c>
      <c r="AT128" s="210" t="s">
        <v>79</v>
      </c>
      <c r="AU128" s="210" t="s">
        <v>80</v>
      </c>
      <c r="AY128" s="209" t="s">
        <v>140</v>
      </c>
      <c r="BK128" s="211">
        <f>BK129+BK161+BK163+BK174+BK185+BK189</f>
        <v>0</v>
      </c>
    </row>
    <row r="129" spans="2:63" s="12" customFormat="1" ht="22.9" customHeight="1">
      <c r="B129" s="198"/>
      <c r="C129" s="199"/>
      <c r="D129" s="200" t="s">
        <v>79</v>
      </c>
      <c r="E129" s="212" t="s">
        <v>88</v>
      </c>
      <c r="F129" s="212" t="s">
        <v>141</v>
      </c>
      <c r="G129" s="199"/>
      <c r="H129" s="199"/>
      <c r="I129" s="202"/>
      <c r="J129" s="213">
        <f>BK129</f>
        <v>0</v>
      </c>
      <c r="K129" s="199"/>
      <c r="L129" s="204"/>
      <c r="M129" s="205"/>
      <c r="N129" s="206"/>
      <c r="O129" s="206"/>
      <c r="P129" s="207">
        <f>SUM(P130:P160)</f>
        <v>0</v>
      </c>
      <c r="Q129" s="206"/>
      <c r="R129" s="207">
        <f>SUM(R130:R160)</f>
        <v>137.0112</v>
      </c>
      <c r="S129" s="206"/>
      <c r="T129" s="208">
        <f>SUM(T130:T160)</f>
        <v>3.57</v>
      </c>
      <c r="AR129" s="209" t="s">
        <v>88</v>
      </c>
      <c r="AT129" s="210" t="s">
        <v>79</v>
      </c>
      <c r="AU129" s="210" t="s">
        <v>88</v>
      </c>
      <c r="AY129" s="209" t="s">
        <v>140</v>
      </c>
      <c r="BK129" s="211">
        <f>SUM(BK130:BK160)</f>
        <v>0</v>
      </c>
    </row>
    <row r="130" spans="1:65" s="2" customFormat="1" ht="21.75" customHeight="1">
      <c r="A130" s="32"/>
      <c r="B130" s="33"/>
      <c r="C130" s="214" t="s">
        <v>88</v>
      </c>
      <c r="D130" s="214" t="s">
        <v>142</v>
      </c>
      <c r="E130" s="215" t="s">
        <v>577</v>
      </c>
      <c r="F130" s="216" t="s">
        <v>578</v>
      </c>
      <c r="G130" s="217" t="s">
        <v>145</v>
      </c>
      <c r="H130" s="218">
        <v>7</v>
      </c>
      <c r="I130" s="219"/>
      <c r="J130" s="220">
        <f>ROUND(I130*H130,2)</f>
        <v>0</v>
      </c>
      <c r="K130" s="221"/>
      <c r="L130" s="37"/>
      <c r="M130" s="222" t="s">
        <v>1</v>
      </c>
      <c r="N130" s="223" t="s">
        <v>45</v>
      </c>
      <c r="O130" s="69"/>
      <c r="P130" s="224">
        <f>O130*H130</f>
        <v>0</v>
      </c>
      <c r="Q130" s="224">
        <v>0</v>
      </c>
      <c r="R130" s="224">
        <f>Q130*H130</f>
        <v>0</v>
      </c>
      <c r="S130" s="224">
        <v>0.29</v>
      </c>
      <c r="T130" s="225">
        <f>S130*H130</f>
        <v>2.03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26" t="s">
        <v>146</v>
      </c>
      <c r="AT130" s="226" t="s">
        <v>142</v>
      </c>
      <c r="AU130" s="226" t="s">
        <v>90</v>
      </c>
      <c r="AY130" s="15" t="s">
        <v>140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5" t="s">
        <v>88</v>
      </c>
      <c r="BK130" s="227">
        <f>ROUND(I130*H130,2)</f>
        <v>0</v>
      </c>
      <c r="BL130" s="15" t="s">
        <v>146</v>
      </c>
      <c r="BM130" s="226" t="s">
        <v>579</v>
      </c>
    </row>
    <row r="131" spans="1:47" s="2" customFormat="1" ht="19.5">
      <c r="A131" s="32"/>
      <c r="B131" s="33"/>
      <c r="C131" s="34"/>
      <c r="D131" s="230" t="s">
        <v>202</v>
      </c>
      <c r="E131" s="34"/>
      <c r="F131" s="240" t="s">
        <v>580</v>
      </c>
      <c r="G131" s="34"/>
      <c r="H131" s="34"/>
      <c r="I131" s="113"/>
      <c r="J131" s="34"/>
      <c r="K131" s="34"/>
      <c r="L131" s="37"/>
      <c r="M131" s="241"/>
      <c r="N131" s="242"/>
      <c r="O131" s="69"/>
      <c r="P131" s="69"/>
      <c r="Q131" s="69"/>
      <c r="R131" s="69"/>
      <c r="S131" s="69"/>
      <c r="T131" s="70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5" t="s">
        <v>202</v>
      </c>
      <c r="AU131" s="15" t="s">
        <v>90</v>
      </c>
    </row>
    <row r="132" spans="1:65" s="2" customFormat="1" ht="21.75" customHeight="1">
      <c r="A132" s="32"/>
      <c r="B132" s="33"/>
      <c r="C132" s="214" t="s">
        <v>90</v>
      </c>
      <c r="D132" s="214" t="s">
        <v>142</v>
      </c>
      <c r="E132" s="215" t="s">
        <v>581</v>
      </c>
      <c r="F132" s="216" t="s">
        <v>582</v>
      </c>
      <c r="G132" s="217" t="s">
        <v>145</v>
      </c>
      <c r="H132" s="218">
        <v>7</v>
      </c>
      <c r="I132" s="219"/>
      <c r="J132" s="220">
        <f>ROUND(I132*H132,2)</f>
        <v>0</v>
      </c>
      <c r="K132" s="221"/>
      <c r="L132" s="37"/>
      <c r="M132" s="222" t="s">
        <v>1</v>
      </c>
      <c r="N132" s="223" t="s">
        <v>45</v>
      </c>
      <c r="O132" s="69"/>
      <c r="P132" s="224">
        <f>O132*H132</f>
        <v>0</v>
      </c>
      <c r="Q132" s="224">
        <v>0</v>
      </c>
      <c r="R132" s="224">
        <f>Q132*H132</f>
        <v>0</v>
      </c>
      <c r="S132" s="224">
        <v>0.22</v>
      </c>
      <c r="T132" s="225">
        <f>S132*H132</f>
        <v>1.54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26" t="s">
        <v>146</v>
      </c>
      <c r="AT132" s="226" t="s">
        <v>142</v>
      </c>
      <c r="AU132" s="226" t="s">
        <v>90</v>
      </c>
      <c r="AY132" s="15" t="s">
        <v>140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5" t="s">
        <v>88</v>
      </c>
      <c r="BK132" s="227">
        <f>ROUND(I132*H132,2)</f>
        <v>0</v>
      </c>
      <c r="BL132" s="15" t="s">
        <v>146</v>
      </c>
      <c r="BM132" s="226" t="s">
        <v>583</v>
      </c>
    </row>
    <row r="133" spans="1:47" s="2" customFormat="1" ht="19.5">
      <c r="A133" s="32"/>
      <c r="B133" s="33"/>
      <c r="C133" s="34"/>
      <c r="D133" s="230" t="s">
        <v>202</v>
      </c>
      <c r="E133" s="34"/>
      <c r="F133" s="240" t="s">
        <v>580</v>
      </c>
      <c r="G133" s="34"/>
      <c r="H133" s="34"/>
      <c r="I133" s="113"/>
      <c r="J133" s="34"/>
      <c r="K133" s="34"/>
      <c r="L133" s="37"/>
      <c r="M133" s="241"/>
      <c r="N133" s="242"/>
      <c r="O133" s="69"/>
      <c r="P133" s="69"/>
      <c r="Q133" s="69"/>
      <c r="R133" s="69"/>
      <c r="S133" s="69"/>
      <c r="T133" s="70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5" t="s">
        <v>202</v>
      </c>
      <c r="AU133" s="15" t="s">
        <v>90</v>
      </c>
    </row>
    <row r="134" spans="1:65" s="2" customFormat="1" ht="16.5" customHeight="1">
      <c r="A134" s="32"/>
      <c r="B134" s="33"/>
      <c r="C134" s="214" t="s">
        <v>151</v>
      </c>
      <c r="D134" s="214" t="s">
        <v>142</v>
      </c>
      <c r="E134" s="215" t="s">
        <v>186</v>
      </c>
      <c r="F134" s="216" t="s">
        <v>187</v>
      </c>
      <c r="G134" s="217" t="s">
        <v>188</v>
      </c>
      <c r="H134" s="218">
        <v>8</v>
      </c>
      <c r="I134" s="219"/>
      <c r="J134" s="220">
        <f>ROUND(I134*H134,2)</f>
        <v>0</v>
      </c>
      <c r="K134" s="221"/>
      <c r="L134" s="37"/>
      <c r="M134" s="222" t="s">
        <v>1</v>
      </c>
      <c r="N134" s="223" t="s">
        <v>45</v>
      </c>
      <c r="O134" s="69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26" t="s">
        <v>146</v>
      </c>
      <c r="AT134" s="226" t="s">
        <v>142</v>
      </c>
      <c r="AU134" s="226" t="s">
        <v>90</v>
      </c>
      <c r="AY134" s="15" t="s">
        <v>140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5" t="s">
        <v>88</v>
      </c>
      <c r="BK134" s="227">
        <f>ROUND(I134*H134,2)</f>
        <v>0</v>
      </c>
      <c r="BL134" s="15" t="s">
        <v>146</v>
      </c>
      <c r="BM134" s="226" t="s">
        <v>584</v>
      </c>
    </row>
    <row r="135" spans="1:65" s="2" customFormat="1" ht="21.75" customHeight="1">
      <c r="A135" s="32"/>
      <c r="B135" s="33"/>
      <c r="C135" s="214" t="s">
        <v>146</v>
      </c>
      <c r="D135" s="214" t="s">
        <v>142</v>
      </c>
      <c r="E135" s="215" t="s">
        <v>199</v>
      </c>
      <c r="F135" s="216" t="s">
        <v>200</v>
      </c>
      <c r="G135" s="217" t="s">
        <v>188</v>
      </c>
      <c r="H135" s="218">
        <v>78</v>
      </c>
      <c r="I135" s="219"/>
      <c r="J135" s="220">
        <f>ROUND(I135*H135,2)</f>
        <v>0</v>
      </c>
      <c r="K135" s="221"/>
      <c r="L135" s="37"/>
      <c r="M135" s="222" t="s">
        <v>1</v>
      </c>
      <c r="N135" s="223" t="s">
        <v>45</v>
      </c>
      <c r="O135" s="69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26" t="s">
        <v>146</v>
      </c>
      <c r="AT135" s="226" t="s">
        <v>142</v>
      </c>
      <c r="AU135" s="226" t="s">
        <v>90</v>
      </c>
      <c r="AY135" s="15" t="s">
        <v>140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5" t="s">
        <v>88</v>
      </c>
      <c r="BK135" s="227">
        <f>ROUND(I135*H135,2)</f>
        <v>0</v>
      </c>
      <c r="BL135" s="15" t="s">
        <v>146</v>
      </c>
      <c r="BM135" s="226" t="s">
        <v>585</v>
      </c>
    </row>
    <row r="136" spans="2:51" s="13" customFormat="1" ht="12">
      <c r="B136" s="228"/>
      <c r="C136" s="229"/>
      <c r="D136" s="230" t="s">
        <v>155</v>
      </c>
      <c r="E136" s="231" t="s">
        <v>1</v>
      </c>
      <c r="F136" s="232" t="s">
        <v>586</v>
      </c>
      <c r="G136" s="229"/>
      <c r="H136" s="233">
        <v>78</v>
      </c>
      <c r="I136" s="234"/>
      <c r="J136" s="229"/>
      <c r="K136" s="229"/>
      <c r="L136" s="235"/>
      <c r="M136" s="236"/>
      <c r="N136" s="237"/>
      <c r="O136" s="237"/>
      <c r="P136" s="237"/>
      <c r="Q136" s="237"/>
      <c r="R136" s="237"/>
      <c r="S136" s="237"/>
      <c r="T136" s="238"/>
      <c r="AT136" s="239" t="s">
        <v>155</v>
      </c>
      <c r="AU136" s="239" t="s">
        <v>90</v>
      </c>
      <c r="AV136" s="13" t="s">
        <v>90</v>
      </c>
      <c r="AW136" s="13" t="s">
        <v>34</v>
      </c>
      <c r="AX136" s="13" t="s">
        <v>88</v>
      </c>
      <c r="AY136" s="239" t="s">
        <v>140</v>
      </c>
    </row>
    <row r="137" spans="1:65" s="2" customFormat="1" ht="21.75" customHeight="1">
      <c r="A137" s="32"/>
      <c r="B137" s="33"/>
      <c r="C137" s="214" t="s">
        <v>160</v>
      </c>
      <c r="D137" s="214" t="s">
        <v>142</v>
      </c>
      <c r="E137" s="215" t="s">
        <v>204</v>
      </c>
      <c r="F137" s="216" t="s">
        <v>205</v>
      </c>
      <c r="G137" s="217" t="s">
        <v>188</v>
      </c>
      <c r="H137" s="218">
        <v>78</v>
      </c>
      <c r="I137" s="219"/>
      <c r="J137" s="220">
        <f>ROUND(I137*H137,2)</f>
        <v>0</v>
      </c>
      <c r="K137" s="221"/>
      <c r="L137" s="37"/>
      <c r="M137" s="222" t="s">
        <v>1</v>
      </c>
      <c r="N137" s="223" t="s">
        <v>45</v>
      </c>
      <c r="O137" s="69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26" t="s">
        <v>146</v>
      </c>
      <c r="AT137" s="226" t="s">
        <v>142</v>
      </c>
      <c r="AU137" s="226" t="s">
        <v>90</v>
      </c>
      <c r="AY137" s="15" t="s">
        <v>140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5" t="s">
        <v>88</v>
      </c>
      <c r="BK137" s="227">
        <f>ROUND(I137*H137,2)</f>
        <v>0</v>
      </c>
      <c r="BL137" s="15" t="s">
        <v>146</v>
      </c>
      <c r="BM137" s="226" t="s">
        <v>587</v>
      </c>
    </row>
    <row r="138" spans="1:65" s="2" customFormat="1" ht="21.75" customHeight="1">
      <c r="A138" s="32"/>
      <c r="B138" s="33"/>
      <c r="C138" s="214" t="s">
        <v>164</v>
      </c>
      <c r="D138" s="214" t="s">
        <v>142</v>
      </c>
      <c r="E138" s="215" t="s">
        <v>588</v>
      </c>
      <c r="F138" s="216" t="s">
        <v>589</v>
      </c>
      <c r="G138" s="217" t="s">
        <v>188</v>
      </c>
      <c r="H138" s="218">
        <v>533.28</v>
      </c>
      <c r="I138" s="219"/>
      <c r="J138" s="220">
        <f>ROUND(I138*H138,2)</f>
        <v>0</v>
      </c>
      <c r="K138" s="221"/>
      <c r="L138" s="37"/>
      <c r="M138" s="222" t="s">
        <v>1</v>
      </c>
      <c r="N138" s="223" t="s">
        <v>45</v>
      </c>
      <c r="O138" s="69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26" t="s">
        <v>146</v>
      </c>
      <c r="AT138" s="226" t="s">
        <v>142</v>
      </c>
      <c r="AU138" s="226" t="s">
        <v>90</v>
      </c>
      <c r="AY138" s="15" t="s">
        <v>140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5" t="s">
        <v>88</v>
      </c>
      <c r="BK138" s="227">
        <f>ROUND(I138*H138,2)</f>
        <v>0</v>
      </c>
      <c r="BL138" s="15" t="s">
        <v>146</v>
      </c>
      <c r="BM138" s="226" t="s">
        <v>590</v>
      </c>
    </row>
    <row r="139" spans="2:51" s="13" customFormat="1" ht="22.5">
      <c r="B139" s="228"/>
      <c r="C139" s="229"/>
      <c r="D139" s="230" t="s">
        <v>155</v>
      </c>
      <c r="E139" s="231" t="s">
        <v>1</v>
      </c>
      <c r="F139" s="232" t="s">
        <v>591</v>
      </c>
      <c r="G139" s="229"/>
      <c r="H139" s="233">
        <v>533.28</v>
      </c>
      <c r="I139" s="234"/>
      <c r="J139" s="229"/>
      <c r="K139" s="229"/>
      <c r="L139" s="235"/>
      <c r="M139" s="236"/>
      <c r="N139" s="237"/>
      <c r="O139" s="237"/>
      <c r="P139" s="237"/>
      <c r="Q139" s="237"/>
      <c r="R139" s="237"/>
      <c r="S139" s="237"/>
      <c r="T139" s="238"/>
      <c r="AT139" s="239" t="s">
        <v>155</v>
      </c>
      <c r="AU139" s="239" t="s">
        <v>90</v>
      </c>
      <c r="AV139" s="13" t="s">
        <v>90</v>
      </c>
      <c r="AW139" s="13" t="s">
        <v>34</v>
      </c>
      <c r="AX139" s="13" t="s">
        <v>88</v>
      </c>
      <c r="AY139" s="239" t="s">
        <v>140</v>
      </c>
    </row>
    <row r="140" spans="1:65" s="2" customFormat="1" ht="21.75" customHeight="1">
      <c r="A140" s="32"/>
      <c r="B140" s="33"/>
      <c r="C140" s="214" t="s">
        <v>168</v>
      </c>
      <c r="D140" s="214" t="s">
        <v>142</v>
      </c>
      <c r="E140" s="215" t="s">
        <v>592</v>
      </c>
      <c r="F140" s="216" t="s">
        <v>593</v>
      </c>
      <c r="G140" s="217" t="s">
        <v>188</v>
      </c>
      <c r="H140" s="218">
        <v>533.28</v>
      </c>
      <c r="I140" s="219"/>
      <c r="J140" s="220">
        <f>ROUND(I140*H140,2)</f>
        <v>0</v>
      </c>
      <c r="K140" s="221"/>
      <c r="L140" s="37"/>
      <c r="M140" s="222" t="s">
        <v>1</v>
      </c>
      <c r="N140" s="223" t="s">
        <v>45</v>
      </c>
      <c r="O140" s="69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26" t="s">
        <v>146</v>
      </c>
      <c r="AT140" s="226" t="s">
        <v>142</v>
      </c>
      <c r="AU140" s="226" t="s">
        <v>90</v>
      </c>
      <c r="AY140" s="15" t="s">
        <v>140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5" t="s">
        <v>88</v>
      </c>
      <c r="BK140" s="227">
        <f>ROUND(I140*H140,2)</f>
        <v>0</v>
      </c>
      <c r="BL140" s="15" t="s">
        <v>146</v>
      </c>
      <c r="BM140" s="226" t="s">
        <v>594</v>
      </c>
    </row>
    <row r="141" spans="1:65" s="2" customFormat="1" ht="16.5" customHeight="1">
      <c r="A141" s="32"/>
      <c r="B141" s="33"/>
      <c r="C141" s="214" t="s">
        <v>172</v>
      </c>
      <c r="D141" s="214" t="s">
        <v>142</v>
      </c>
      <c r="E141" s="215" t="s">
        <v>595</v>
      </c>
      <c r="F141" s="216" t="s">
        <v>596</v>
      </c>
      <c r="G141" s="217" t="s">
        <v>145</v>
      </c>
      <c r="H141" s="218">
        <v>1440</v>
      </c>
      <c r="I141" s="219"/>
      <c r="J141" s="220">
        <f>ROUND(I141*H141,2)</f>
        <v>0</v>
      </c>
      <c r="K141" s="221"/>
      <c r="L141" s="37"/>
      <c r="M141" s="222" t="s">
        <v>1</v>
      </c>
      <c r="N141" s="223" t="s">
        <v>45</v>
      </c>
      <c r="O141" s="69"/>
      <c r="P141" s="224">
        <f>O141*H141</f>
        <v>0</v>
      </c>
      <c r="Q141" s="224">
        <v>0.00084</v>
      </c>
      <c r="R141" s="224">
        <f>Q141*H141</f>
        <v>1.2096</v>
      </c>
      <c r="S141" s="224">
        <v>0</v>
      </c>
      <c r="T141" s="225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26" t="s">
        <v>146</v>
      </c>
      <c r="AT141" s="226" t="s">
        <v>142</v>
      </c>
      <c r="AU141" s="226" t="s">
        <v>90</v>
      </c>
      <c r="AY141" s="15" t="s">
        <v>140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5" t="s">
        <v>88</v>
      </c>
      <c r="BK141" s="227">
        <f>ROUND(I141*H141,2)</f>
        <v>0</v>
      </c>
      <c r="BL141" s="15" t="s">
        <v>146</v>
      </c>
      <c r="BM141" s="226" t="s">
        <v>597</v>
      </c>
    </row>
    <row r="142" spans="1:65" s="2" customFormat="1" ht="21.75" customHeight="1">
      <c r="A142" s="32"/>
      <c r="B142" s="33"/>
      <c r="C142" s="214" t="s">
        <v>176</v>
      </c>
      <c r="D142" s="214" t="s">
        <v>142</v>
      </c>
      <c r="E142" s="215" t="s">
        <v>598</v>
      </c>
      <c r="F142" s="216" t="s">
        <v>599</v>
      </c>
      <c r="G142" s="217" t="s">
        <v>145</v>
      </c>
      <c r="H142" s="218">
        <v>1440</v>
      </c>
      <c r="I142" s="219"/>
      <c r="J142" s="220">
        <f>ROUND(I142*H142,2)</f>
        <v>0</v>
      </c>
      <c r="K142" s="221"/>
      <c r="L142" s="37"/>
      <c r="M142" s="222" t="s">
        <v>1</v>
      </c>
      <c r="N142" s="223" t="s">
        <v>45</v>
      </c>
      <c r="O142" s="69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26" t="s">
        <v>146</v>
      </c>
      <c r="AT142" s="226" t="s">
        <v>142</v>
      </c>
      <c r="AU142" s="226" t="s">
        <v>90</v>
      </c>
      <c r="AY142" s="15" t="s">
        <v>140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5" t="s">
        <v>88</v>
      </c>
      <c r="BK142" s="227">
        <f>ROUND(I142*H142,2)</f>
        <v>0</v>
      </c>
      <c r="BL142" s="15" t="s">
        <v>146</v>
      </c>
      <c r="BM142" s="226" t="s">
        <v>600</v>
      </c>
    </row>
    <row r="143" spans="1:65" s="2" customFormat="1" ht="21.75" customHeight="1">
      <c r="A143" s="32"/>
      <c r="B143" s="33"/>
      <c r="C143" s="214" t="s">
        <v>181</v>
      </c>
      <c r="D143" s="214" t="s">
        <v>142</v>
      </c>
      <c r="E143" s="215" t="s">
        <v>601</v>
      </c>
      <c r="F143" s="216" t="s">
        <v>602</v>
      </c>
      <c r="G143" s="217" t="s">
        <v>188</v>
      </c>
      <c r="H143" s="218">
        <v>611.28</v>
      </c>
      <c r="I143" s="219"/>
      <c r="J143" s="220">
        <f>ROUND(I143*H143,2)</f>
        <v>0</v>
      </c>
      <c r="K143" s="221"/>
      <c r="L143" s="37"/>
      <c r="M143" s="222" t="s">
        <v>1</v>
      </c>
      <c r="N143" s="223" t="s">
        <v>45</v>
      </c>
      <c r="O143" s="69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26" t="s">
        <v>146</v>
      </c>
      <c r="AT143" s="226" t="s">
        <v>142</v>
      </c>
      <c r="AU143" s="226" t="s">
        <v>90</v>
      </c>
      <c r="AY143" s="15" t="s">
        <v>140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5" t="s">
        <v>88</v>
      </c>
      <c r="BK143" s="227">
        <f>ROUND(I143*H143,2)</f>
        <v>0</v>
      </c>
      <c r="BL143" s="15" t="s">
        <v>146</v>
      </c>
      <c r="BM143" s="226" t="s">
        <v>603</v>
      </c>
    </row>
    <row r="144" spans="2:51" s="13" customFormat="1" ht="12">
      <c r="B144" s="228"/>
      <c r="C144" s="229"/>
      <c r="D144" s="230" t="s">
        <v>155</v>
      </c>
      <c r="E144" s="231" t="s">
        <v>1</v>
      </c>
      <c r="F144" s="232" t="s">
        <v>604</v>
      </c>
      <c r="G144" s="229"/>
      <c r="H144" s="233">
        <v>611.28</v>
      </c>
      <c r="I144" s="234"/>
      <c r="J144" s="229"/>
      <c r="K144" s="229"/>
      <c r="L144" s="235"/>
      <c r="M144" s="236"/>
      <c r="N144" s="237"/>
      <c r="O144" s="237"/>
      <c r="P144" s="237"/>
      <c r="Q144" s="237"/>
      <c r="R144" s="237"/>
      <c r="S144" s="237"/>
      <c r="T144" s="238"/>
      <c r="AT144" s="239" t="s">
        <v>155</v>
      </c>
      <c r="AU144" s="239" t="s">
        <v>90</v>
      </c>
      <c r="AV144" s="13" t="s">
        <v>90</v>
      </c>
      <c r="AW144" s="13" t="s">
        <v>34</v>
      </c>
      <c r="AX144" s="13" t="s">
        <v>88</v>
      </c>
      <c r="AY144" s="239" t="s">
        <v>140</v>
      </c>
    </row>
    <row r="145" spans="1:65" s="2" customFormat="1" ht="21.75" customHeight="1">
      <c r="A145" s="32"/>
      <c r="B145" s="33"/>
      <c r="C145" s="214" t="s">
        <v>185</v>
      </c>
      <c r="D145" s="214" t="s">
        <v>142</v>
      </c>
      <c r="E145" s="215" t="s">
        <v>216</v>
      </c>
      <c r="F145" s="216" t="s">
        <v>217</v>
      </c>
      <c r="G145" s="217" t="s">
        <v>188</v>
      </c>
      <c r="H145" s="218">
        <v>533.28</v>
      </c>
      <c r="I145" s="219"/>
      <c r="J145" s="220">
        <f>ROUND(I145*H145,2)</f>
        <v>0</v>
      </c>
      <c r="K145" s="221"/>
      <c r="L145" s="37"/>
      <c r="M145" s="222" t="s">
        <v>1</v>
      </c>
      <c r="N145" s="223" t="s">
        <v>45</v>
      </c>
      <c r="O145" s="69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26" t="s">
        <v>146</v>
      </c>
      <c r="AT145" s="226" t="s">
        <v>142</v>
      </c>
      <c r="AU145" s="226" t="s">
        <v>90</v>
      </c>
      <c r="AY145" s="15" t="s">
        <v>140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5" t="s">
        <v>88</v>
      </c>
      <c r="BK145" s="227">
        <f>ROUND(I145*H145,2)</f>
        <v>0</v>
      </c>
      <c r="BL145" s="15" t="s">
        <v>146</v>
      </c>
      <c r="BM145" s="226" t="s">
        <v>605</v>
      </c>
    </row>
    <row r="146" spans="1:65" s="2" customFormat="1" ht="21.75" customHeight="1">
      <c r="A146" s="32"/>
      <c r="B146" s="33"/>
      <c r="C146" s="214" t="s">
        <v>190</v>
      </c>
      <c r="D146" s="214" t="s">
        <v>142</v>
      </c>
      <c r="E146" s="215" t="s">
        <v>221</v>
      </c>
      <c r="F146" s="216" t="s">
        <v>222</v>
      </c>
      <c r="G146" s="217" t="s">
        <v>188</v>
      </c>
      <c r="H146" s="218">
        <v>113</v>
      </c>
      <c r="I146" s="219"/>
      <c r="J146" s="220">
        <f>ROUND(I146*H146,2)</f>
        <v>0</v>
      </c>
      <c r="K146" s="221"/>
      <c r="L146" s="37"/>
      <c r="M146" s="222" t="s">
        <v>1</v>
      </c>
      <c r="N146" s="223" t="s">
        <v>45</v>
      </c>
      <c r="O146" s="69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26" t="s">
        <v>146</v>
      </c>
      <c r="AT146" s="226" t="s">
        <v>142</v>
      </c>
      <c r="AU146" s="226" t="s">
        <v>90</v>
      </c>
      <c r="AY146" s="15" t="s">
        <v>140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5" t="s">
        <v>88</v>
      </c>
      <c r="BK146" s="227">
        <f>ROUND(I146*H146,2)</f>
        <v>0</v>
      </c>
      <c r="BL146" s="15" t="s">
        <v>146</v>
      </c>
      <c r="BM146" s="226" t="s">
        <v>606</v>
      </c>
    </row>
    <row r="147" spans="2:51" s="13" customFormat="1" ht="12">
      <c r="B147" s="228"/>
      <c r="C147" s="229"/>
      <c r="D147" s="230" t="s">
        <v>155</v>
      </c>
      <c r="E147" s="231" t="s">
        <v>1</v>
      </c>
      <c r="F147" s="232" t="s">
        <v>607</v>
      </c>
      <c r="G147" s="229"/>
      <c r="H147" s="233">
        <v>113</v>
      </c>
      <c r="I147" s="234"/>
      <c r="J147" s="229"/>
      <c r="K147" s="229"/>
      <c r="L147" s="235"/>
      <c r="M147" s="236"/>
      <c r="N147" s="237"/>
      <c r="O147" s="237"/>
      <c r="P147" s="237"/>
      <c r="Q147" s="237"/>
      <c r="R147" s="237"/>
      <c r="S147" s="237"/>
      <c r="T147" s="238"/>
      <c r="AT147" s="239" t="s">
        <v>155</v>
      </c>
      <c r="AU147" s="239" t="s">
        <v>90</v>
      </c>
      <c r="AV147" s="13" t="s">
        <v>90</v>
      </c>
      <c r="AW147" s="13" t="s">
        <v>34</v>
      </c>
      <c r="AX147" s="13" t="s">
        <v>88</v>
      </c>
      <c r="AY147" s="239" t="s">
        <v>140</v>
      </c>
    </row>
    <row r="148" spans="1:65" s="2" customFormat="1" ht="16.5" customHeight="1">
      <c r="A148" s="32"/>
      <c r="B148" s="33"/>
      <c r="C148" s="214" t="s">
        <v>194</v>
      </c>
      <c r="D148" s="214" t="s">
        <v>142</v>
      </c>
      <c r="E148" s="215" t="s">
        <v>229</v>
      </c>
      <c r="F148" s="216" t="s">
        <v>230</v>
      </c>
      <c r="G148" s="217" t="s">
        <v>188</v>
      </c>
      <c r="H148" s="218">
        <v>113</v>
      </c>
      <c r="I148" s="219"/>
      <c r="J148" s="220">
        <f>ROUND(I148*H148,2)</f>
        <v>0</v>
      </c>
      <c r="K148" s="221"/>
      <c r="L148" s="37"/>
      <c r="M148" s="222" t="s">
        <v>1</v>
      </c>
      <c r="N148" s="223" t="s">
        <v>45</v>
      </c>
      <c r="O148" s="69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26" t="s">
        <v>146</v>
      </c>
      <c r="AT148" s="226" t="s">
        <v>142</v>
      </c>
      <c r="AU148" s="226" t="s">
        <v>90</v>
      </c>
      <c r="AY148" s="15" t="s">
        <v>140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5" t="s">
        <v>88</v>
      </c>
      <c r="BK148" s="227">
        <f>ROUND(I148*H148,2)</f>
        <v>0</v>
      </c>
      <c r="BL148" s="15" t="s">
        <v>146</v>
      </c>
      <c r="BM148" s="226" t="s">
        <v>608</v>
      </c>
    </row>
    <row r="149" spans="1:65" s="2" customFormat="1" ht="21.75" customHeight="1">
      <c r="A149" s="32"/>
      <c r="B149" s="33"/>
      <c r="C149" s="214" t="s">
        <v>198</v>
      </c>
      <c r="D149" s="214" t="s">
        <v>142</v>
      </c>
      <c r="E149" s="215" t="s">
        <v>233</v>
      </c>
      <c r="F149" s="216" t="s">
        <v>234</v>
      </c>
      <c r="G149" s="217" t="s">
        <v>235</v>
      </c>
      <c r="H149" s="218">
        <v>180.8</v>
      </c>
      <c r="I149" s="219"/>
      <c r="J149" s="220">
        <f>ROUND(I149*H149,2)</f>
        <v>0</v>
      </c>
      <c r="K149" s="221"/>
      <c r="L149" s="37"/>
      <c r="M149" s="222" t="s">
        <v>1</v>
      </c>
      <c r="N149" s="223" t="s">
        <v>45</v>
      </c>
      <c r="O149" s="69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26" t="s">
        <v>146</v>
      </c>
      <c r="AT149" s="226" t="s">
        <v>142</v>
      </c>
      <c r="AU149" s="226" t="s">
        <v>90</v>
      </c>
      <c r="AY149" s="15" t="s">
        <v>140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5" t="s">
        <v>88</v>
      </c>
      <c r="BK149" s="227">
        <f>ROUND(I149*H149,2)</f>
        <v>0</v>
      </c>
      <c r="BL149" s="15" t="s">
        <v>146</v>
      </c>
      <c r="BM149" s="226" t="s">
        <v>609</v>
      </c>
    </row>
    <row r="150" spans="2:51" s="13" customFormat="1" ht="12">
      <c r="B150" s="228"/>
      <c r="C150" s="229"/>
      <c r="D150" s="230" t="s">
        <v>155</v>
      </c>
      <c r="E150" s="231" t="s">
        <v>1</v>
      </c>
      <c r="F150" s="232" t="s">
        <v>610</v>
      </c>
      <c r="G150" s="229"/>
      <c r="H150" s="233">
        <v>180.8</v>
      </c>
      <c r="I150" s="234"/>
      <c r="J150" s="229"/>
      <c r="K150" s="229"/>
      <c r="L150" s="235"/>
      <c r="M150" s="236"/>
      <c r="N150" s="237"/>
      <c r="O150" s="237"/>
      <c r="P150" s="237"/>
      <c r="Q150" s="237"/>
      <c r="R150" s="237"/>
      <c r="S150" s="237"/>
      <c r="T150" s="238"/>
      <c r="AT150" s="239" t="s">
        <v>155</v>
      </c>
      <c r="AU150" s="239" t="s">
        <v>90</v>
      </c>
      <c r="AV150" s="13" t="s">
        <v>90</v>
      </c>
      <c r="AW150" s="13" t="s">
        <v>34</v>
      </c>
      <c r="AX150" s="13" t="s">
        <v>88</v>
      </c>
      <c r="AY150" s="239" t="s">
        <v>140</v>
      </c>
    </row>
    <row r="151" spans="1:65" s="2" customFormat="1" ht="21.75" customHeight="1">
      <c r="A151" s="32"/>
      <c r="B151" s="33"/>
      <c r="C151" s="214" t="s">
        <v>8</v>
      </c>
      <c r="D151" s="214" t="s">
        <v>142</v>
      </c>
      <c r="E151" s="215" t="s">
        <v>239</v>
      </c>
      <c r="F151" s="216" t="s">
        <v>240</v>
      </c>
      <c r="G151" s="217" t="s">
        <v>188</v>
      </c>
      <c r="H151" s="218">
        <v>420.28</v>
      </c>
      <c r="I151" s="219"/>
      <c r="J151" s="220">
        <f>ROUND(I151*H151,2)</f>
        <v>0</v>
      </c>
      <c r="K151" s="221"/>
      <c r="L151" s="37"/>
      <c r="M151" s="222" t="s">
        <v>1</v>
      </c>
      <c r="N151" s="223" t="s">
        <v>45</v>
      </c>
      <c r="O151" s="69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26" t="s">
        <v>146</v>
      </c>
      <c r="AT151" s="226" t="s">
        <v>142</v>
      </c>
      <c r="AU151" s="226" t="s">
        <v>90</v>
      </c>
      <c r="AY151" s="15" t="s">
        <v>140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5" t="s">
        <v>88</v>
      </c>
      <c r="BK151" s="227">
        <f>ROUND(I151*H151,2)</f>
        <v>0</v>
      </c>
      <c r="BL151" s="15" t="s">
        <v>146</v>
      </c>
      <c r="BM151" s="226" t="s">
        <v>611</v>
      </c>
    </row>
    <row r="152" spans="2:51" s="13" customFormat="1" ht="22.5">
      <c r="B152" s="228"/>
      <c r="C152" s="229"/>
      <c r="D152" s="230" t="s">
        <v>155</v>
      </c>
      <c r="E152" s="231" t="s">
        <v>1</v>
      </c>
      <c r="F152" s="232" t="s">
        <v>612</v>
      </c>
      <c r="G152" s="229"/>
      <c r="H152" s="233">
        <v>420.28</v>
      </c>
      <c r="I152" s="234"/>
      <c r="J152" s="229"/>
      <c r="K152" s="229"/>
      <c r="L152" s="235"/>
      <c r="M152" s="236"/>
      <c r="N152" s="237"/>
      <c r="O152" s="237"/>
      <c r="P152" s="237"/>
      <c r="Q152" s="237"/>
      <c r="R152" s="237"/>
      <c r="S152" s="237"/>
      <c r="T152" s="238"/>
      <c r="AT152" s="239" t="s">
        <v>155</v>
      </c>
      <c r="AU152" s="239" t="s">
        <v>90</v>
      </c>
      <c r="AV152" s="13" t="s">
        <v>90</v>
      </c>
      <c r="AW152" s="13" t="s">
        <v>34</v>
      </c>
      <c r="AX152" s="13" t="s">
        <v>88</v>
      </c>
      <c r="AY152" s="239" t="s">
        <v>140</v>
      </c>
    </row>
    <row r="153" spans="1:65" s="2" customFormat="1" ht="21.75" customHeight="1">
      <c r="A153" s="32"/>
      <c r="B153" s="33"/>
      <c r="C153" s="214" t="s">
        <v>207</v>
      </c>
      <c r="D153" s="214" t="s">
        <v>142</v>
      </c>
      <c r="E153" s="215" t="s">
        <v>613</v>
      </c>
      <c r="F153" s="216" t="s">
        <v>614</v>
      </c>
      <c r="G153" s="217" t="s">
        <v>188</v>
      </c>
      <c r="H153" s="218">
        <v>97</v>
      </c>
      <c r="I153" s="219"/>
      <c r="J153" s="220">
        <f>ROUND(I153*H153,2)</f>
        <v>0</v>
      </c>
      <c r="K153" s="221"/>
      <c r="L153" s="37"/>
      <c r="M153" s="222" t="s">
        <v>1</v>
      </c>
      <c r="N153" s="223" t="s">
        <v>45</v>
      </c>
      <c r="O153" s="69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26" t="s">
        <v>146</v>
      </c>
      <c r="AT153" s="226" t="s">
        <v>142</v>
      </c>
      <c r="AU153" s="226" t="s">
        <v>90</v>
      </c>
      <c r="AY153" s="15" t="s">
        <v>140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5" t="s">
        <v>88</v>
      </c>
      <c r="BK153" s="227">
        <f>ROUND(I153*H153,2)</f>
        <v>0</v>
      </c>
      <c r="BL153" s="15" t="s">
        <v>146</v>
      </c>
      <c r="BM153" s="226" t="s">
        <v>615</v>
      </c>
    </row>
    <row r="154" spans="1:47" s="2" customFormat="1" ht="19.5">
      <c r="A154" s="32"/>
      <c r="B154" s="33"/>
      <c r="C154" s="34"/>
      <c r="D154" s="230" t="s">
        <v>202</v>
      </c>
      <c r="E154" s="34"/>
      <c r="F154" s="240" t="s">
        <v>616</v>
      </c>
      <c r="G154" s="34"/>
      <c r="H154" s="34"/>
      <c r="I154" s="113"/>
      <c r="J154" s="34"/>
      <c r="K154" s="34"/>
      <c r="L154" s="37"/>
      <c r="M154" s="241"/>
      <c r="N154" s="242"/>
      <c r="O154" s="69"/>
      <c r="P154" s="69"/>
      <c r="Q154" s="69"/>
      <c r="R154" s="69"/>
      <c r="S154" s="69"/>
      <c r="T154" s="70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5" t="s">
        <v>202</v>
      </c>
      <c r="AU154" s="15" t="s">
        <v>90</v>
      </c>
    </row>
    <row r="155" spans="1:65" s="2" customFormat="1" ht="16.5" customHeight="1">
      <c r="A155" s="32"/>
      <c r="B155" s="33"/>
      <c r="C155" s="243" t="s">
        <v>211</v>
      </c>
      <c r="D155" s="243" t="s">
        <v>258</v>
      </c>
      <c r="E155" s="244" t="s">
        <v>617</v>
      </c>
      <c r="F155" s="245" t="s">
        <v>618</v>
      </c>
      <c r="G155" s="246" t="s">
        <v>235</v>
      </c>
      <c r="H155" s="247">
        <v>135.8</v>
      </c>
      <c r="I155" s="248"/>
      <c r="J155" s="249">
        <f>ROUND(I155*H155,2)</f>
        <v>0</v>
      </c>
      <c r="K155" s="250"/>
      <c r="L155" s="251"/>
      <c r="M155" s="252" t="s">
        <v>1</v>
      </c>
      <c r="N155" s="253" t="s">
        <v>45</v>
      </c>
      <c r="O155" s="69"/>
      <c r="P155" s="224">
        <f>O155*H155</f>
        <v>0</v>
      </c>
      <c r="Q155" s="224">
        <v>1</v>
      </c>
      <c r="R155" s="224">
        <f>Q155*H155</f>
        <v>135.8</v>
      </c>
      <c r="S155" s="224">
        <v>0</v>
      </c>
      <c r="T155" s="225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26" t="s">
        <v>172</v>
      </c>
      <c r="AT155" s="226" t="s">
        <v>258</v>
      </c>
      <c r="AU155" s="226" t="s">
        <v>90</v>
      </c>
      <c r="AY155" s="15" t="s">
        <v>140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5" t="s">
        <v>88</v>
      </c>
      <c r="BK155" s="227">
        <f>ROUND(I155*H155,2)</f>
        <v>0</v>
      </c>
      <c r="BL155" s="15" t="s">
        <v>146</v>
      </c>
      <c r="BM155" s="226" t="s">
        <v>619</v>
      </c>
    </row>
    <row r="156" spans="2:51" s="13" customFormat="1" ht="12">
      <c r="B156" s="228"/>
      <c r="C156" s="229"/>
      <c r="D156" s="230" t="s">
        <v>155</v>
      </c>
      <c r="E156" s="231" t="s">
        <v>1</v>
      </c>
      <c r="F156" s="232" t="s">
        <v>620</v>
      </c>
      <c r="G156" s="229"/>
      <c r="H156" s="233">
        <v>135.8</v>
      </c>
      <c r="I156" s="234"/>
      <c r="J156" s="229"/>
      <c r="K156" s="229"/>
      <c r="L156" s="235"/>
      <c r="M156" s="236"/>
      <c r="N156" s="237"/>
      <c r="O156" s="237"/>
      <c r="P156" s="237"/>
      <c r="Q156" s="237"/>
      <c r="R156" s="237"/>
      <c r="S156" s="237"/>
      <c r="T156" s="238"/>
      <c r="AT156" s="239" t="s">
        <v>155</v>
      </c>
      <c r="AU156" s="239" t="s">
        <v>90</v>
      </c>
      <c r="AV156" s="13" t="s">
        <v>90</v>
      </c>
      <c r="AW156" s="13" t="s">
        <v>34</v>
      </c>
      <c r="AX156" s="13" t="s">
        <v>88</v>
      </c>
      <c r="AY156" s="239" t="s">
        <v>140</v>
      </c>
    </row>
    <row r="157" spans="1:65" s="2" customFormat="1" ht="21.75" customHeight="1">
      <c r="A157" s="32"/>
      <c r="B157" s="33"/>
      <c r="C157" s="214" t="s">
        <v>215</v>
      </c>
      <c r="D157" s="214" t="s">
        <v>142</v>
      </c>
      <c r="E157" s="215" t="s">
        <v>254</v>
      </c>
      <c r="F157" s="216" t="s">
        <v>255</v>
      </c>
      <c r="G157" s="217" t="s">
        <v>145</v>
      </c>
      <c r="H157" s="218">
        <v>80</v>
      </c>
      <c r="I157" s="219"/>
      <c r="J157" s="220">
        <f>ROUND(I157*H157,2)</f>
        <v>0</v>
      </c>
      <c r="K157" s="221"/>
      <c r="L157" s="37"/>
      <c r="M157" s="222" t="s">
        <v>1</v>
      </c>
      <c r="N157" s="223" t="s">
        <v>45</v>
      </c>
      <c r="O157" s="69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26" t="s">
        <v>146</v>
      </c>
      <c r="AT157" s="226" t="s">
        <v>142</v>
      </c>
      <c r="AU157" s="226" t="s">
        <v>90</v>
      </c>
      <c r="AY157" s="15" t="s">
        <v>140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5" t="s">
        <v>88</v>
      </c>
      <c r="BK157" s="227">
        <f>ROUND(I157*H157,2)</f>
        <v>0</v>
      </c>
      <c r="BL157" s="15" t="s">
        <v>146</v>
      </c>
      <c r="BM157" s="226" t="s">
        <v>621</v>
      </c>
    </row>
    <row r="158" spans="1:65" s="2" customFormat="1" ht="16.5" customHeight="1">
      <c r="A158" s="32"/>
      <c r="B158" s="33"/>
      <c r="C158" s="243" t="s">
        <v>220</v>
      </c>
      <c r="D158" s="243" t="s">
        <v>258</v>
      </c>
      <c r="E158" s="244" t="s">
        <v>259</v>
      </c>
      <c r="F158" s="245" t="s">
        <v>260</v>
      </c>
      <c r="G158" s="246" t="s">
        <v>261</v>
      </c>
      <c r="H158" s="247">
        <v>1.6</v>
      </c>
      <c r="I158" s="248"/>
      <c r="J158" s="249">
        <f>ROUND(I158*H158,2)</f>
        <v>0</v>
      </c>
      <c r="K158" s="250"/>
      <c r="L158" s="251"/>
      <c r="M158" s="252" t="s">
        <v>1</v>
      </c>
      <c r="N158" s="253" t="s">
        <v>45</v>
      </c>
      <c r="O158" s="69"/>
      <c r="P158" s="224">
        <f>O158*H158</f>
        <v>0</v>
      </c>
      <c r="Q158" s="224">
        <v>0.001</v>
      </c>
      <c r="R158" s="224">
        <f>Q158*H158</f>
        <v>0.0016</v>
      </c>
      <c r="S158" s="224">
        <v>0</v>
      </c>
      <c r="T158" s="225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26" t="s">
        <v>172</v>
      </c>
      <c r="AT158" s="226" t="s">
        <v>258</v>
      </c>
      <c r="AU158" s="226" t="s">
        <v>90</v>
      </c>
      <c r="AY158" s="15" t="s">
        <v>140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5" t="s">
        <v>88</v>
      </c>
      <c r="BK158" s="227">
        <f>ROUND(I158*H158,2)</f>
        <v>0</v>
      </c>
      <c r="BL158" s="15" t="s">
        <v>146</v>
      </c>
      <c r="BM158" s="226" t="s">
        <v>622</v>
      </c>
    </row>
    <row r="159" spans="2:51" s="13" customFormat="1" ht="12">
      <c r="B159" s="228"/>
      <c r="C159" s="229"/>
      <c r="D159" s="230" t="s">
        <v>155</v>
      </c>
      <c r="E159" s="229"/>
      <c r="F159" s="232" t="s">
        <v>623</v>
      </c>
      <c r="G159" s="229"/>
      <c r="H159" s="233">
        <v>1.6</v>
      </c>
      <c r="I159" s="234"/>
      <c r="J159" s="229"/>
      <c r="K159" s="229"/>
      <c r="L159" s="235"/>
      <c r="M159" s="236"/>
      <c r="N159" s="237"/>
      <c r="O159" s="237"/>
      <c r="P159" s="237"/>
      <c r="Q159" s="237"/>
      <c r="R159" s="237"/>
      <c r="S159" s="237"/>
      <c r="T159" s="238"/>
      <c r="AT159" s="239" t="s">
        <v>155</v>
      </c>
      <c r="AU159" s="239" t="s">
        <v>90</v>
      </c>
      <c r="AV159" s="13" t="s">
        <v>90</v>
      </c>
      <c r="AW159" s="13" t="s">
        <v>4</v>
      </c>
      <c r="AX159" s="13" t="s">
        <v>88</v>
      </c>
      <c r="AY159" s="239" t="s">
        <v>140</v>
      </c>
    </row>
    <row r="160" spans="1:65" s="2" customFormat="1" ht="21.75" customHeight="1">
      <c r="A160" s="32"/>
      <c r="B160" s="33"/>
      <c r="C160" s="214" t="s">
        <v>225</v>
      </c>
      <c r="D160" s="214" t="s">
        <v>142</v>
      </c>
      <c r="E160" s="215" t="s">
        <v>624</v>
      </c>
      <c r="F160" s="216" t="s">
        <v>625</v>
      </c>
      <c r="G160" s="217" t="s">
        <v>145</v>
      </c>
      <c r="H160" s="218">
        <v>80</v>
      </c>
      <c r="I160" s="219"/>
      <c r="J160" s="220">
        <f>ROUND(I160*H160,2)</f>
        <v>0</v>
      </c>
      <c r="K160" s="221"/>
      <c r="L160" s="37"/>
      <c r="M160" s="222" t="s">
        <v>1</v>
      </c>
      <c r="N160" s="223" t="s">
        <v>45</v>
      </c>
      <c r="O160" s="69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26" t="s">
        <v>146</v>
      </c>
      <c r="AT160" s="226" t="s">
        <v>142</v>
      </c>
      <c r="AU160" s="226" t="s">
        <v>90</v>
      </c>
      <c r="AY160" s="15" t="s">
        <v>140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5" t="s">
        <v>88</v>
      </c>
      <c r="BK160" s="227">
        <f>ROUND(I160*H160,2)</f>
        <v>0</v>
      </c>
      <c r="BL160" s="15" t="s">
        <v>146</v>
      </c>
      <c r="BM160" s="226" t="s">
        <v>626</v>
      </c>
    </row>
    <row r="161" spans="2:63" s="12" customFormat="1" ht="22.9" customHeight="1">
      <c r="B161" s="198"/>
      <c r="C161" s="199"/>
      <c r="D161" s="200" t="s">
        <v>79</v>
      </c>
      <c r="E161" s="212" t="s">
        <v>146</v>
      </c>
      <c r="F161" s="212" t="s">
        <v>627</v>
      </c>
      <c r="G161" s="199"/>
      <c r="H161" s="199"/>
      <c r="I161" s="202"/>
      <c r="J161" s="213">
        <f>BK161</f>
        <v>0</v>
      </c>
      <c r="K161" s="199"/>
      <c r="L161" s="204"/>
      <c r="M161" s="205"/>
      <c r="N161" s="206"/>
      <c r="O161" s="206"/>
      <c r="P161" s="207">
        <f>P162</f>
        <v>0</v>
      </c>
      <c r="Q161" s="206"/>
      <c r="R161" s="207">
        <f>R162</f>
        <v>52.94156</v>
      </c>
      <c r="S161" s="206"/>
      <c r="T161" s="208">
        <f>T162</f>
        <v>0</v>
      </c>
      <c r="AR161" s="209" t="s">
        <v>88</v>
      </c>
      <c r="AT161" s="210" t="s">
        <v>79</v>
      </c>
      <c r="AU161" s="210" t="s">
        <v>88</v>
      </c>
      <c r="AY161" s="209" t="s">
        <v>140</v>
      </c>
      <c r="BK161" s="211">
        <f>BK162</f>
        <v>0</v>
      </c>
    </row>
    <row r="162" spans="1:65" s="2" customFormat="1" ht="16.5" customHeight="1">
      <c r="A162" s="32"/>
      <c r="B162" s="33"/>
      <c r="C162" s="214" t="s">
        <v>7</v>
      </c>
      <c r="D162" s="214" t="s">
        <v>142</v>
      </c>
      <c r="E162" s="215" t="s">
        <v>628</v>
      </c>
      <c r="F162" s="216" t="s">
        <v>629</v>
      </c>
      <c r="G162" s="217" t="s">
        <v>188</v>
      </c>
      <c r="H162" s="218">
        <v>28</v>
      </c>
      <c r="I162" s="219"/>
      <c r="J162" s="220">
        <f>ROUND(I162*H162,2)</f>
        <v>0</v>
      </c>
      <c r="K162" s="221"/>
      <c r="L162" s="37"/>
      <c r="M162" s="222" t="s">
        <v>1</v>
      </c>
      <c r="N162" s="223" t="s">
        <v>45</v>
      </c>
      <c r="O162" s="69"/>
      <c r="P162" s="224">
        <f>O162*H162</f>
        <v>0</v>
      </c>
      <c r="Q162" s="224">
        <v>1.89077</v>
      </c>
      <c r="R162" s="224">
        <f>Q162*H162</f>
        <v>52.94156</v>
      </c>
      <c r="S162" s="224">
        <v>0</v>
      </c>
      <c r="T162" s="225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26" t="s">
        <v>146</v>
      </c>
      <c r="AT162" s="226" t="s">
        <v>142</v>
      </c>
      <c r="AU162" s="226" t="s">
        <v>90</v>
      </c>
      <c r="AY162" s="15" t="s">
        <v>140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5" t="s">
        <v>88</v>
      </c>
      <c r="BK162" s="227">
        <f>ROUND(I162*H162,2)</f>
        <v>0</v>
      </c>
      <c r="BL162" s="15" t="s">
        <v>146</v>
      </c>
      <c r="BM162" s="226" t="s">
        <v>630</v>
      </c>
    </row>
    <row r="163" spans="2:63" s="12" customFormat="1" ht="22.9" customHeight="1">
      <c r="B163" s="198"/>
      <c r="C163" s="199"/>
      <c r="D163" s="200" t="s">
        <v>79</v>
      </c>
      <c r="E163" s="212" t="s">
        <v>160</v>
      </c>
      <c r="F163" s="212" t="s">
        <v>286</v>
      </c>
      <c r="G163" s="199"/>
      <c r="H163" s="199"/>
      <c r="I163" s="202"/>
      <c r="J163" s="213">
        <f>BK163</f>
        <v>0</v>
      </c>
      <c r="K163" s="199"/>
      <c r="L163" s="204"/>
      <c r="M163" s="205"/>
      <c r="N163" s="206"/>
      <c r="O163" s="206"/>
      <c r="P163" s="207">
        <f>SUM(P164:P173)</f>
        <v>0</v>
      </c>
      <c r="Q163" s="206"/>
      <c r="R163" s="207">
        <f>SUM(R164:R173)</f>
        <v>2.96758</v>
      </c>
      <c r="S163" s="206"/>
      <c r="T163" s="208">
        <f>SUM(T164:T173)</f>
        <v>0</v>
      </c>
      <c r="AR163" s="209" t="s">
        <v>88</v>
      </c>
      <c r="AT163" s="210" t="s">
        <v>79</v>
      </c>
      <c r="AU163" s="210" t="s">
        <v>88</v>
      </c>
      <c r="AY163" s="209" t="s">
        <v>140</v>
      </c>
      <c r="BK163" s="211">
        <f>SUM(BK164:BK173)</f>
        <v>0</v>
      </c>
    </row>
    <row r="164" spans="1:65" s="2" customFormat="1" ht="16.5" customHeight="1">
      <c r="A164" s="32"/>
      <c r="B164" s="33"/>
      <c r="C164" s="214" t="s">
        <v>232</v>
      </c>
      <c r="D164" s="214" t="s">
        <v>142</v>
      </c>
      <c r="E164" s="215" t="s">
        <v>288</v>
      </c>
      <c r="F164" s="216" t="s">
        <v>289</v>
      </c>
      <c r="G164" s="217" t="s">
        <v>145</v>
      </c>
      <c r="H164" s="218">
        <v>7</v>
      </c>
      <c r="I164" s="219"/>
      <c r="J164" s="220">
        <f>ROUND(I164*H164,2)</f>
        <v>0</v>
      </c>
      <c r="K164" s="221"/>
      <c r="L164" s="37"/>
      <c r="M164" s="222" t="s">
        <v>1</v>
      </c>
      <c r="N164" s="223" t="s">
        <v>45</v>
      </c>
      <c r="O164" s="69"/>
      <c r="P164" s="224">
        <f>O164*H164</f>
        <v>0</v>
      </c>
      <c r="Q164" s="224">
        <v>0.27994</v>
      </c>
      <c r="R164" s="224">
        <f>Q164*H164</f>
        <v>1.95958</v>
      </c>
      <c r="S164" s="224">
        <v>0</v>
      </c>
      <c r="T164" s="225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26" t="s">
        <v>146</v>
      </c>
      <c r="AT164" s="226" t="s">
        <v>142</v>
      </c>
      <c r="AU164" s="226" t="s">
        <v>90</v>
      </c>
      <c r="AY164" s="15" t="s">
        <v>140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5" t="s">
        <v>88</v>
      </c>
      <c r="BK164" s="227">
        <f>ROUND(I164*H164,2)</f>
        <v>0</v>
      </c>
      <c r="BL164" s="15" t="s">
        <v>146</v>
      </c>
      <c r="BM164" s="226" t="s">
        <v>631</v>
      </c>
    </row>
    <row r="165" spans="1:47" s="2" customFormat="1" ht="19.5">
      <c r="A165" s="32"/>
      <c r="B165" s="33"/>
      <c r="C165" s="34"/>
      <c r="D165" s="230" t="s">
        <v>202</v>
      </c>
      <c r="E165" s="34"/>
      <c r="F165" s="240" t="s">
        <v>580</v>
      </c>
      <c r="G165" s="34"/>
      <c r="H165" s="34"/>
      <c r="I165" s="113"/>
      <c r="J165" s="34"/>
      <c r="K165" s="34"/>
      <c r="L165" s="37"/>
      <c r="M165" s="241"/>
      <c r="N165" s="242"/>
      <c r="O165" s="69"/>
      <c r="P165" s="69"/>
      <c r="Q165" s="69"/>
      <c r="R165" s="69"/>
      <c r="S165" s="69"/>
      <c r="T165" s="70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5" t="s">
        <v>202</v>
      </c>
      <c r="AU165" s="15" t="s">
        <v>90</v>
      </c>
    </row>
    <row r="166" spans="1:65" s="2" customFormat="1" ht="16.5" customHeight="1">
      <c r="A166" s="32"/>
      <c r="B166" s="33"/>
      <c r="C166" s="214" t="s">
        <v>238</v>
      </c>
      <c r="D166" s="214" t="s">
        <v>142</v>
      </c>
      <c r="E166" s="215" t="s">
        <v>297</v>
      </c>
      <c r="F166" s="216" t="s">
        <v>298</v>
      </c>
      <c r="G166" s="217" t="s">
        <v>145</v>
      </c>
      <c r="H166" s="218">
        <v>7</v>
      </c>
      <c r="I166" s="219"/>
      <c r="J166" s="220">
        <f>ROUND(I166*H166,2)</f>
        <v>0</v>
      </c>
      <c r="K166" s="221"/>
      <c r="L166" s="37"/>
      <c r="M166" s="222" t="s">
        <v>1</v>
      </c>
      <c r="N166" s="223" t="s">
        <v>45</v>
      </c>
      <c r="O166" s="69"/>
      <c r="P166" s="224">
        <f>O166*H166</f>
        <v>0</v>
      </c>
      <c r="Q166" s="224">
        <v>0.144</v>
      </c>
      <c r="R166" s="224">
        <f>Q166*H166</f>
        <v>1.008</v>
      </c>
      <c r="S166" s="224">
        <v>0</v>
      </c>
      <c r="T166" s="225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26" t="s">
        <v>146</v>
      </c>
      <c r="AT166" s="226" t="s">
        <v>142</v>
      </c>
      <c r="AU166" s="226" t="s">
        <v>90</v>
      </c>
      <c r="AY166" s="15" t="s">
        <v>140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5" t="s">
        <v>88</v>
      </c>
      <c r="BK166" s="227">
        <f>ROUND(I166*H166,2)</f>
        <v>0</v>
      </c>
      <c r="BL166" s="15" t="s">
        <v>146</v>
      </c>
      <c r="BM166" s="226" t="s">
        <v>632</v>
      </c>
    </row>
    <row r="167" spans="1:47" s="2" customFormat="1" ht="19.5">
      <c r="A167" s="32"/>
      <c r="B167" s="33"/>
      <c r="C167" s="34"/>
      <c r="D167" s="230" t="s">
        <v>202</v>
      </c>
      <c r="E167" s="34"/>
      <c r="F167" s="240" t="s">
        <v>580</v>
      </c>
      <c r="G167" s="34"/>
      <c r="H167" s="34"/>
      <c r="I167" s="113"/>
      <c r="J167" s="34"/>
      <c r="K167" s="34"/>
      <c r="L167" s="37"/>
      <c r="M167" s="241"/>
      <c r="N167" s="242"/>
      <c r="O167" s="69"/>
      <c r="P167" s="69"/>
      <c r="Q167" s="69"/>
      <c r="R167" s="69"/>
      <c r="S167" s="69"/>
      <c r="T167" s="70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5" t="s">
        <v>202</v>
      </c>
      <c r="AU167" s="15" t="s">
        <v>90</v>
      </c>
    </row>
    <row r="168" spans="1:65" s="2" customFormat="1" ht="16.5" customHeight="1">
      <c r="A168" s="32"/>
      <c r="B168" s="33"/>
      <c r="C168" s="214" t="s">
        <v>244</v>
      </c>
      <c r="D168" s="214" t="s">
        <v>142</v>
      </c>
      <c r="E168" s="215" t="s">
        <v>305</v>
      </c>
      <c r="F168" s="216" t="s">
        <v>306</v>
      </c>
      <c r="G168" s="217" t="s">
        <v>145</v>
      </c>
      <c r="H168" s="218">
        <v>7</v>
      </c>
      <c r="I168" s="219"/>
      <c r="J168" s="220">
        <f>ROUND(I168*H168,2)</f>
        <v>0</v>
      </c>
      <c r="K168" s="221"/>
      <c r="L168" s="37"/>
      <c r="M168" s="222" t="s">
        <v>1</v>
      </c>
      <c r="N168" s="223" t="s">
        <v>45</v>
      </c>
      <c r="O168" s="69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26" t="s">
        <v>146</v>
      </c>
      <c r="AT168" s="226" t="s">
        <v>142</v>
      </c>
      <c r="AU168" s="226" t="s">
        <v>90</v>
      </c>
      <c r="AY168" s="15" t="s">
        <v>140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5" t="s">
        <v>88</v>
      </c>
      <c r="BK168" s="227">
        <f>ROUND(I168*H168,2)</f>
        <v>0</v>
      </c>
      <c r="BL168" s="15" t="s">
        <v>146</v>
      </c>
      <c r="BM168" s="226" t="s">
        <v>633</v>
      </c>
    </row>
    <row r="169" spans="1:47" s="2" customFormat="1" ht="19.5">
      <c r="A169" s="32"/>
      <c r="B169" s="33"/>
      <c r="C169" s="34"/>
      <c r="D169" s="230" t="s">
        <v>202</v>
      </c>
      <c r="E169" s="34"/>
      <c r="F169" s="240" t="s">
        <v>580</v>
      </c>
      <c r="G169" s="34"/>
      <c r="H169" s="34"/>
      <c r="I169" s="113"/>
      <c r="J169" s="34"/>
      <c r="K169" s="34"/>
      <c r="L169" s="37"/>
      <c r="M169" s="241"/>
      <c r="N169" s="242"/>
      <c r="O169" s="69"/>
      <c r="P169" s="69"/>
      <c r="Q169" s="69"/>
      <c r="R169" s="69"/>
      <c r="S169" s="69"/>
      <c r="T169" s="70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5" t="s">
        <v>202</v>
      </c>
      <c r="AU169" s="15" t="s">
        <v>90</v>
      </c>
    </row>
    <row r="170" spans="1:65" s="2" customFormat="1" ht="21.75" customHeight="1">
      <c r="A170" s="32"/>
      <c r="B170" s="33"/>
      <c r="C170" s="214" t="s">
        <v>249</v>
      </c>
      <c r="D170" s="214" t="s">
        <v>142</v>
      </c>
      <c r="E170" s="215" t="s">
        <v>310</v>
      </c>
      <c r="F170" s="216" t="s">
        <v>311</v>
      </c>
      <c r="G170" s="217" t="s">
        <v>145</v>
      </c>
      <c r="H170" s="218">
        <v>7</v>
      </c>
      <c r="I170" s="219"/>
      <c r="J170" s="220">
        <f>ROUND(I170*H170,2)</f>
        <v>0</v>
      </c>
      <c r="K170" s="221"/>
      <c r="L170" s="37"/>
      <c r="M170" s="222" t="s">
        <v>1</v>
      </c>
      <c r="N170" s="223" t="s">
        <v>45</v>
      </c>
      <c r="O170" s="69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26" t="s">
        <v>146</v>
      </c>
      <c r="AT170" s="226" t="s">
        <v>142</v>
      </c>
      <c r="AU170" s="226" t="s">
        <v>90</v>
      </c>
      <c r="AY170" s="15" t="s">
        <v>140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5" t="s">
        <v>88</v>
      </c>
      <c r="BK170" s="227">
        <f>ROUND(I170*H170,2)</f>
        <v>0</v>
      </c>
      <c r="BL170" s="15" t="s">
        <v>146</v>
      </c>
      <c r="BM170" s="226" t="s">
        <v>634</v>
      </c>
    </row>
    <row r="171" spans="1:47" s="2" customFormat="1" ht="19.5">
      <c r="A171" s="32"/>
      <c r="B171" s="33"/>
      <c r="C171" s="34"/>
      <c r="D171" s="230" t="s">
        <v>202</v>
      </c>
      <c r="E171" s="34"/>
      <c r="F171" s="240" t="s">
        <v>580</v>
      </c>
      <c r="G171" s="34"/>
      <c r="H171" s="34"/>
      <c r="I171" s="113"/>
      <c r="J171" s="34"/>
      <c r="K171" s="34"/>
      <c r="L171" s="37"/>
      <c r="M171" s="241"/>
      <c r="N171" s="242"/>
      <c r="O171" s="69"/>
      <c r="P171" s="69"/>
      <c r="Q171" s="69"/>
      <c r="R171" s="69"/>
      <c r="S171" s="69"/>
      <c r="T171" s="70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5" t="s">
        <v>202</v>
      </c>
      <c r="AU171" s="15" t="s">
        <v>90</v>
      </c>
    </row>
    <row r="172" spans="1:65" s="2" customFormat="1" ht="16.5" customHeight="1">
      <c r="A172" s="32"/>
      <c r="B172" s="33"/>
      <c r="C172" s="214" t="s">
        <v>253</v>
      </c>
      <c r="D172" s="214" t="s">
        <v>142</v>
      </c>
      <c r="E172" s="215" t="s">
        <v>365</v>
      </c>
      <c r="F172" s="216" t="s">
        <v>366</v>
      </c>
      <c r="G172" s="217" t="s">
        <v>179</v>
      </c>
      <c r="H172" s="218">
        <v>14</v>
      </c>
      <c r="I172" s="219"/>
      <c r="J172" s="220">
        <f>ROUND(I172*H172,2)</f>
        <v>0</v>
      </c>
      <c r="K172" s="221"/>
      <c r="L172" s="37"/>
      <c r="M172" s="222" t="s">
        <v>1</v>
      </c>
      <c r="N172" s="223" t="s">
        <v>45</v>
      </c>
      <c r="O172" s="69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26" t="s">
        <v>146</v>
      </c>
      <c r="AT172" s="226" t="s">
        <v>142</v>
      </c>
      <c r="AU172" s="226" t="s">
        <v>90</v>
      </c>
      <c r="AY172" s="15" t="s">
        <v>140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5" t="s">
        <v>88</v>
      </c>
      <c r="BK172" s="227">
        <f>ROUND(I172*H172,2)</f>
        <v>0</v>
      </c>
      <c r="BL172" s="15" t="s">
        <v>146</v>
      </c>
      <c r="BM172" s="226" t="s">
        <v>635</v>
      </c>
    </row>
    <row r="173" spans="1:47" s="2" customFormat="1" ht="19.5">
      <c r="A173" s="32"/>
      <c r="B173" s="33"/>
      <c r="C173" s="34"/>
      <c r="D173" s="230" t="s">
        <v>202</v>
      </c>
      <c r="E173" s="34"/>
      <c r="F173" s="240" t="s">
        <v>580</v>
      </c>
      <c r="G173" s="34"/>
      <c r="H173" s="34"/>
      <c r="I173" s="113"/>
      <c r="J173" s="34"/>
      <c r="K173" s="34"/>
      <c r="L173" s="37"/>
      <c r="M173" s="241"/>
      <c r="N173" s="242"/>
      <c r="O173" s="69"/>
      <c r="P173" s="69"/>
      <c r="Q173" s="69"/>
      <c r="R173" s="69"/>
      <c r="S173" s="69"/>
      <c r="T173" s="70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5" t="s">
        <v>202</v>
      </c>
      <c r="AU173" s="15" t="s">
        <v>90</v>
      </c>
    </row>
    <row r="174" spans="2:63" s="12" customFormat="1" ht="22.9" customHeight="1">
      <c r="B174" s="198"/>
      <c r="C174" s="199"/>
      <c r="D174" s="200" t="s">
        <v>79</v>
      </c>
      <c r="E174" s="212" t="s">
        <v>172</v>
      </c>
      <c r="F174" s="212" t="s">
        <v>368</v>
      </c>
      <c r="G174" s="199"/>
      <c r="H174" s="199"/>
      <c r="I174" s="202"/>
      <c r="J174" s="213">
        <f>BK174</f>
        <v>0</v>
      </c>
      <c r="K174" s="199"/>
      <c r="L174" s="204"/>
      <c r="M174" s="205"/>
      <c r="N174" s="206"/>
      <c r="O174" s="206"/>
      <c r="P174" s="207">
        <f>SUM(P175:P184)</f>
        <v>0</v>
      </c>
      <c r="Q174" s="206"/>
      <c r="R174" s="207">
        <f>SUM(R175:R184)</f>
        <v>44.459979999999995</v>
      </c>
      <c r="S174" s="206"/>
      <c r="T174" s="208">
        <f>SUM(T175:T184)</f>
        <v>0</v>
      </c>
      <c r="AR174" s="209" t="s">
        <v>88</v>
      </c>
      <c r="AT174" s="210" t="s">
        <v>79</v>
      </c>
      <c r="AU174" s="210" t="s">
        <v>88</v>
      </c>
      <c r="AY174" s="209" t="s">
        <v>140</v>
      </c>
      <c r="BK174" s="211">
        <f>SUM(BK175:BK184)</f>
        <v>0</v>
      </c>
    </row>
    <row r="175" spans="1:65" s="2" customFormat="1" ht="21.75" customHeight="1">
      <c r="A175" s="32"/>
      <c r="B175" s="33"/>
      <c r="C175" s="214" t="s">
        <v>257</v>
      </c>
      <c r="D175" s="214" t="s">
        <v>142</v>
      </c>
      <c r="E175" s="215" t="s">
        <v>636</v>
      </c>
      <c r="F175" s="216" t="s">
        <v>637</v>
      </c>
      <c r="G175" s="217" t="s">
        <v>179</v>
      </c>
      <c r="H175" s="218">
        <v>42</v>
      </c>
      <c r="I175" s="219"/>
      <c r="J175" s="220">
        <f aca="true" t="shared" si="0" ref="J175:J183">ROUND(I175*H175,2)</f>
        <v>0</v>
      </c>
      <c r="K175" s="221"/>
      <c r="L175" s="37"/>
      <c r="M175" s="222" t="s">
        <v>1</v>
      </c>
      <c r="N175" s="223" t="s">
        <v>45</v>
      </c>
      <c r="O175" s="69"/>
      <c r="P175" s="224">
        <f aca="true" t="shared" si="1" ref="P175:P183">O175*H175</f>
        <v>0</v>
      </c>
      <c r="Q175" s="224">
        <v>0.00241</v>
      </c>
      <c r="R175" s="224">
        <f aca="true" t="shared" si="2" ref="R175:R183">Q175*H175</f>
        <v>0.10121999999999999</v>
      </c>
      <c r="S175" s="224">
        <v>0</v>
      </c>
      <c r="T175" s="225">
        <f aca="true" t="shared" si="3" ref="T175:T183"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26" t="s">
        <v>146</v>
      </c>
      <c r="AT175" s="226" t="s">
        <v>142</v>
      </c>
      <c r="AU175" s="226" t="s">
        <v>90</v>
      </c>
      <c r="AY175" s="15" t="s">
        <v>140</v>
      </c>
      <c r="BE175" s="227">
        <f aca="true" t="shared" si="4" ref="BE175:BE183">IF(N175="základní",J175,0)</f>
        <v>0</v>
      </c>
      <c r="BF175" s="227">
        <f aca="true" t="shared" si="5" ref="BF175:BF183">IF(N175="snížená",J175,0)</f>
        <v>0</v>
      </c>
      <c r="BG175" s="227">
        <f aca="true" t="shared" si="6" ref="BG175:BG183">IF(N175="zákl. přenesená",J175,0)</f>
        <v>0</v>
      </c>
      <c r="BH175" s="227">
        <f aca="true" t="shared" si="7" ref="BH175:BH183">IF(N175="sníž. přenesená",J175,0)</f>
        <v>0</v>
      </c>
      <c r="BI175" s="227">
        <f aca="true" t="shared" si="8" ref="BI175:BI183">IF(N175="nulová",J175,0)</f>
        <v>0</v>
      </c>
      <c r="BJ175" s="15" t="s">
        <v>88</v>
      </c>
      <c r="BK175" s="227">
        <f aca="true" t="shared" si="9" ref="BK175:BK183">ROUND(I175*H175,2)</f>
        <v>0</v>
      </c>
      <c r="BL175" s="15" t="s">
        <v>146</v>
      </c>
      <c r="BM175" s="226" t="s">
        <v>638</v>
      </c>
    </row>
    <row r="176" spans="1:65" s="2" customFormat="1" ht="21.75" customHeight="1">
      <c r="A176" s="32"/>
      <c r="B176" s="33"/>
      <c r="C176" s="214" t="s">
        <v>265</v>
      </c>
      <c r="D176" s="214" t="s">
        <v>142</v>
      </c>
      <c r="E176" s="215" t="s">
        <v>639</v>
      </c>
      <c r="F176" s="216" t="s">
        <v>640</v>
      </c>
      <c r="G176" s="217" t="s">
        <v>179</v>
      </c>
      <c r="H176" s="218">
        <v>175</v>
      </c>
      <c r="I176" s="219"/>
      <c r="J176" s="220">
        <f t="shared" si="0"/>
        <v>0</v>
      </c>
      <c r="K176" s="221"/>
      <c r="L176" s="37"/>
      <c r="M176" s="222" t="s">
        <v>1</v>
      </c>
      <c r="N176" s="223" t="s">
        <v>45</v>
      </c>
      <c r="O176" s="69"/>
      <c r="P176" s="224">
        <f t="shared" si="1"/>
        <v>0</v>
      </c>
      <c r="Q176" s="224">
        <v>0.01593</v>
      </c>
      <c r="R176" s="224">
        <f t="shared" si="2"/>
        <v>2.78775</v>
      </c>
      <c r="S176" s="224">
        <v>0</v>
      </c>
      <c r="T176" s="225">
        <f t="shared" si="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26" t="s">
        <v>146</v>
      </c>
      <c r="AT176" s="226" t="s">
        <v>142</v>
      </c>
      <c r="AU176" s="226" t="s">
        <v>90</v>
      </c>
      <c r="AY176" s="15" t="s">
        <v>140</v>
      </c>
      <c r="BE176" s="227">
        <f t="shared" si="4"/>
        <v>0</v>
      </c>
      <c r="BF176" s="227">
        <f t="shared" si="5"/>
        <v>0</v>
      </c>
      <c r="BG176" s="227">
        <f t="shared" si="6"/>
        <v>0</v>
      </c>
      <c r="BH176" s="227">
        <f t="shared" si="7"/>
        <v>0</v>
      </c>
      <c r="BI176" s="227">
        <f t="shared" si="8"/>
        <v>0</v>
      </c>
      <c r="BJ176" s="15" t="s">
        <v>88</v>
      </c>
      <c r="BK176" s="227">
        <f t="shared" si="9"/>
        <v>0</v>
      </c>
      <c r="BL176" s="15" t="s">
        <v>146</v>
      </c>
      <c r="BM176" s="226" t="s">
        <v>641</v>
      </c>
    </row>
    <row r="177" spans="1:65" s="2" customFormat="1" ht="21.75" customHeight="1">
      <c r="A177" s="32"/>
      <c r="B177" s="33"/>
      <c r="C177" s="214" t="s">
        <v>270</v>
      </c>
      <c r="D177" s="214" t="s">
        <v>142</v>
      </c>
      <c r="E177" s="215" t="s">
        <v>642</v>
      </c>
      <c r="F177" s="216" t="s">
        <v>643</v>
      </c>
      <c r="G177" s="217" t="s">
        <v>179</v>
      </c>
      <c r="H177" s="218">
        <v>90</v>
      </c>
      <c r="I177" s="219"/>
      <c r="J177" s="220">
        <f t="shared" si="0"/>
        <v>0</v>
      </c>
      <c r="K177" s="221"/>
      <c r="L177" s="37"/>
      <c r="M177" s="222" t="s">
        <v>1</v>
      </c>
      <c r="N177" s="223" t="s">
        <v>45</v>
      </c>
      <c r="O177" s="69"/>
      <c r="P177" s="224">
        <f t="shared" si="1"/>
        <v>0</v>
      </c>
      <c r="Q177" s="224">
        <v>0.04973</v>
      </c>
      <c r="R177" s="224">
        <f t="shared" si="2"/>
        <v>4.475700000000001</v>
      </c>
      <c r="S177" s="224">
        <v>0</v>
      </c>
      <c r="T177" s="225">
        <f t="shared" si="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26" t="s">
        <v>146</v>
      </c>
      <c r="AT177" s="226" t="s">
        <v>142</v>
      </c>
      <c r="AU177" s="226" t="s">
        <v>90</v>
      </c>
      <c r="AY177" s="15" t="s">
        <v>140</v>
      </c>
      <c r="BE177" s="227">
        <f t="shared" si="4"/>
        <v>0</v>
      </c>
      <c r="BF177" s="227">
        <f t="shared" si="5"/>
        <v>0</v>
      </c>
      <c r="BG177" s="227">
        <f t="shared" si="6"/>
        <v>0</v>
      </c>
      <c r="BH177" s="227">
        <f t="shared" si="7"/>
        <v>0</v>
      </c>
      <c r="BI177" s="227">
        <f t="shared" si="8"/>
        <v>0</v>
      </c>
      <c r="BJ177" s="15" t="s">
        <v>88</v>
      </c>
      <c r="BK177" s="227">
        <f t="shared" si="9"/>
        <v>0</v>
      </c>
      <c r="BL177" s="15" t="s">
        <v>146</v>
      </c>
      <c r="BM177" s="226" t="s">
        <v>644</v>
      </c>
    </row>
    <row r="178" spans="1:65" s="2" customFormat="1" ht="16.5" customHeight="1">
      <c r="A178" s="32"/>
      <c r="B178" s="33"/>
      <c r="C178" s="214" t="s">
        <v>274</v>
      </c>
      <c r="D178" s="214" t="s">
        <v>142</v>
      </c>
      <c r="E178" s="215" t="s">
        <v>645</v>
      </c>
      <c r="F178" s="216" t="s">
        <v>646</v>
      </c>
      <c r="G178" s="217" t="s">
        <v>179</v>
      </c>
      <c r="H178" s="218">
        <v>42</v>
      </c>
      <c r="I178" s="219"/>
      <c r="J178" s="220">
        <f t="shared" si="0"/>
        <v>0</v>
      </c>
      <c r="K178" s="221"/>
      <c r="L178" s="37"/>
      <c r="M178" s="222" t="s">
        <v>1</v>
      </c>
      <c r="N178" s="223" t="s">
        <v>45</v>
      </c>
      <c r="O178" s="69"/>
      <c r="P178" s="224">
        <f t="shared" si="1"/>
        <v>0</v>
      </c>
      <c r="Q178" s="224">
        <v>0</v>
      </c>
      <c r="R178" s="224">
        <f t="shared" si="2"/>
        <v>0</v>
      </c>
      <c r="S178" s="224">
        <v>0</v>
      </c>
      <c r="T178" s="225">
        <f t="shared" si="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26" t="s">
        <v>146</v>
      </c>
      <c r="AT178" s="226" t="s">
        <v>142</v>
      </c>
      <c r="AU178" s="226" t="s">
        <v>90</v>
      </c>
      <c r="AY178" s="15" t="s">
        <v>140</v>
      </c>
      <c r="BE178" s="227">
        <f t="shared" si="4"/>
        <v>0</v>
      </c>
      <c r="BF178" s="227">
        <f t="shared" si="5"/>
        <v>0</v>
      </c>
      <c r="BG178" s="227">
        <f t="shared" si="6"/>
        <v>0</v>
      </c>
      <c r="BH178" s="227">
        <f t="shared" si="7"/>
        <v>0</v>
      </c>
      <c r="BI178" s="227">
        <f t="shared" si="8"/>
        <v>0</v>
      </c>
      <c r="BJ178" s="15" t="s">
        <v>88</v>
      </c>
      <c r="BK178" s="227">
        <f t="shared" si="9"/>
        <v>0</v>
      </c>
      <c r="BL178" s="15" t="s">
        <v>146</v>
      </c>
      <c r="BM178" s="226" t="s">
        <v>647</v>
      </c>
    </row>
    <row r="179" spans="1:65" s="2" customFormat="1" ht="21.75" customHeight="1">
      <c r="A179" s="32"/>
      <c r="B179" s="33"/>
      <c r="C179" s="214" t="s">
        <v>278</v>
      </c>
      <c r="D179" s="214" t="s">
        <v>142</v>
      </c>
      <c r="E179" s="215" t="s">
        <v>648</v>
      </c>
      <c r="F179" s="216" t="s">
        <v>649</v>
      </c>
      <c r="G179" s="217" t="s">
        <v>179</v>
      </c>
      <c r="H179" s="218">
        <v>175</v>
      </c>
      <c r="I179" s="219"/>
      <c r="J179" s="220">
        <f t="shared" si="0"/>
        <v>0</v>
      </c>
      <c r="K179" s="221"/>
      <c r="L179" s="37"/>
      <c r="M179" s="222" t="s">
        <v>1</v>
      </c>
      <c r="N179" s="223" t="s">
        <v>45</v>
      </c>
      <c r="O179" s="69"/>
      <c r="P179" s="224">
        <f t="shared" si="1"/>
        <v>0</v>
      </c>
      <c r="Q179" s="224">
        <v>0</v>
      </c>
      <c r="R179" s="224">
        <f t="shared" si="2"/>
        <v>0</v>
      </c>
      <c r="S179" s="224">
        <v>0</v>
      </c>
      <c r="T179" s="225">
        <f t="shared" si="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26" t="s">
        <v>146</v>
      </c>
      <c r="AT179" s="226" t="s">
        <v>142</v>
      </c>
      <c r="AU179" s="226" t="s">
        <v>90</v>
      </c>
      <c r="AY179" s="15" t="s">
        <v>140</v>
      </c>
      <c r="BE179" s="227">
        <f t="shared" si="4"/>
        <v>0</v>
      </c>
      <c r="BF179" s="227">
        <f t="shared" si="5"/>
        <v>0</v>
      </c>
      <c r="BG179" s="227">
        <f t="shared" si="6"/>
        <v>0</v>
      </c>
      <c r="BH179" s="227">
        <f t="shared" si="7"/>
        <v>0</v>
      </c>
      <c r="BI179" s="227">
        <f t="shared" si="8"/>
        <v>0</v>
      </c>
      <c r="BJ179" s="15" t="s">
        <v>88</v>
      </c>
      <c r="BK179" s="227">
        <f t="shared" si="9"/>
        <v>0</v>
      </c>
      <c r="BL179" s="15" t="s">
        <v>146</v>
      </c>
      <c r="BM179" s="226" t="s">
        <v>650</v>
      </c>
    </row>
    <row r="180" spans="1:65" s="2" customFormat="1" ht="16.5" customHeight="1">
      <c r="A180" s="32"/>
      <c r="B180" s="33"/>
      <c r="C180" s="214" t="s">
        <v>282</v>
      </c>
      <c r="D180" s="214" t="s">
        <v>142</v>
      </c>
      <c r="E180" s="215" t="s">
        <v>651</v>
      </c>
      <c r="F180" s="216" t="s">
        <v>652</v>
      </c>
      <c r="G180" s="217" t="s">
        <v>179</v>
      </c>
      <c r="H180" s="218">
        <v>90</v>
      </c>
      <c r="I180" s="219"/>
      <c r="J180" s="220">
        <f t="shared" si="0"/>
        <v>0</v>
      </c>
      <c r="K180" s="221"/>
      <c r="L180" s="37"/>
      <c r="M180" s="222" t="s">
        <v>1</v>
      </c>
      <c r="N180" s="223" t="s">
        <v>45</v>
      </c>
      <c r="O180" s="69"/>
      <c r="P180" s="224">
        <f t="shared" si="1"/>
        <v>0</v>
      </c>
      <c r="Q180" s="224">
        <v>0</v>
      </c>
      <c r="R180" s="224">
        <f t="shared" si="2"/>
        <v>0</v>
      </c>
      <c r="S180" s="224">
        <v>0</v>
      </c>
      <c r="T180" s="225">
        <f t="shared" si="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26" t="s">
        <v>146</v>
      </c>
      <c r="AT180" s="226" t="s">
        <v>142</v>
      </c>
      <c r="AU180" s="226" t="s">
        <v>90</v>
      </c>
      <c r="AY180" s="15" t="s">
        <v>140</v>
      </c>
      <c r="BE180" s="227">
        <f t="shared" si="4"/>
        <v>0</v>
      </c>
      <c r="BF180" s="227">
        <f t="shared" si="5"/>
        <v>0</v>
      </c>
      <c r="BG180" s="227">
        <f t="shared" si="6"/>
        <v>0</v>
      </c>
      <c r="BH180" s="227">
        <f t="shared" si="7"/>
        <v>0</v>
      </c>
      <c r="BI180" s="227">
        <f t="shared" si="8"/>
        <v>0</v>
      </c>
      <c r="BJ180" s="15" t="s">
        <v>88</v>
      </c>
      <c r="BK180" s="227">
        <f t="shared" si="9"/>
        <v>0</v>
      </c>
      <c r="BL180" s="15" t="s">
        <v>146</v>
      </c>
      <c r="BM180" s="226" t="s">
        <v>653</v>
      </c>
    </row>
    <row r="181" spans="1:65" s="2" customFormat="1" ht="21.75" customHeight="1">
      <c r="A181" s="32"/>
      <c r="B181" s="33"/>
      <c r="C181" s="214" t="s">
        <v>287</v>
      </c>
      <c r="D181" s="214" t="s">
        <v>142</v>
      </c>
      <c r="E181" s="215" t="s">
        <v>654</v>
      </c>
      <c r="F181" s="216" t="s">
        <v>655</v>
      </c>
      <c r="G181" s="217" t="s">
        <v>268</v>
      </c>
      <c r="H181" s="218">
        <v>9</v>
      </c>
      <c r="I181" s="219"/>
      <c r="J181" s="220">
        <f t="shared" si="0"/>
        <v>0</v>
      </c>
      <c r="K181" s="221"/>
      <c r="L181" s="37"/>
      <c r="M181" s="222" t="s">
        <v>1</v>
      </c>
      <c r="N181" s="223" t="s">
        <v>45</v>
      </c>
      <c r="O181" s="69"/>
      <c r="P181" s="224">
        <f t="shared" si="1"/>
        <v>0</v>
      </c>
      <c r="Q181" s="224">
        <v>3.89</v>
      </c>
      <c r="R181" s="224">
        <f t="shared" si="2"/>
        <v>35.01</v>
      </c>
      <c r="S181" s="224">
        <v>0</v>
      </c>
      <c r="T181" s="225">
        <f t="shared" si="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26" t="s">
        <v>146</v>
      </c>
      <c r="AT181" s="226" t="s">
        <v>142</v>
      </c>
      <c r="AU181" s="226" t="s">
        <v>90</v>
      </c>
      <c r="AY181" s="15" t="s">
        <v>140</v>
      </c>
      <c r="BE181" s="227">
        <f t="shared" si="4"/>
        <v>0</v>
      </c>
      <c r="BF181" s="227">
        <f t="shared" si="5"/>
        <v>0</v>
      </c>
      <c r="BG181" s="227">
        <f t="shared" si="6"/>
        <v>0</v>
      </c>
      <c r="BH181" s="227">
        <f t="shared" si="7"/>
        <v>0</v>
      </c>
      <c r="BI181" s="227">
        <f t="shared" si="8"/>
        <v>0</v>
      </c>
      <c r="BJ181" s="15" t="s">
        <v>88</v>
      </c>
      <c r="BK181" s="227">
        <f t="shared" si="9"/>
        <v>0</v>
      </c>
      <c r="BL181" s="15" t="s">
        <v>146</v>
      </c>
      <c r="BM181" s="226" t="s">
        <v>656</v>
      </c>
    </row>
    <row r="182" spans="1:65" s="2" customFormat="1" ht="21.75" customHeight="1">
      <c r="A182" s="32"/>
      <c r="B182" s="33"/>
      <c r="C182" s="214" t="s">
        <v>292</v>
      </c>
      <c r="D182" s="214" t="s">
        <v>142</v>
      </c>
      <c r="E182" s="215" t="s">
        <v>657</v>
      </c>
      <c r="F182" s="216" t="s">
        <v>658</v>
      </c>
      <c r="G182" s="217" t="s">
        <v>268</v>
      </c>
      <c r="H182" s="218">
        <v>6</v>
      </c>
      <c r="I182" s="219"/>
      <c r="J182" s="220">
        <f t="shared" si="0"/>
        <v>0</v>
      </c>
      <c r="K182" s="221"/>
      <c r="L182" s="37"/>
      <c r="M182" s="222" t="s">
        <v>1</v>
      </c>
      <c r="N182" s="223" t="s">
        <v>45</v>
      </c>
      <c r="O182" s="69"/>
      <c r="P182" s="224">
        <f t="shared" si="1"/>
        <v>0</v>
      </c>
      <c r="Q182" s="224">
        <v>0.3409</v>
      </c>
      <c r="R182" s="224">
        <f t="shared" si="2"/>
        <v>2.0454</v>
      </c>
      <c r="S182" s="224">
        <v>0</v>
      </c>
      <c r="T182" s="225">
        <f t="shared" si="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26" t="s">
        <v>146</v>
      </c>
      <c r="AT182" s="226" t="s">
        <v>142</v>
      </c>
      <c r="AU182" s="226" t="s">
        <v>90</v>
      </c>
      <c r="AY182" s="15" t="s">
        <v>140</v>
      </c>
      <c r="BE182" s="227">
        <f t="shared" si="4"/>
        <v>0</v>
      </c>
      <c r="BF182" s="227">
        <f t="shared" si="5"/>
        <v>0</v>
      </c>
      <c r="BG182" s="227">
        <f t="shared" si="6"/>
        <v>0</v>
      </c>
      <c r="BH182" s="227">
        <f t="shared" si="7"/>
        <v>0</v>
      </c>
      <c r="BI182" s="227">
        <f t="shared" si="8"/>
        <v>0</v>
      </c>
      <c r="BJ182" s="15" t="s">
        <v>88</v>
      </c>
      <c r="BK182" s="227">
        <f t="shared" si="9"/>
        <v>0</v>
      </c>
      <c r="BL182" s="15" t="s">
        <v>146</v>
      </c>
      <c r="BM182" s="226" t="s">
        <v>659</v>
      </c>
    </row>
    <row r="183" spans="1:65" s="2" customFormat="1" ht="16.5" customHeight="1">
      <c r="A183" s="32"/>
      <c r="B183" s="33"/>
      <c r="C183" s="214" t="s">
        <v>296</v>
      </c>
      <c r="D183" s="214" t="s">
        <v>142</v>
      </c>
      <c r="E183" s="215" t="s">
        <v>660</v>
      </c>
      <c r="F183" s="216" t="s">
        <v>661</v>
      </c>
      <c r="G183" s="217" t="s">
        <v>179</v>
      </c>
      <c r="H183" s="218">
        <v>307</v>
      </c>
      <c r="I183" s="219"/>
      <c r="J183" s="220">
        <f t="shared" si="0"/>
        <v>0</v>
      </c>
      <c r="K183" s="221"/>
      <c r="L183" s="37"/>
      <c r="M183" s="222" t="s">
        <v>1</v>
      </c>
      <c r="N183" s="223" t="s">
        <v>45</v>
      </c>
      <c r="O183" s="69"/>
      <c r="P183" s="224">
        <f t="shared" si="1"/>
        <v>0</v>
      </c>
      <c r="Q183" s="224">
        <v>0.00013</v>
      </c>
      <c r="R183" s="224">
        <f t="shared" si="2"/>
        <v>0.039909999999999994</v>
      </c>
      <c r="S183" s="224">
        <v>0</v>
      </c>
      <c r="T183" s="225">
        <f t="shared" si="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26" t="s">
        <v>146</v>
      </c>
      <c r="AT183" s="226" t="s">
        <v>142</v>
      </c>
      <c r="AU183" s="226" t="s">
        <v>90</v>
      </c>
      <c r="AY183" s="15" t="s">
        <v>140</v>
      </c>
      <c r="BE183" s="227">
        <f t="shared" si="4"/>
        <v>0</v>
      </c>
      <c r="BF183" s="227">
        <f t="shared" si="5"/>
        <v>0</v>
      </c>
      <c r="BG183" s="227">
        <f t="shared" si="6"/>
        <v>0</v>
      </c>
      <c r="BH183" s="227">
        <f t="shared" si="7"/>
        <v>0</v>
      </c>
      <c r="BI183" s="227">
        <f t="shared" si="8"/>
        <v>0</v>
      </c>
      <c r="BJ183" s="15" t="s">
        <v>88</v>
      </c>
      <c r="BK183" s="227">
        <f t="shared" si="9"/>
        <v>0</v>
      </c>
      <c r="BL183" s="15" t="s">
        <v>146</v>
      </c>
      <c r="BM183" s="226" t="s">
        <v>662</v>
      </c>
    </row>
    <row r="184" spans="2:51" s="13" customFormat="1" ht="12">
      <c r="B184" s="228"/>
      <c r="C184" s="229"/>
      <c r="D184" s="230" t="s">
        <v>155</v>
      </c>
      <c r="E184" s="231" t="s">
        <v>1</v>
      </c>
      <c r="F184" s="232" t="s">
        <v>663</v>
      </c>
      <c r="G184" s="229"/>
      <c r="H184" s="233">
        <v>307</v>
      </c>
      <c r="I184" s="234"/>
      <c r="J184" s="229"/>
      <c r="K184" s="229"/>
      <c r="L184" s="235"/>
      <c r="M184" s="236"/>
      <c r="N184" s="237"/>
      <c r="O184" s="237"/>
      <c r="P184" s="237"/>
      <c r="Q184" s="237"/>
      <c r="R184" s="237"/>
      <c r="S184" s="237"/>
      <c r="T184" s="238"/>
      <c r="AT184" s="239" t="s">
        <v>155</v>
      </c>
      <c r="AU184" s="239" t="s">
        <v>90</v>
      </c>
      <c r="AV184" s="13" t="s">
        <v>90</v>
      </c>
      <c r="AW184" s="13" t="s">
        <v>34</v>
      </c>
      <c r="AX184" s="13" t="s">
        <v>88</v>
      </c>
      <c r="AY184" s="239" t="s">
        <v>140</v>
      </c>
    </row>
    <row r="185" spans="2:63" s="12" customFormat="1" ht="22.9" customHeight="1">
      <c r="B185" s="198"/>
      <c r="C185" s="199"/>
      <c r="D185" s="200" t="s">
        <v>79</v>
      </c>
      <c r="E185" s="212" t="s">
        <v>176</v>
      </c>
      <c r="F185" s="212" t="s">
        <v>381</v>
      </c>
      <c r="G185" s="199"/>
      <c r="H185" s="199"/>
      <c r="I185" s="202"/>
      <c r="J185" s="213">
        <f>BK185</f>
        <v>0</v>
      </c>
      <c r="K185" s="199"/>
      <c r="L185" s="204"/>
      <c r="M185" s="205"/>
      <c r="N185" s="206"/>
      <c r="O185" s="206"/>
      <c r="P185" s="207">
        <f>SUM(P186:P188)</f>
        <v>0</v>
      </c>
      <c r="Q185" s="206"/>
      <c r="R185" s="207">
        <f>SUM(R186:R188)</f>
        <v>14.01132</v>
      </c>
      <c r="S185" s="206"/>
      <c r="T185" s="208">
        <f>SUM(T186:T188)</f>
        <v>0</v>
      </c>
      <c r="AR185" s="209" t="s">
        <v>88</v>
      </c>
      <c r="AT185" s="210" t="s">
        <v>79</v>
      </c>
      <c r="AU185" s="210" t="s">
        <v>88</v>
      </c>
      <c r="AY185" s="209" t="s">
        <v>140</v>
      </c>
      <c r="BK185" s="211">
        <f>SUM(BK186:BK188)</f>
        <v>0</v>
      </c>
    </row>
    <row r="186" spans="1:65" s="2" customFormat="1" ht="21.75" customHeight="1">
      <c r="A186" s="32"/>
      <c r="B186" s="33"/>
      <c r="C186" s="214" t="s">
        <v>300</v>
      </c>
      <c r="D186" s="214" t="s">
        <v>142</v>
      </c>
      <c r="E186" s="215" t="s">
        <v>664</v>
      </c>
      <c r="F186" s="216" t="s">
        <v>665</v>
      </c>
      <c r="G186" s="217" t="s">
        <v>268</v>
      </c>
      <c r="H186" s="218">
        <v>2</v>
      </c>
      <c r="I186" s="219"/>
      <c r="J186" s="220">
        <f>ROUND(I186*H186,2)</f>
        <v>0</v>
      </c>
      <c r="K186" s="221"/>
      <c r="L186" s="37"/>
      <c r="M186" s="222" t="s">
        <v>1</v>
      </c>
      <c r="N186" s="223" t="s">
        <v>45</v>
      </c>
      <c r="O186" s="69"/>
      <c r="P186" s="224">
        <f>O186*H186</f>
        <v>0</v>
      </c>
      <c r="Q186" s="224">
        <v>7.00566</v>
      </c>
      <c r="R186" s="224">
        <f>Q186*H186</f>
        <v>14.01132</v>
      </c>
      <c r="S186" s="224">
        <v>0</v>
      </c>
      <c r="T186" s="225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26" t="s">
        <v>146</v>
      </c>
      <c r="AT186" s="226" t="s">
        <v>142</v>
      </c>
      <c r="AU186" s="226" t="s">
        <v>90</v>
      </c>
      <c r="AY186" s="15" t="s">
        <v>140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5" t="s">
        <v>88</v>
      </c>
      <c r="BK186" s="227">
        <f>ROUND(I186*H186,2)</f>
        <v>0</v>
      </c>
      <c r="BL186" s="15" t="s">
        <v>146</v>
      </c>
      <c r="BM186" s="226" t="s">
        <v>666</v>
      </c>
    </row>
    <row r="187" spans="1:65" s="2" customFormat="1" ht="16.5" customHeight="1">
      <c r="A187" s="32"/>
      <c r="B187" s="33"/>
      <c r="C187" s="214" t="s">
        <v>304</v>
      </c>
      <c r="D187" s="214" t="s">
        <v>142</v>
      </c>
      <c r="E187" s="215" t="s">
        <v>500</v>
      </c>
      <c r="F187" s="216" t="s">
        <v>501</v>
      </c>
      <c r="G187" s="217" t="s">
        <v>179</v>
      </c>
      <c r="H187" s="218">
        <v>14</v>
      </c>
      <c r="I187" s="219"/>
      <c r="J187" s="220">
        <f>ROUND(I187*H187,2)</f>
        <v>0</v>
      </c>
      <c r="K187" s="221"/>
      <c r="L187" s="37"/>
      <c r="M187" s="222" t="s">
        <v>1</v>
      </c>
      <c r="N187" s="223" t="s">
        <v>45</v>
      </c>
      <c r="O187" s="69"/>
      <c r="P187" s="224">
        <f>O187*H187</f>
        <v>0</v>
      </c>
      <c r="Q187" s="224">
        <v>0</v>
      </c>
      <c r="R187" s="224">
        <f>Q187*H187</f>
        <v>0</v>
      </c>
      <c r="S187" s="224">
        <v>0</v>
      </c>
      <c r="T187" s="225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26" t="s">
        <v>146</v>
      </c>
      <c r="AT187" s="226" t="s">
        <v>142</v>
      </c>
      <c r="AU187" s="226" t="s">
        <v>90</v>
      </c>
      <c r="AY187" s="15" t="s">
        <v>140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5" t="s">
        <v>88</v>
      </c>
      <c r="BK187" s="227">
        <f>ROUND(I187*H187,2)</f>
        <v>0</v>
      </c>
      <c r="BL187" s="15" t="s">
        <v>146</v>
      </c>
      <c r="BM187" s="226" t="s">
        <v>667</v>
      </c>
    </row>
    <row r="188" spans="1:47" s="2" customFormat="1" ht="19.5">
      <c r="A188" s="32"/>
      <c r="B188" s="33"/>
      <c r="C188" s="34"/>
      <c r="D188" s="230" t="s">
        <v>202</v>
      </c>
      <c r="E188" s="34"/>
      <c r="F188" s="240" t="s">
        <v>580</v>
      </c>
      <c r="G188" s="34"/>
      <c r="H188" s="34"/>
      <c r="I188" s="113"/>
      <c r="J188" s="34"/>
      <c r="K188" s="34"/>
      <c r="L188" s="37"/>
      <c r="M188" s="241"/>
      <c r="N188" s="242"/>
      <c r="O188" s="69"/>
      <c r="P188" s="69"/>
      <c r="Q188" s="69"/>
      <c r="R188" s="69"/>
      <c r="S188" s="69"/>
      <c r="T188" s="70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5" t="s">
        <v>202</v>
      </c>
      <c r="AU188" s="15" t="s">
        <v>90</v>
      </c>
    </row>
    <row r="189" spans="2:63" s="12" customFormat="1" ht="22.9" customHeight="1">
      <c r="B189" s="198"/>
      <c r="C189" s="199"/>
      <c r="D189" s="200" t="s">
        <v>79</v>
      </c>
      <c r="E189" s="212" t="s">
        <v>561</v>
      </c>
      <c r="F189" s="212" t="s">
        <v>562</v>
      </c>
      <c r="G189" s="199"/>
      <c r="H189" s="199"/>
      <c r="I189" s="202"/>
      <c r="J189" s="213">
        <f>BK189</f>
        <v>0</v>
      </c>
      <c r="K189" s="199"/>
      <c r="L189" s="204"/>
      <c r="M189" s="205"/>
      <c r="N189" s="206"/>
      <c r="O189" s="206"/>
      <c r="P189" s="207">
        <f>P190</f>
        <v>0</v>
      </c>
      <c r="Q189" s="206"/>
      <c r="R189" s="207">
        <f>R190</f>
        <v>0</v>
      </c>
      <c r="S189" s="206"/>
      <c r="T189" s="208">
        <f>T190</f>
        <v>0</v>
      </c>
      <c r="AR189" s="209" t="s">
        <v>88</v>
      </c>
      <c r="AT189" s="210" t="s">
        <v>79</v>
      </c>
      <c r="AU189" s="210" t="s">
        <v>88</v>
      </c>
      <c r="AY189" s="209" t="s">
        <v>140</v>
      </c>
      <c r="BK189" s="211">
        <f>BK190</f>
        <v>0</v>
      </c>
    </row>
    <row r="190" spans="1:65" s="2" customFormat="1" ht="21.75" customHeight="1">
      <c r="A190" s="32"/>
      <c r="B190" s="33"/>
      <c r="C190" s="214" t="s">
        <v>309</v>
      </c>
      <c r="D190" s="214" t="s">
        <v>142</v>
      </c>
      <c r="E190" s="215" t="s">
        <v>668</v>
      </c>
      <c r="F190" s="216" t="s">
        <v>669</v>
      </c>
      <c r="G190" s="217" t="s">
        <v>235</v>
      </c>
      <c r="H190" s="218">
        <v>251.392</v>
      </c>
      <c r="I190" s="219"/>
      <c r="J190" s="220">
        <f>ROUND(I190*H190,2)</f>
        <v>0</v>
      </c>
      <c r="K190" s="221"/>
      <c r="L190" s="37"/>
      <c r="M190" s="258" t="s">
        <v>1</v>
      </c>
      <c r="N190" s="259" t="s">
        <v>45</v>
      </c>
      <c r="O190" s="256"/>
      <c r="P190" s="260">
        <f>O190*H190</f>
        <v>0</v>
      </c>
      <c r="Q190" s="260">
        <v>0</v>
      </c>
      <c r="R190" s="260">
        <f>Q190*H190</f>
        <v>0</v>
      </c>
      <c r="S190" s="260">
        <v>0</v>
      </c>
      <c r="T190" s="261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226" t="s">
        <v>146</v>
      </c>
      <c r="AT190" s="226" t="s">
        <v>142</v>
      </c>
      <c r="AU190" s="226" t="s">
        <v>90</v>
      </c>
      <c r="AY190" s="15" t="s">
        <v>140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15" t="s">
        <v>88</v>
      </c>
      <c r="BK190" s="227">
        <f>ROUND(I190*H190,2)</f>
        <v>0</v>
      </c>
      <c r="BL190" s="15" t="s">
        <v>146</v>
      </c>
      <c r="BM190" s="226" t="s">
        <v>670</v>
      </c>
    </row>
    <row r="191" spans="1:31" s="2" customFormat="1" ht="6.95" customHeight="1">
      <c r="A191" s="32"/>
      <c r="B191" s="52"/>
      <c r="C191" s="53"/>
      <c r="D191" s="53"/>
      <c r="E191" s="53"/>
      <c r="F191" s="53"/>
      <c r="G191" s="53"/>
      <c r="H191" s="53"/>
      <c r="I191" s="152"/>
      <c r="J191" s="53"/>
      <c r="K191" s="53"/>
      <c r="L191" s="37"/>
      <c r="M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</row>
  </sheetData>
  <sheetProtection algorithmName="SHA-512" hashValue="BbumMrItHJi1X9BMys4tJIKL3mulW8r6A/wYuT2lo6D4/rZURx9rQ2BfkODBeb4UIeNNlK2vcP8ZF8WBfoXqNg==" saltValue="n2Gc/z2EaSfCxAlZL5lqUg==" spinCount="100000" sheet="1" objects="1" scenarios="1" formatColumns="0" formatRows="0" autoFilter="0"/>
  <autoFilter ref="C126:K190"/>
  <mergeCells count="9">
    <mergeCell ref="E117:H117"/>
    <mergeCell ref="E119:H119"/>
    <mergeCell ref="L2:V2"/>
    <mergeCell ref="E87:H87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26"/>
  <sheetViews>
    <sheetView showGridLines="0" workbookViewId="0" topLeftCell="A97">
      <selection activeCell="F126" sqref="F12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6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5" t="s">
        <v>96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8"/>
      <c r="AT3" s="15" t="s">
        <v>90</v>
      </c>
    </row>
    <row r="4" spans="2:46" s="1" customFormat="1" ht="24.95" customHeight="1">
      <c r="B4" s="18"/>
      <c r="D4" s="110" t="s">
        <v>97</v>
      </c>
      <c r="I4" s="106"/>
      <c r="L4" s="18"/>
      <c r="M4" s="111" t="s">
        <v>10</v>
      </c>
      <c r="AT4" s="15" t="s">
        <v>4</v>
      </c>
    </row>
    <row r="5" spans="2:12" s="1" customFormat="1" ht="6.95" customHeight="1">
      <c r="B5" s="18"/>
      <c r="I5" s="106"/>
      <c r="L5" s="18"/>
    </row>
    <row r="6" spans="2:12" s="1" customFormat="1" ht="12" customHeight="1">
      <c r="B6" s="18"/>
      <c r="D6" s="112" t="s">
        <v>16</v>
      </c>
      <c r="I6" s="106"/>
      <c r="L6" s="18"/>
    </row>
    <row r="7" spans="2:12" s="1" customFormat="1" ht="16.5" customHeight="1">
      <c r="B7" s="18"/>
      <c r="E7" s="303" t="str">
        <f>'Rekapitulace stavby'!K6</f>
        <v>Stavební úpravy komunikace v ulici Lidické nábřeží, Sokolov</v>
      </c>
      <c r="F7" s="304"/>
      <c r="G7" s="304"/>
      <c r="H7" s="304"/>
      <c r="I7" s="106"/>
      <c r="L7" s="18"/>
    </row>
    <row r="8" spans="1:31" s="2" customFormat="1" ht="12" customHeight="1">
      <c r="A8" s="32"/>
      <c r="B8" s="37"/>
      <c r="C8" s="32"/>
      <c r="D8" s="112" t="s">
        <v>98</v>
      </c>
      <c r="E8" s="32"/>
      <c r="F8" s="32"/>
      <c r="G8" s="32"/>
      <c r="H8" s="32"/>
      <c r="I8" s="113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305" t="s">
        <v>671</v>
      </c>
      <c r="F9" s="306"/>
      <c r="G9" s="306"/>
      <c r="H9" s="306"/>
      <c r="I9" s="113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7"/>
      <c r="C10" s="32"/>
      <c r="D10" s="32"/>
      <c r="E10" s="32"/>
      <c r="F10" s="32"/>
      <c r="G10" s="32"/>
      <c r="H10" s="32"/>
      <c r="I10" s="113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2" t="s">
        <v>18</v>
      </c>
      <c r="E11" s="32"/>
      <c r="F11" s="114" t="s">
        <v>1</v>
      </c>
      <c r="G11" s="32"/>
      <c r="H11" s="32"/>
      <c r="I11" s="115" t="s">
        <v>19</v>
      </c>
      <c r="J11" s="114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2" t="s">
        <v>20</v>
      </c>
      <c r="E12" s="32"/>
      <c r="F12" s="114" t="s">
        <v>21</v>
      </c>
      <c r="G12" s="32"/>
      <c r="H12" s="32"/>
      <c r="I12" s="115" t="s">
        <v>22</v>
      </c>
      <c r="J12" s="116" t="str">
        <f>'Rekapitulace stavby'!AN8</f>
        <v>8. 8. 2019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113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2" t="s">
        <v>24</v>
      </c>
      <c r="E14" s="32"/>
      <c r="F14" s="32"/>
      <c r="G14" s="32"/>
      <c r="H14" s="32"/>
      <c r="I14" s="115" t="s">
        <v>25</v>
      </c>
      <c r="J14" s="114" t="s">
        <v>26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4" t="s">
        <v>27</v>
      </c>
      <c r="F15" s="32"/>
      <c r="G15" s="32"/>
      <c r="H15" s="32"/>
      <c r="I15" s="115" t="s">
        <v>28</v>
      </c>
      <c r="J15" s="114" t="s">
        <v>29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113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2" t="s">
        <v>30</v>
      </c>
      <c r="E17" s="32"/>
      <c r="F17" s="32"/>
      <c r="G17" s="32"/>
      <c r="H17" s="32"/>
      <c r="I17" s="115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307" t="str">
        <f>'Rekapitulace stavby'!E14</f>
        <v>Vyplň údaj</v>
      </c>
      <c r="F18" s="308"/>
      <c r="G18" s="308"/>
      <c r="H18" s="308"/>
      <c r="I18" s="115" t="s">
        <v>28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113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2" t="s">
        <v>32</v>
      </c>
      <c r="E20" s="32"/>
      <c r="F20" s="32"/>
      <c r="G20" s="32"/>
      <c r="H20" s="32"/>
      <c r="I20" s="115" t="s">
        <v>25</v>
      </c>
      <c r="J20" s="114" t="s">
        <v>36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4" t="s">
        <v>37</v>
      </c>
      <c r="F21" s="32"/>
      <c r="G21" s="32"/>
      <c r="H21" s="32"/>
      <c r="I21" s="115" t="s">
        <v>28</v>
      </c>
      <c r="J21" s="114" t="s">
        <v>38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113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2" t="s">
        <v>35</v>
      </c>
      <c r="E23" s="32"/>
      <c r="F23" s="32"/>
      <c r="G23" s="32"/>
      <c r="H23" s="32"/>
      <c r="I23" s="115" t="s">
        <v>25</v>
      </c>
      <c r="J23" s="114" t="str">
        <f>IF('Rekapitulace stavby'!AN19="","",'Rekapitulace stavby'!AN19)</f>
        <v>06032354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4" t="str">
        <f>IF('Rekapitulace stavby'!E20="","",'Rekapitulace stavby'!E20)</f>
        <v>GEOprojectKV s.r.o.</v>
      </c>
      <c r="F24" s="32"/>
      <c r="G24" s="32"/>
      <c r="H24" s="32"/>
      <c r="I24" s="115" t="s">
        <v>28</v>
      </c>
      <c r="J24" s="114" t="str">
        <f>IF('Rekapitulace stavby'!AN20="","",'Rekapitulace stavby'!AN20)</f>
        <v>CZ06032354</v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113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2" t="s">
        <v>39</v>
      </c>
      <c r="E26" s="32"/>
      <c r="F26" s="32"/>
      <c r="G26" s="32"/>
      <c r="H26" s="32"/>
      <c r="I26" s="113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7"/>
      <c r="B27" s="118"/>
      <c r="C27" s="117"/>
      <c r="D27" s="117"/>
      <c r="E27" s="309" t="s">
        <v>1</v>
      </c>
      <c r="F27" s="309"/>
      <c r="G27" s="309"/>
      <c r="H27" s="309"/>
      <c r="I27" s="119"/>
      <c r="J27" s="117"/>
      <c r="K27" s="117"/>
      <c r="L27" s="120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113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21"/>
      <c r="E29" s="121"/>
      <c r="F29" s="121"/>
      <c r="G29" s="121"/>
      <c r="H29" s="121"/>
      <c r="I29" s="122"/>
      <c r="J29" s="121"/>
      <c r="K29" s="121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7"/>
      <c r="C30" s="32"/>
      <c r="D30" s="114" t="s">
        <v>100</v>
      </c>
      <c r="E30" s="32"/>
      <c r="F30" s="32"/>
      <c r="G30" s="32"/>
      <c r="H30" s="32"/>
      <c r="I30" s="113"/>
      <c r="J30" s="123">
        <f>J96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7"/>
      <c r="C31" s="32"/>
      <c r="D31" s="124" t="s">
        <v>101</v>
      </c>
      <c r="E31" s="32"/>
      <c r="F31" s="32"/>
      <c r="G31" s="32"/>
      <c r="H31" s="32"/>
      <c r="I31" s="113"/>
      <c r="J31" s="123">
        <f>J101</f>
        <v>0</v>
      </c>
      <c r="K31" s="3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25" t="s">
        <v>40</v>
      </c>
      <c r="E32" s="32"/>
      <c r="F32" s="32"/>
      <c r="G32" s="32"/>
      <c r="H32" s="32"/>
      <c r="I32" s="113"/>
      <c r="J32" s="126">
        <f>ROUND(J30+J31,2)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21"/>
      <c r="E33" s="121"/>
      <c r="F33" s="121"/>
      <c r="G33" s="121"/>
      <c r="H33" s="121"/>
      <c r="I33" s="122"/>
      <c r="J33" s="121"/>
      <c r="K33" s="121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7" t="s">
        <v>42</v>
      </c>
      <c r="G34" s="32"/>
      <c r="H34" s="32"/>
      <c r="I34" s="128" t="s">
        <v>41</v>
      </c>
      <c r="J34" s="127" t="s">
        <v>43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9" t="s">
        <v>44</v>
      </c>
      <c r="E35" s="112" t="s">
        <v>45</v>
      </c>
      <c r="F35" s="130">
        <f>ROUND((SUM(BE101:BE102)+SUM(BE122:BE125)),2)</f>
        <v>0</v>
      </c>
      <c r="G35" s="32"/>
      <c r="H35" s="32"/>
      <c r="I35" s="131">
        <v>0.21</v>
      </c>
      <c r="J35" s="130">
        <f>ROUND(((SUM(BE101:BE102)+SUM(BE122:BE125))*I35),2)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2" t="s">
        <v>46</v>
      </c>
      <c r="F36" s="130">
        <f>ROUND((SUM(BF101:BF102)+SUM(BF122:BF125)),2)</f>
        <v>0</v>
      </c>
      <c r="G36" s="32"/>
      <c r="H36" s="32"/>
      <c r="I36" s="131">
        <v>0.15</v>
      </c>
      <c r="J36" s="130">
        <f>ROUND(((SUM(BF101:BF102)+SUM(BF122:BF125))*I36),2)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2" t="s">
        <v>47</v>
      </c>
      <c r="F37" s="130">
        <f>ROUND((SUM(BG101:BG102)+SUM(BG122:BG125)),2)</f>
        <v>0</v>
      </c>
      <c r="G37" s="32"/>
      <c r="H37" s="32"/>
      <c r="I37" s="131">
        <v>0.21</v>
      </c>
      <c r="J37" s="130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2" t="s">
        <v>48</v>
      </c>
      <c r="F38" s="130">
        <f>ROUND((SUM(BH101:BH102)+SUM(BH122:BH125)),2)</f>
        <v>0</v>
      </c>
      <c r="G38" s="32"/>
      <c r="H38" s="32"/>
      <c r="I38" s="131">
        <v>0.15</v>
      </c>
      <c r="J38" s="130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2" t="s">
        <v>49</v>
      </c>
      <c r="F39" s="130">
        <f>ROUND((SUM(BI101:BI102)+SUM(BI122:BI125)),2)</f>
        <v>0</v>
      </c>
      <c r="G39" s="32"/>
      <c r="H39" s="32"/>
      <c r="I39" s="131">
        <v>0</v>
      </c>
      <c r="J39" s="130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113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32"/>
      <c r="D41" s="133" t="s">
        <v>50</v>
      </c>
      <c r="E41" s="134"/>
      <c r="F41" s="134"/>
      <c r="G41" s="135" t="s">
        <v>51</v>
      </c>
      <c r="H41" s="136" t="s">
        <v>52</v>
      </c>
      <c r="I41" s="137"/>
      <c r="J41" s="138">
        <f>SUM(J32:J39)</f>
        <v>0</v>
      </c>
      <c r="K41" s="139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113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18"/>
      <c r="I43" s="106"/>
      <c r="L43" s="18"/>
    </row>
    <row r="44" spans="2:12" s="1" customFormat="1" ht="14.45" customHeight="1">
      <c r="B44" s="18"/>
      <c r="I44" s="106"/>
      <c r="L44" s="18"/>
    </row>
    <row r="45" spans="2:12" s="1" customFormat="1" ht="14.45" customHeight="1">
      <c r="B45" s="18"/>
      <c r="I45" s="106"/>
      <c r="L45" s="18"/>
    </row>
    <row r="46" spans="2:12" s="1" customFormat="1" ht="14.45" customHeight="1">
      <c r="B46" s="18"/>
      <c r="I46" s="106"/>
      <c r="L46" s="18"/>
    </row>
    <row r="47" spans="2:12" s="1" customFormat="1" ht="14.45" customHeight="1">
      <c r="B47" s="18"/>
      <c r="I47" s="106"/>
      <c r="L47" s="18"/>
    </row>
    <row r="48" spans="2:12" s="1" customFormat="1" ht="14.45" customHeight="1">
      <c r="B48" s="18"/>
      <c r="I48" s="106"/>
      <c r="L48" s="18"/>
    </row>
    <row r="49" spans="2:12" s="1" customFormat="1" ht="14.45" customHeight="1">
      <c r="B49" s="18"/>
      <c r="I49" s="106"/>
      <c r="L49" s="18"/>
    </row>
    <row r="50" spans="2:12" s="2" customFormat="1" ht="14.45" customHeight="1">
      <c r="B50" s="49"/>
      <c r="D50" s="140" t="s">
        <v>53</v>
      </c>
      <c r="E50" s="141"/>
      <c r="F50" s="141"/>
      <c r="G50" s="140" t="s">
        <v>54</v>
      </c>
      <c r="H50" s="141"/>
      <c r="I50" s="142"/>
      <c r="J50" s="141"/>
      <c r="K50" s="141"/>
      <c r="L50" s="49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75">
      <c r="A61" s="32"/>
      <c r="B61" s="37"/>
      <c r="C61" s="32"/>
      <c r="D61" s="143" t="s">
        <v>55</v>
      </c>
      <c r="E61" s="144"/>
      <c r="F61" s="145" t="s">
        <v>56</v>
      </c>
      <c r="G61" s="143" t="s">
        <v>55</v>
      </c>
      <c r="H61" s="144"/>
      <c r="I61" s="146"/>
      <c r="J61" s="147" t="s">
        <v>56</v>
      </c>
      <c r="K61" s="144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.75">
      <c r="A65" s="32"/>
      <c r="B65" s="37"/>
      <c r="C65" s="32"/>
      <c r="D65" s="140" t="s">
        <v>57</v>
      </c>
      <c r="E65" s="148"/>
      <c r="F65" s="148"/>
      <c r="G65" s="140" t="s">
        <v>58</v>
      </c>
      <c r="H65" s="148"/>
      <c r="I65" s="149"/>
      <c r="J65" s="148"/>
      <c r="K65" s="148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75">
      <c r="A76" s="32"/>
      <c r="B76" s="37"/>
      <c r="C76" s="32"/>
      <c r="D76" s="143" t="s">
        <v>55</v>
      </c>
      <c r="E76" s="144"/>
      <c r="F76" s="145" t="s">
        <v>56</v>
      </c>
      <c r="G76" s="143" t="s">
        <v>55</v>
      </c>
      <c r="H76" s="144"/>
      <c r="I76" s="146"/>
      <c r="J76" s="147" t="s">
        <v>56</v>
      </c>
      <c r="K76" s="144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102</v>
      </c>
      <c r="D82" s="34"/>
      <c r="E82" s="34"/>
      <c r="F82" s="34"/>
      <c r="G82" s="34"/>
      <c r="H82" s="34"/>
      <c r="I82" s="113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13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113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310" t="str">
        <f>E7</f>
        <v>Stavební úpravy komunikace v ulici Lidické nábřeží, Sokolov</v>
      </c>
      <c r="F85" s="311"/>
      <c r="G85" s="311"/>
      <c r="H85" s="311"/>
      <c r="I85" s="113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98</v>
      </c>
      <c r="D86" s="34"/>
      <c r="E86" s="34"/>
      <c r="F86" s="34"/>
      <c r="G86" s="34"/>
      <c r="H86" s="34"/>
      <c r="I86" s="113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81" t="str">
        <f>E9</f>
        <v>SO 401 - Veřejné osvětlení</v>
      </c>
      <c r="F87" s="312"/>
      <c r="G87" s="312"/>
      <c r="H87" s="312"/>
      <c r="I87" s="113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113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>Sokolov</v>
      </c>
      <c r="G89" s="34"/>
      <c r="H89" s="34"/>
      <c r="I89" s="115" t="s">
        <v>22</v>
      </c>
      <c r="J89" s="64" t="str">
        <f>IF(J12="","",J12)</f>
        <v>8. 8. 2019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113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4"/>
      <c r="E91" s="34"/>
      <c r="F91" s="25" t="str">
        <f>E15</f>
        <v>Město Sokolov</v>
      </c>
      <c r="G91" s="34"/>
      <c r="H91" s="34"/>
      <c r="I91" s="115" t="s">
        <v>32</v>
      </c>
      <c r="J91" s="30" t="str">
        <f>E21</f>
        <v>GEOprojectKV s.r.o.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25.7" customHeight="1">
      <c r="A92" s="32"/>
      <c r="B92" s="33"/>
      <c r="C92" s="27" t="s">
        <v>30</v>
      </c>
      <c r="D92" s="34"/>
      <c r="E92" s="34"/>
      <c r="F92" s="25" t="str">
        <f>IF(E18="","",E18)</f>
        <v>Vyplň údaj</v>
      </c>
      <c r="G92" s="34"/>
      <c r="H92" s="34"/>
      <c r="I92" s="115" t="s">
        <v>35</v>
      </c>
      <c r="J92" s="30" t="str">
        <f>E24</f>
        <v>GEOprojectKV s.r.o.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13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56" t="s">
        <v>103</v>
      </c>
      <c r="D94" s="157"/>
      <c r="E94" s="157"/>
      <c r="F94" s="157"/>
      <c r="G94" s="157"/>
      <c r="H94" s="157"/>
      <c r="I94" s="158"/>
      <c r="J94" s="159" t="s">
        <v>104</v>
      </c>
      <c r="K94" s="157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113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60" t="s">
        <v>105</v>
      </c>
      <c r="D96" s="34"/>
      <c r="E96" s="34"/>
      <c r="F96" s="34"/>
      <c r="G96" s="34"/>
      <c r="H96" s="34"/>
      <c r="I96" s="113"/>
      <c r="J96" s="82">
        <f>J122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106</v>
      </c>
    </row>
    <row r="97" spans="2:12" s="9" customFormat="1" ht="24.95" customHeight="1">
      <c r="B97" s="161"/>
      <c r="C97" s="162"/>
      <c r="D97" s="163" t="s">
        <v>672</v>
      </c>
      <c r="E97" s="164"/>
      <c r="F97" s="164"/>
      <c r="G97" s="164"/>
      <c r="H97" s="164"/>
      <c r="I97" s="165"/>
      <c r="J97" s="166">
        <f>J123</f>
        <v>0</v>
      </c>
      <c r="K97" s="162"/>
      <c r="L97" s="167"/>
    </row>
    <row r="98" spans="2:12" s="10" customFormat="1" ht="19.9" customHeight="1">
      <c r="B98" s="168"/>
      <c r="C98" s="169"/>
      <c r="D98" s="170" t="s">
        <v>673</v>
      </c>
      <c r="E98" s="171"/>
      <c r="F98" s="171"/>
      <c r="G98" s="171"/>
      <c r="H98" s="171"/>
      <c r="I98" s="172"/>
      <c r="J98" s="173">
        <f>J124</f>
        <v>0</v>
      </c>
      <c r="K98" s="169"/>
      <c r="L98" s="174"/>
    </row>
    <row r="99" spans="1:31" s="2" customFormat="1" ht="21.75" customHeight="1">
      <c r="A99" s="32"/>
      <c r="B99" s="33"/>
      <c r="C99" s="34"/>
      <c r="D99" s="34"/>
      <c r="E99" s="34"/>
      <c r="F99" s="34"/>
      <c r="G99" s="34"/>
      <c r="H99" s="34"/>
      <c r="I99" s="113"/>
      <c r="J99" s="34"/>
      <c r="K99" s="34"/>
      <c r="L99" s="49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5" customHeight="1">
      <c r="A100" s="32"/>
      <c r="B100" s="33"/>
      <c r="C100" s="34"/>
      <c r="D100" s="34"/>
      <c r="E100" s="34"/>
      <c r="F100" s="34"/>
      <c r="G100" s="34"/>
      <c r="H100" s="34"/>
      <c r="I100" s="113"/>
      <c r="J100" s="34"/>
      <c r="K100" s="34"/>
      <c r="L100" s="49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29.25" customHeight="1">
      <c r="A101" s="32"/>
      <c r="B101" s="33"/>
      <c r="C101" s="160" t="s">
        <v>117</v>
      </c>
      <c r="D101" s="34"/>
      <c r="E101" s="34"/>
      <c r="F101" s="34"/>
      <c r="G101" s="34"/>
      <c r="H101" s="34"/>
      <c r="I101" s="113"/>
      <c r="J101" s="175">
        <f>ROUND(,2)</f>
        <v>0</v>
      </c>
      <c r="K101" s="34"/>
      <c r="L101" s="49"/>
      <c r="N101" s="176" t="s">
        <v>44</v>
      </c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12">
      <c r="A102" s="32"/>
      <c r="B102" s="33"/>
      <c r="C102" s="34"/>
      <c r="D102" s="34"/>
      <c r="E102" s="34"/>
      <c r="F102" s="34"/>
      <c r="G102" s="34"/>
      <c r="H102" s="34"/>
      <c r="I102" s="113"/>
      <c r="J102" s="34"/>
      <c r="K102" s="34"/>
      <c r="L102" s="49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29.25" customHeight="1">
      <c r="A103" s="32"/>
      <c r="B103" s="33"/>
      <c r="C103" s="183" t="s">
        <v>124</v>
      </c>
      <c r="D103" s="157"/>
      <c r="E103" s="157"/>
      <c r="F103" s="157"/>
      <c r="G103" s="157"/>
      <c r="H103" s="157"/>
      <c r="I103" s="158"/>
      <c r="J103" s="184">
        <f>ROUND(J96+J101,2)</f>
        <v>0</v>
      </c>
      <c r="K103" s="157"/>
      <c r="L103" s="49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52"/>
      <c r="C104" s="53"/>
      <c r="D104" s="53"/>
      <c r="E104" s="53"/>
      <c r="F104" s="53"/>
      <c r="G104" s="53"/>
      <c r="H104" s="53"/>
      <c r="I104" s="152"/>
      <c r="J104" s="53"/>
      <c r="K104" s="53"/>
      <c r="L104" s="49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8" spans="1:31" s="2" customFormat="1" ht="6.95" customHeight="1">
      <c r="A108" s="32"/>
      <c r="B108" s="54"/>
      <c r="C108" s="55"/>
      <c r="D108" s="55"/>
      <c r="E108" s="55"/>
      <c r="F108" s="55"/>
      <c r="G108" s="55"/>
      <c r="H108" s="55"/>
      <c r="I108" s="155"/>
      <c r="J108" s="55"/>
      <c r="K108" s="55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5" customHeight="1">
      <c r="A109" s="32"/>
      <c r="B109" s="33"/>
      <c r="C109" s="21" t="s">
        <v>125</v>
      </c>
      <c r="D109" s="34"/>
      <c r="E109" s="34"/>
      <c r="F109" s="34"/>
      <c r="G109" s="34"/>
      <c r="H109" s="34"/>
      <c r="I109" s="113"/>
      <c r="J109" s="34"/>
      <c r="K109" s="34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4"/>
      <c r="D110" s="34"/>
      <c r="E110" s="34"/>
      <c r="F110" s="34"/>
      <c r="G110" s="34"/>
      <c r="H110" s="34"/>
      <c r="I110" s="113"/>
      <c r="J110" s="34"/>
      <c r="K110" s="34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16</v>
      </c>
      <c r="D111" s="34"/>
      <c r="E111" s="34"/>
      <c r="F111" s="34"/>
      <c r="G111" s="34"/>
      <c r="H111" s="34"/>
      <c r="I111" s="113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4"/>
      <c r="D112" s="34"/>
      <c r="E112" s="310" t="str">
        <f>E7</f>
        <v>Stavební úpravy komunikace v ulici Lidické nábřeží, Sokolov</v>
      </c>
      <c r="F112" s="311"/>
      <c r="G112" s="311"/>
      <c r="H112" s="311"/>
      <c r="I112" s="113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98</v>
      </c>
      <c r="D113" s="34"/>
      <c r="E113" s="34"/>
      <c r="F113" s="34"/>
      <c r="G113" s="34"/>
      <c r="H113" s="34"/>
      <c r="I113" s="113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6.5" customHeight="1">
      <c r="A114" s="32"/>
      <c r="B114" s="33"/>
      <c r="C114" s="34"/>
      <c r="D114" s="34"/>
      <c r="E114" s="281" t="str">
        <f>E9</f>
        <v>SO 401 - Veřejné osvětlení</v>
      </c>
      <c r="F114" s="312"/>
      <c r="G114" s="312"/>
      <c r="H114" s="312"/>
      <c r="I114" s="113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4"/>
      <c r="D115" s="34"/>
      <c r="E115" s="34"/>
      <c r="F115" s="34"/>
      <c r="G115" s="34"/>
      <c r="H115" s="34"/>
      <c r="I115" s="113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20</v>
      </c>
      <c r="D116" s="34"/>
      <c r="E116" s="34"/>
      <c r="F116" s="25" t="str">
        <f>F12</f>
        <v>Sokolov</v>
      </c>
      <c r="G116" s="34"/>
      <c r="H116" s="34"/>
      <c r="I116" s="115" t="s">
        <v>22</v>
      </c>
      <c r="J116" s="64" t="str">
        <f>IF(J12="","",J12)</f>
        <v>8. 8. 2019</v>
      </c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4"/>
      <c r="D117" s="34"/>
      <c r="E117" s="34"/>
      <c r="F117" s="34"/>
      <c r="G117" s="34"/>
      <c r="H117" s="34"/>
      <c r="I117" s="113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25.7" customHeight="1">
      <c r="A118" s="32"/>
      <c r="B118" s="33"/>
      <c r="C118" s="27" t="s">
        <v>24</v>
      </c>
      <c r="D118" s="34"/>
      <c r="E118" s="34"/>
      <c r="F118" s="25" t="str">
        <f>E15</f>
        <v>Město Sokolov</v>
      </c>
      <c r="G118" s="34"/>
      <c r="H118" s="34"/>
      <c r="I118" s="115" t="s">
        <v>32</v>
      </c>
      <c r="J118" s="30" t="str">
        <f>E21</f>
        <v>GEOprojectKV s.r.o.</v>
      </c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5.7" customHeight="1">
      <c r="A119" s="32"/>
      <c r="B119" s="33"/>
      <c r="C119" s="27" t="s">
        <v>30</v>
      </c>
      <c r="D119" s="34"/>
      <c r="E119" s="34"/>
      <c r="F119" s="25" t="str">
        <f>IF(E18="","",E18)</f>
        <v>Vyplň údaj</v>
      </c>
      <c r="G119" s="34"/>
      <c r="H119" s="34"/>
      <c r="I119" s="115" t="s">
        <v>35</v>
      </c>
      <c r="J119" s="30" t="str">
        <f>E24</f>
        <v>GEOprojectKV s.r.o.</v>
      </c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0.35" customHeight="1">
      <c r="A120" s="32"/>
      <c r="B120" s="33"/>
      <c r="C120" s="34"/>
      <c r="D120" s="34"/>
      <c r="E120" s="34"/>
      <c r="F120" s="34"/>
      <c r="G120" s="34"/>
      <c r="H120" s="34"/>
      <c r="I120" s="113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1" customFormat="1" ht="29.25" customHeight="1">
      <c r="A121" s="185"/>
      <c r="B121" s="186"/>
      <c r="C121" s="187" t="s">
        <v>126</v>
      </c>
      <c r="D121" s="188" t="s">
        <v>65</v>
      </c>
      <c r="E121" s="188" t="s">
        <v>61</v>
      </c>
      <c r="F121" s="188" t="s">
        <v>62</v>
      </c>
      <c r="G121" s="188" t="s">
        <v>127</v>
      </c>
      <c r="H121" s="188" t="s">
        <v>128</v>
      </c>
      <c r="I121" s="189" t="s">
        <v>129</v>
      </c>
      <c r="J121" s="190" t="s">
        <v>104</v>
      </c>
      <c r="K121" s="191" t="s">
        <v>130</v>
      </c>
      <c r="L121" s="192"/>
      <c r="M121" s="73" t="s">
        <v>1</v>
      </c>
      <c r="N121" s="74" t="s">
        <v>44</v>
      </c>
      <c r="O121" s="74" t="s">
        <v>131</v>
      </c>
      <c r="P121" s="74" t="s">
        <v>132</v>
      </c>
      <c r="Q121" s="74" t="s">
        <v>133</v>
      </c>
      <c r="R121" s="74" t="s">
        <v>134</v>
      </c>
      <c r="S121" s="74" t="s">
        <v>135</v>
      </c>
      <c r="T121" s="75" t="s">
        <v>136</v>
      </c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</row>
    <row r="122" spans="1:63" s="2" customFormat="1" ht="22.9" customHeight="1">
      <c r="A122" s="32"/>
      <c r="B122" s="33"/>
      <c r="C122" s="80" t="s">
        <v>137</v>
      </c>
      <c r="D122" s="34"/>
      <c r="E122" s="34"/>
      <c r="F122" s="34"/>
      <c r="G122" s="34"/>
      <c r="H122" s="34"/>
      <c r="I122" s="113"/>
      <c r="J122" s="193">
        <f>BK122</f>
        <v>0</v>
      </c>
      <c r="K122" s="34"/>
      <c r="L122" s="37"/>
      <c r="M122" s="76"/>
      <c r="N122" s="194"/>
      <c r="O122" s="77"/>
      <c r="P122" s="195">
        <f>P123</f>
        <v>0</v>
      </c>
      <c r="Q122" s="77"/>
      <c r="R122" s="195">
        <f>R123</f>
        <v>0</v>
      </c>
      <c r="S122" s="77"/>
      <c r="T122" s="196">
        <f>T123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5" t="s">
        <v>79</v>
      </c>
      <c r="AU122" s="15" t="s">
        <v>106</v>
      </c>
      <c r="BK122" s="197">
        <f>BK123</f>
        <v>0</v>
      </c>
    </row>
    <row r="123" spans="2:63" s="12" customFormat="1" ht="25.9" customHeight="1">
      <c r="B123" s="198"/>
      <c r="C123" s="199"/>
      <c r="D123" s="200" t="s">
        <v>79</v>
      </c>
      <c r="E123" s="201" t="s">
        <v>674</v>
      </c>
      <c r="F123" s="201" t="s">
        <v>95</v>
      </c>
      <c r="G123" s="199"/>
      <c r="H123" s="199"/>
      <c r="I123" s="202"/>
      <c r="J123" s="203">
        <f>BK123</f>
        <v>0</v>
      </c>
      <c r="K123" s="199"/>
      <c r="L123" s="204"/>
      <c r="M123" s="205"/>
      <c r="N123" s="206"/>
      <c r="O123" s="206"/>
      <c r="P123" s="207">
        <f>P124</f>
        <v>0</v>
      </c>
      <c r="Q123" s="206"/>
      <c r="R123" s="207">
        <f>R124</f>
        <v>0</v>
      </c>
      <c r="S123" s="206"/>
      <c r="T123" s="208">
        <f>T124</f>
        <v>0</v>
      </c>
      <c r="AR123" s="209" t="s">
        <v>146</v>
      </c>
      <c r="AT123" s="210" t="s">
        <v>79</v>
      </c>
      <c r="AU123" s="210" t="s">
        <v>80</v>
      </c>
      <c r="AY123" s="209" t="s">
        <v>140</v>
      </c>
      <c r="BK123" s="211">
        <f>BK124</f>
        <v>0</v>
      </c>
    </row>
    <row r="124" spans="2:63" s="12" customFormat="1" ht="22.9" customHeight="1">
      <c r="B124" s="198"/>
      <c r="C124" s="199"/>
      <c r="D124" s="200" t="s">
        <v>79</v>
      </c>
      <c r="E124" s="212" t="s">
        <v>675</v>
      </c>
      <c r="F124" s="212" t="s">
        <v>95</v>
      </c>
      <c r="G124" s="199"/>
      <c r="H124" s="199"/>
      <c r="I124" s="202"/>
      <c r="J124" s="213">
        <f>BK124</f>
        <v>0</v>
      </c>
      <c r="K124" s="199"/>
      <c r="L124" s="204"/>
      <c r="M124" s="205"/>
      <c r="N124" s="206"/>
      <c r="O124" s="206"/>
      <c r="P124" s="207">
        <f>P125</f>
        <v>0</v>
      </c>
      <c r="Q124" s="206"/>
      <c r="R124" s="207">
        <f>R125</f>
        <v>0</v>
      </c>
      <c r="S124" s="206"/>
      <c r="T124" s="208">
        <f>T125</f>
        <v>0</v>
      </c>
      <c r="AR124" s="209" t="s">
        <v>146</v>
      </c>
      <c r="AT124" s="210" t="s">
        <v>79</v>
      </c>
      <c r="AU124" s="210" t="s">
        <v>88</v>
      </c>
      <c r="AY124" s="209" t="s">
        <v>140</v>
      </c>
      <c r="BK124" s="211">
        <f>BK125</f>
        <v>0</v>
      </c>
    </row>
    <row r="125" spans="1:65" s="2" customFormat="1" ht="16.5" customHeight="1">
      <c r="A125" s="32"/>
      <c r="B125" s="33"/>
      <c r="C125" s="214" t="s">
        <v>88</v>
      </c>
      <c r="D125" s="214" t="s">
        <v>142</v>
      </c>
      <c r="E125" s="215" t="s">
        <v>676</v>
      </c>
      <c r="F125" s="315" t="s">
        <v>95</v>
      </c>
      <c r="G125" s="217" t="s">
        <v>677</v>
      </c>
      <c r="H125" s="218">
        <v>1</v>
      </c>
      <c r="I125" s="219"/>
      <c r="J125" s="220">
        <f>ROUND(I125*H125,2)</f>
        <v>0</v>
      </c>
      <c r="K125" s="221"/>
      <c r="L125" s="37"/>
      <c r="M125" s="258" t="s">
        <v>1</v>
      </c>
      <c r="N125" s="259" t="s">
        <v>45</v>
      </c>
      <c r="O125" s="256"/>
      <c r="P125" s="260">
        <f>O125*H125</f>
        <v>0</v>
      </c>
      <c r="Q125" s="260">
        <v>0</v>
      </c>
      <c r="R125" s="260">
        <f>Q125*H125</f>
        <v>0</v>
      </c>
      <c r="S125" s="260">
        <v>0</v>
      </c>
      <c r="T125" s="261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26" t="s">
        <v>678</v>
      </c>
      <c r="AT125" s="226" t="s">
        <v>142</v>
      </c>
      <c r="AU125" s="226" t="s">
        <v>90</v>
      </c>
      <c r="AY125" s="15" t="s">
        <v>140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5" t="s">
        <v>88</v>
      </c>
      <c r="BK125" s="227">
        <f>ROUND(I125*H125,2)</f>
        <v>0</v>
      </c>
      <c r="BL125" s="15" t="s">
        <v>678</v>
      </c>
      <c r="BM125" s="226" t="s">
        <v>679</v>
      </c>
    </row>
    <row r="126" spans="1:31" s="2" customFormat="1" ht="6.95" customHeight="1">
      <c r="A126" s="32"/>
      <c r="B126" s="52"/>
      <c r="C126" s="53"/>
      <c r="D126" s="53"/>
      <c r="E126" s="53"/>
      <c r="F126" s="53"/>
      <c r="G126" s="53"/>
      <c r="H126" s="53"/>
      <c r="I126" s="152"/>
      <c r="J126" s="53"/>
      <c r="K126" s="53"/>
      <c r="L126" s="37"/>
      <c r="M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</sheetData>
  <sheetProtection algorithmName="SHA-512" hashValue="oTTqkKtzQJMvsGeUcnvopSBa9JhMXppnNrXfSi8khC9eOBAIlC4F2XuXY6LdH+nZxbjhPjd4Xg0FNsV0bh3oQQ==" saltValue="3ptJqhUR1i4Bffc/uhg/cA==" spinCount="100000" sheet="1" objects="1" scenarios="1" formatColumns="0" formatRows="0" autoFilter="0"/>
  <autoFilter ref="C121:K125"/>
  <mergeCells count="9">
    <mergeCell ref="E112:H112"/>
    <mergeCell ref="E114:H114"/>
    <mergeCell ref="L2:V2"/>
    <mergeCell ref="E87:H87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DESKTOP-05UTF8R\cingr</dc:creator>
  <cp:keywords/>
  <dc:description/>
  <cp:lastModifiedBy>cingr</cp:lastModifiedBy>
  <dcterms:created xsi:type="dcterms:W3CDTF">2020-01-28T09:22:10Z</dcterms:created>
  <dcterms:modified xsi:type="dcterms:W3CDTF">2020-01-28T09:26:05Z</dcterms:modified>
  <cp:category/>
  <cp:version/>
  <cp:contentType/>
  <cp:contentStatus/>
</cp:coreProperties>
</file>