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/>
  <bookViews>
    <workbookView xWindow="150" yWindow="540" windowWidth="23655" windowHeight="11445" activeTab="1"/>
  </bookViews>
  <sheets>
    <sheet name="Rekapitulace stavby" sheetId="1" r:id="rId1"/>
    <sheet name="10 - Dešťová kanalizace" sheetId="2" r:id="rId2"/>
  </sheets>
  <definedNames>
    <definedName name="_xlnm._FilterDatabase" localSheetId="1" hidden="1">'10 - Dešťová kanalizace'!$C$93:$L$268</definedName>
    <definedName name="_xlnm.Print_Area" localSheetId="1">'10 - Dešťová kanalizace'!$C$4:$K$41,'10 - Dešťová kanalizace'!$C$47:$K$75,'10 - Dešťová kanalizace'!$C$81:$L$268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'10 - Dešťová kanalizace'!$93:$93</definedName>
  </definedNames>
  <calcPr fullCalcOnLoad="1"/>
</workbook>
</file>

<file path=xl/sharedStrings.xml><?xml version="1.0" encoding="utf-8"?>
<sst xmlns="http://schemas.openxmlformats.org/spreadsheetml/2006/main" count="2263" uniqueCount="540">
  <si>
    <t>Export Komplet</t>
  </si>
  <si>
    <t/>
  </si>
  <si>
    <t>2.0</t>
  </si>
  <si>
    <t>ZAMOK</t>
  </si>
  <si>
    <t>False</t>
  </si>
  <si>
    <t>True</t>
  </si>
  <si>
    <t>{95e92241-1530-46fc-afe7-fd1caa8dd5e4}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</si>
  <si>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</si>
  <si>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</si>
  <si>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</si>
  <si>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</si>
  <si>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</si>
  <si>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</si>
  <si>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</si>
  <si>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</si>
  <si>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Y350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</si>
  <si>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</si>
  <si>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</si>
  <si>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Běžecká - retence dešťových vod</t>
  </si>
  <si>
    <t>KSO:</t>
  </si>
  <si>
    <t>CC-CZ:</t>
  </si>
  <si>
    <t>Místo:</t>
  </si>
  <si>
    <t>Sokolov</t>
  </si>
  <si>
    <t>Datum:</t>
  </si>
  <si>
    <t>16. 1. 2020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</si>
  <si>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</si>
  <si>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</si>
  <si>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</si>
  <si>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</si>
  <si>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</si>
  <si>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</si>
  <si>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</si>
  <si>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Stejskal Pavel</t>
  </si>
  <si>
    <t>Zpracovatel:</t>
  </si>
  <si>
    <t>Milan Hájek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</si>
  <si>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</si>
  <si>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</si>
  <si>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</si>
  <si>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</si>
  <si>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</si>
  <si>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</si>
  <si>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</si>
  <si>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</si>
  <si>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</si>
  <si>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</si>
  <si>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</si>
  <si>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</si>
  <si>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</si>
  <si>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</si>
  <si>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</si>
  <si>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</si>
  <si>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</si>
  <si>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</si>
  <si>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</si>
  <si>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</si>
  <si>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</si>
  <si>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</si>
  <si>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</si>
  <si>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</si>
  <si>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</si>
  <si>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</si>
  <si>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</si>
  <si>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</si>
  <si>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</si>
  <si>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</si>
  <si>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</si>
  <si>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</si>
  <si>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</si>
  <si>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</si>
  <si>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</si>
  <si>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</si>
  <si>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</si>
  <si>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</si>
  <si>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</si>
  <si>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</si>
  <si>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</si>
  <si>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</si>
  <si>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</t>
  </si>
  <si>
    <t>Dešťová kanalizace</t>
  </si>
  <si>
    <t>STA</t>
  </si>
  <si>
    <t>1</t>
  </si>
  <si>
    <t>{129f50a5-34b7-4466-a279-9293ae333144}</t>
  </si>
  <si>
    <t>2</t>
  </si>
  <si>
    <t>KRYCÍ LIST SOUPISU PRACÍ</t>
  </si>
  <si>
    <t>Objekt:</t>
  </si>
  <si>
    <t>10 - Dešťová kanalizace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</si>
  <si>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</si>
  <si>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</si>
  <si>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</si>
  <si>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</si>
  <si>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</si>
  <si>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</si>
  <si>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</si>
  <si>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</si>
  <si>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</si>
  <si>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</si>
  <si>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</si>
  <si>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</si>
  <si>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</si>
  <si>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</si>
  <si>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</si>
  <si>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</si>
  <si>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</si>
  <si>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</si>
  <si>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</si>
  <si>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</si>
  <si>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</si>
  <si>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>OST - Ostatní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</si>
  <si>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</si>
  <si>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</si>
  <si>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</si>
  <si>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</si>
  <si>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</si>
  <si>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</si>
  <si>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</si>
  <si>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</si>
  <si>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</si>
  <si>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</si>
  <si>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</si>
  <si>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</si>
  <si>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</si>
  <si>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</si>
  <si>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</si>
  <si>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</si>
  <si>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</si>
  <si>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</si>
  <si>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</si>
  <si>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</si>
  <si>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</si>
  <si>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</si>
  <si>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</si>
  <si>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</si>
  <si>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</si>
  <si>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2019 01</t>
  </si>
  <si>
    <t>4</t>
  </si>
  <si>
    <t>-1897062613</t>
  </si>
  <si>
    <t>VV</t>
  </si>
  <si>
    <t>210 "předpoklad (pro další použití)</t>
  </si>
  <si>
    <t>113107042</t>
  </si>
  <si>
    <t>Odstranění podkladu živičných tl 100 mm při překopech ručně</t>
  </si>
  <si>
    <t>-79950508</t>
  </si>
  <si>
    <t>160 "předpoklad</t>
  </si>
  <si>
    <t>3</t>
  </si>
  <si>
    <t>113201111</t>
  </si>
  <si>
    <t>Vytrhání obrub chodníkových ležatých</t>
  </si>
  <si>
    <t>m</t>
  </si>
  <si>
    <t>-844120817</t>
  </si>
  <si>
    <t>200 "předpoklad (pro další použití)</t>
  </si>
  <si>
    <t>121101103</t>
  </si>
  <si>
    <t>Sejmutí ornice s přemístěním na vzdálenost do 250 m</t>
  </si>
  <si>
    <t>m3</t>
  </si>
  <si>
    <t>1245464039</t>
  </si>
  <si>
    <t>590*0,1 "předpoklad</t>
  </si>
  <si>
    <t>5</t>
  </si>
  <si>
    <t>130001101</t>
  </si>
  <si>
    <t>Příplatek za ztížení vykopávky v blízkosti podzemního vedení</t>
  </si>
  <si>
    <t>-1966841020</t>
  </si>
  <si>
    <t>6</t>
  </si>
  <si>
    <t>131201101</t>
  </si>
  <si>
    <t>Hloubení jam nezapažených v hornině tř. 3 objemu do 100 m3</t>
  </si>
  <si>
    <t>-936858085</t>
  </si>
  <si>
    <t>3,85*3,85*3,7 "AN1</t>
  </si>
  <si>
    <t>2,1*19</t>
  </si>
  <si>
    <t>3,85*3,85*4,1 "AN2</t>
  </si>
  <si>
    <t>2,3*19</t>
  </si>
  <si>
    <t>7</t>
  </si>
  <si>
    <t>132201101</t>
  </si>
  <si>
    <t>Hloubení rýh š do 600 mm v hornině tř. 3 objemu do 100 m3</t>
  </si>
  <si>
    <t>497174666</t>
  </si>
  <si>
    <t>119,5*0,6*1,5 "Stoka 1</t>
  </si>
  <si>
    <t>70,4*0,6*0,8 "Stoka 2</t>
  </si>
  <si>
    <t>82*0,6*0,9 "Stoka 4</t>
  </si>
  <si>
    <t>113,5*0,6*0,8 "Stoka 5</t>
  </si>
  <si>
    <t>121*0,6*0,8 "přípojky</t>
  </si>
  <si>
    <t>8</t>
  </si>
  <si>
    <t>132201202</t>
  </si>
  <si>
    <t>Hloubení rýh š do 2000 mm v hornině tř. 3 objemu do 1000 m3</t>
  </si>
  <si>
    <t>-19231952</t>
  </si>
  <si>
    <t>91,5*1*1,8 "Stoka 3</t>
  </si>
  <si>
    <t>30*1*1,8 "Stoka 4</t>
  </si>
  <si>
    <t>9</t>
  </si>
  <si>
    <t>151101101</t>
  </si>
  <si>
    <t>Zřízení příložného pažení a rozepření stěn rýh hl do 2 m</t>
  </si>
  <si>
    <t>1620440290</t>
  </si>
  <si>
    <t>91,5*2*1,8 "Stoka 3</t>
  </si>
  <si>
    <t>30*2*1,8 "Stoka 4</t>
  </si>
  <si>
    <t>151101111</t>
  </si>
  <si>
    <t>Odstranění příložného pažení a rozepření stěn rýh hl do 2 m</t>
  </si>
  <si>
    <t>-990176308</t>
  </si>
  <si>
    <t>11</t>
  </si>
  <si>
    <t>161101101</t>
  </si>
  <si>
    <t>Svislé přemístění výkopku z horniny tř. 1 až 4 hl výkopu do 2,5 m</t>
  </si>
  <si>
    <t>-290831931</t>
  </si>
  <si>
    <t>199,215+298,182+218,7</t>
  </si>
  <si>
    <t>12</t>
  </si>
  <si>
    <t>162701105</t>
  </si>
  <si>
    <t>Vodorovné přemístění do 10000 m výkopku/sypaniny z horniny tř. 1 až 4</t>
  </si>
  <si>
    <t>-1757907571</t>
  </si>
  <si>
    <t>13</t>
  </si>
  <si>
    <t>171201201</t>
  </si>
  <si>
    <t>Uložení sypaniny na skládky</t>
  </si>
  <si>
    <t>-411296852</t>
  </si>
  <si>
    <t>14</t>
  </si>
  <si>
    <t>171201211</t>
  </si>
  <si>
    <t>Poplatek za uložení stavebního odpadu - zeminy a kameniva na skládce</t>
  </si>
  <si>
    <t>t</t>
  </si>
  <si>
    <t>-896645052</t>
  </si>
  <si>
    <t>716,097*2 'Přepočtené koeficientem množství</t>
  </si>
  <si>
    <t>174101101</t>
  </si>
  <si>
    <t>Zásyp jam, šachet rýh nebo kolem objektů sypaninou se zhutněním</t>
  </si>
  <si>
    <t>-1371221527</t>
  </si>
  <si>
    <t>119,5*0,6*(1,5-0,35-0,1) "Stoka 1</t>
  </si>
  <si>
    <t>70,4*0,6*(0,8-0,35-0,1) "Stoka 2</t>
  </si>
  <si>
    <t>82*0,6*(0,9-0,35-0,1) "Stoka 4</t>
  </si>
  <si>
    <t>113,5*0,6*(0,8-0,35-0,1) "Stoka 5</t>
  </si>
  <si>
    <t>91,5*1*(1,8-0,35-0,1) "Stoka 3</t>
  </si>
  <si>
    <t>30*1*(1,8-0,35-0,1) "Stoka 4</t>
  </si>
  <si>
    <t>121*0,6*(0,8-0,25-0,1) "přípojky</t>
  </si>
  <si>
    <t>16</t>
  </si>
  <si>
    <t>M</t>
  </si>
  <si>
    <t>58331200</t>
  </si>
  <si>
    <t>štěrkopísek netříděný zásypový materiál</t>
  </si>
  <si>
    <t>-2113655417</t>
  </si>
  <si>
    <t>332,739*2 'Přepočtené koeficientem množství</t>
  </si>
  <si>
    <t>17</t>
  </si>
  <si>
    <t>175111101</t>
  </si>
  <si>
    <t>Obsypání potrubí ručně sypaninou bez prohození sítem, uloženou do 3 m</t>
  </si>
  <si>
    <t>-1529329827</t>
  </si>
  <si>
    <t>119,5*0,6*0,35 "Stoka 1</t>
  </si>
  <si>
    <t>70,4*0,6*0,35 "Stoka 2</t>
  </si>
  <si>
    <t>82*0,6*0,35 "Stoka 4</t>
  </si>
  <si>
    <t>113,5*0,6*0,35 "Stoka 5</t>
  </si>
  <si>
    <t>91,5*1*0,35 "Stoka 3</t>
  </si>
  <si>
    <t>30*1*0,35 "Stoka 4</t>
  </si>
  <si>
    <t>121*0,6*0,25 "přípojky</t>
  </si>
  <si>
    <t>-12*0,25</t>
  </si>
  <si>
    <t>-7,1*3</t>
  </si>
  <si>
    <t>18</t>
  </si>
  <si>
    <t>2014319353</t>
  </si>
  <si>
    <t>292,224*2 'Přepočtené koeficientem množství</t>
  </si>
  <si>
    <t>19</t>
  </si>
  <si>
    <t>181301101</t>
  </si>
  <si>
    <t>Rozprostření ornice tl vrstvy do 100 mm pl do 500 m2 v rovině nebo ve svahu do 1:5</t>
  </si>
  <si>
    <t>-344128697</t>
  </si>
  <si>
    <t>590 "travnaté plochy (předpoklad)</t>
  </si>
  <si>
    <t>20</t>
  </si>
  <si>
    <t>181411131</t>
  </si>
  <si>
    <t>Založení parkového trávníku výsevem plochy do 1000 m2 v rovině a ve svahu do 1:5</t>
  </si>
  <si>
    <t>228119454</t>
  </si>
  <si>
    <t>00572410</t>
  </si>
  <si>
    <t>osivo směs travní parková</t>
  </si>
  <si>
    <t>kg</t>
  </si>
  <si>
    <t>-1719309189</t>
  </si>
  <si>
    <t>590*0,015 'Přepočtené koeficientem množství</t>
  </si>
  <si>
    <t>22</t>
  </si>
  <si>
    <t>181951101</t>
  </si>
  <si>
    <t>Úprava pláně v hornině tř. 1 až 4 bez zhutnění</t>
  </si>
  <si>
    <t>1713689187</t>
  </si>
  <si>
    <t>23</t>
  </si>
  <si>
    <t>181951102</t>
  </si>
  <si>
    <t>Úprava pláně v hornině tř. 1 až 4 se zhutněním</t>
  </si>
  <si>
    <t>-637176172</t>
  </si>
  <si>
    <t>210 "dlažba</t>
  </si>
  <si>
    <t>160 "živice</t>
  </si>
  <si>
    <t>12*2 "AN1, AN2</t>
  </si>
  <si>
    <t>Svislé a kompletní konstrukce</t>
  </si>
  <si>
    <t>24</t>
  </si>
  <si>
    <t>311-AN1</t>
  </si>
  <si>
    <t>Montáž a osazení akumulační nádrže AN1</t>
  </si>
  <si>
    <t>kus</t>
  </si>
  <si>
    <t>764508526</t>
  </si>
  <si>
    <t>25</t>
  </si>
  <si>
    <t>AN1</t>
  </si>
  <si>
    <t>136302275</t>
  </si>
  <si>
    <t>26</t>
  </si>
  <si>
    <t>311-AN2</t>
  </si>
  <si>
    <t>Montáž a osazení akumulační nádrže AN2</t>
  </si>
  <si>
    <t>-1720650462</t>
  </si>
  <si>
    <t>27</t>
  </si>
  <si>
    <t>AN2</t>
  </si>
  <si>
    <t>827408092</t>
  </si>
  <si>
    <t>Vodorovné konstrukce</t>
  </si>
  <si>
    <t>28</t>
  </si>
  <si>
    <t>451572111</t>
  </si>
  <si>
    <t>Lože pod potrubí otevřený výkop z kameniva drobného těženého</t>
  </si>
  <si>
    <t>-1640011909</t>
  </si>
  <si>
    <t>119,5*0,6*0,1 "Stoka 1</t>
  </si>
  <si>
    <t>70,4*0,6*0,1 "Stoka 2</t>
  </si>
  <si>
    <t>82*0,6*0,1 "Stoka 4</t>
  </si>
  <si>
    <t>113,5*0,6*0,1 "Stoka 5</t>
  </si>
  <si>
    <t>91,5*1*0,1 "Stoka 3</t>
  </si>
  <si>
    <t>30*1*0,1 "Stoka 4</t>
  </si>
  <si>
    <t>121*0,6*0,1 "přípojky</t>
  </si>
  <si>
    <t>Komunikace pozemní</t>
  </si>
  <si>
    <t>29</t>
  </si>
  <si>
    <t>564831111</t>
  </si>
  <si>
    <t>Podklad ze štěrkodrtě ŠD tl 100 mm</t>
  </si>
  <si>
    <t>-1545205454</t>
  </si>
  <si>
    <t>30</t>
  </si>
  <si>
    <t>564851111</t>
  </si>
  <si>
    <t>Podklad ze štěrkodrtě ŠD tl 150 mm</t>
  </si>
  <si>
    <t>-902621260</t>
  </si>
  <si>
    <t>31</t>
  </si>
  <si>
    <t>566901161</t>
  </si>
  <si>
    <t>Vyspravení podkladu po překopech ing sítí plochy do 15 m2 obalovaným kamenivem ACP (OK) tl. 100 mm</t>
  </si>
  <si>
    <t>-1418588949</t>
  </si>
  <si>
    <t>32</t>
  </si>
  <si>
    <t>572340112</t>
  </si>
  <si>
    <t>Vyspravení krytu komunikací po překopech plochy do 15 m2 asfaltovým betonem ACO (AB) tl 70 mm</t>
  </si>
  <si>
    <t>1920051404</t>
  </si>
  <si>
    <t>33</t>
  </si>
  <si>
    <t>573111113</t>
  </si>
  <si>
    <t>Postřik živičný infiltrační s posypem z asfaltu množství 1,5 kg/m2</t>
  </si>
  <si>
    <t>-112698157</t>
  </si>
  <si>
    <t>34</t>
  </si>
  <si>
    <t>573211112</t>
  </si>
  <si>
    <t>Postřik živičný spojovací z asfaltu v množství 0,70 kg/m2</t>
  </si>
  <si>
    <t>-1108647913</t>
  </si>
  <si>
    <t>35</t>
  </si>
  <si>
    <t>596211110</t>
  </si>
  <si>
    <t>Kladení zámkové dlažby komunikací pro pěší tl 60 mm skupiny A pl do 50 m2</t>
  </si>
  <si>
    <t>774162272</t>
  </si>
  <si>
    <t>210 "dlažba (zpětné položení stávající dlažby)</t>
  </si>
  <si>
    <t>Úpravy povrchů, podlahy a osazování výplní</t>
  </si>
  <si>
    <t>36</t>
  </si>
  <si>
    <t>631311136</t>
  </si>
  <si>
    <t>Mazanina tl do 240 mm z betonu prostého bez zvýšených nároků na prostředí tř. C 25/30</t>
  </si>
  <si>
    <t>345294960</t>
  </si>
  <si>
    <t>12*0,15*2 "AN1, AN2</t>
  </si>
  <si>
    <t>37</t>
  </si>
  <si>
    <t>631319175</t>
  </si>
  <si>
    <t>Příplatek k mazanině tl do 240 mm za stržení povrchu spodní vrstvy před vložením výztuže</t>
  </si>
  <si>
    <t>476924749</t>
  </si>
  <si>
    <t>3,6*0,5 'Přepočtené koeficientem množství</t>
  </si>
  <si>
    <t>38</t>
  </si>
  <si>
    <t>631362021</t>
  </si>
  <si>
    <t>Výztuž mazanin svařovanými sítěmi Kari</t>
  </si>
  <si>
    <t>-1006870493</t>
  </si>
  <si>
    <t>12*2*4,5*1,2/1000*2 "AN1, AN2</t>
  </si>
  <si>
    <t>Trubní vedení</t>
  </si>
  <si>
    <t>39</t>
  </si>
  <si>
    <t>871-1.1</t>
  </si>
  <si>
    <t>Napojení do šachty DŠ20</t>
  </si>
  <si>
    <t>187334697</t>
  </si>
  <si>
    <t>40</t>
  </si>
  <si>
    <t>871310310</t>
  </si>
  <si>
    <t>Montáž kanalizačního potrubí hladkého plnostěnného SN 10 z polypropylenu DN 150</t>
  </si>
  <si>
    <t>-1854035794</t>
  </si>
  <si>
    <t>121 "přípojky</t>
  </si>
  <si>
    <t>41</t>
  </si>
  <si>
    <t>28617011</t>
  </si>
  <si>
    <t>trubka kanalizační PP plnostěnná třívrstvá DN 150x3000 mm SN 10</t>
  </si>
  <si>
    <t>-907661425</t>
  </si>
  <si>
    <t>121*1,05 'Přepočtené koeficientem množství</t>
  </si>
  <si>
    <t>42</t>
  </si>
  <si>
    <t>871360410</t>
  </si>
  <si>
    <t>Montáž kanalizačního potrubí korugovaného SN 10 z polypropylenu DN 250</t>
  </si>
  <si>
    <t>353565782</t>
  </si>
  <si>
    <t>119,5 "Stoka 1</t>
  </si>
  <si>
    <t>70,4 "Stoka 2</t>
  </si>
  <si>
    <t>91,5 "Stoka 3</t>
  </si>
  <si>
    <t>113,5 "Stoka 4</t>
  </si>
  <si>
    <t>112 "Stoka 5</t>
  </si>
  <si>
    <t>43</t>
  </si>
  <si>
    <t>28617045</t>
  </si>
  <si>
    <t>trubka kanalizační PP korugovaná DN 250x6000 mm SN 10</t>
  </si>
  <si>
    <t>-435738484</t>
  </si>
  <si>
    <t>506,9*1,1 'Přepočtené koeficientem množství</t>
  </si>
  <si>
    <t>44</t>
  </si>
  <si>
    <t>877310410</t>
  </si>
  <si>
    <t>Montáž kolen na kanalizačním potrubí z PP trub korugovaných DN 150</t>
  </si>
  <si>
    <t>-739121015</t>
  </si>
  <si>
    <t>45</t>
  </si>
  <si>
    <t>28617338</t>
  </si>
  <si>
    <t>koleno kanalizace PP KG DN 160x45°</t>
  </si>
  <si>
    <t>-477461478</t>
  </si>
  <si>
    <t>46</t>
  </si>
  <si>
    <t>877360410</t>
  </si>
  <si>
    <t>Montáž kolen na kanalizačním potrubí z PP trub korugovaných DN 250</t>
  </si>
  <si>
    <t>-93297805</t>
  </si>
  <si>
    <t>47</t>
  </si>
  <si>
    <t>28617348</t>
  </si>
  <si>
    <t>koleno kanalizace PP KG DN 250x90°</t>
  </si>
  <si>
    <t>1285686538</t>
  </si>
  <si>
    <t>48</t>
  </si>
  <si>
    <t>28617340</t>
  </si>
  <si>
    <t>koleno kanalizace PP KG DN 250x45°</t>
  </si>
  <si>
    <t>-1658282075</t>
  </si>
  <si>
    <t>49</t>
  </si>
  <si>
    <t>877360420</t>
  </si>
  <si>
    <t>Montáž odboček na kanalizačním potrubí z PP trub korugovaných DN 250</t>
  </si>
  <si>
    <t>-778253250</t>
  </si>
  <si>
    <t>50</t>
  </si>
  <si>
    <t>28617361</t>
  </si>
  <si>
    <t>odbočka kanalizace PP korugované DN 250/160, pro KG 45°</t>
  </si>
  <si>
    <t>1039118757</t>
  </si>
  <si>
    <t>51</t>
  </si>
  <si>
    <t>28617387</t>
  </si>
  <si>
    <t>odbočka kanalizace PP korugované DN 250/250 45°</t>
  </si>
  <si>
    <t>1009380555</t>
  </si>
  <si>
    <t>52</t>
  </si>
  <si>
    <t>877360430</t>
  </si>
  <si>
    <t>Montáž spojek na kanalizačním potrubí z PP trub korugovaných DN 250</t>
  </si>
  <si>
    <t>-1806175801</t>
  </si>
  <si>
    <t>53</t>
  </si>
  <si>
    <t>28611512</t>
  </si>
  <si>
    <t>redukce kanalizační PVC 250/160</t>
  </si>
  <si>
    <t>1802719664</t>
  </si>
  <si>
    <t>54</t>
  </si>
  <si>
    <t>894812312</t>
  </si>
  <si>
    <t>Revizní a čistící šachta z PP typ DN 600/160 šachtové dno průtočné 30°, 60°, 90°</t>
  </si>
  <si>
    <t>-691958347</t>
  </si>
  <si>
    <t>55</t>
  </si>
  <si>
    <t>894812322</t>
  </si>
  <si>
    <t>Revizní a čistící šachta z PP typ DN 600/250 šachtové dno průtočné 30°, 60°, 90°</t>
  </si>
  <si>
    <t>-1881646514</t>
  </si>
  <si>
    <t>56</t>
  </si>
  <si>
    <t>894812331</t>
  </si>
  <si>
    <t>Revizní a čistící šachta z PP DN 600 šachtová roura korugovaná světlé hloubky 1000 mm</t>
  </si>
  <si>
    <t>-1542695297</t>
  </si>
  <si>
    <t>57</t>
  </si>
  <si>
    <t>894812332</t>
  </si>
  <si>
    <t>Revizní a čistící šachta z PP DN 600 šachtová roura korugovaná světlé hloubky 2000 mm</t>
  </si>
  <si>
    <t>-684728851</t>
  </si>
  <si>
    <t>58</t>
  </si>
  <si>
    <t>894812339</t>
  </si>
  <si>
    <t>Příplatek k rourám revizní a čistící šachty z PP DN 600 za uříznutí šachtové roury</t>
  </si>
  <si>
    <t>-471284617</t>
  </si>
  <si>
    <t>59</t>
  </si>
  <si>
    <t>894812356</t>
  </si>
  <si>
    <t>Revizní a čistící šachta z PP DN 600 poklop litinový pro třídu zatížení B125 s betonovým prstencem</t>
  </si>
  <si>
    <t>-987474397</t>
  </si>
  <si>
    <t>60</t>
  </si>
  <si>
    <t>894812376</t>
  </si>
  <si>
    <t>Revizní a čistící šachta z PP DN 600 poklop litinový pro třídu zatížení D400 s betonovým prstencem</t>
  </si>
  <si>
    <t>-917727185</t>
  </si>
  <si>
    <t>61</t>
  </si>
  <si>
    <t>895941311</t>
  </si>
  <si>
    <t>Zřízení vpusti kanalizační uliční z betonových dílců</t>
  </si>
  <si>
    <t>CS ÚRS 2017 01</t>
  </si>
  <si>
    <t>-1891171484</t>
  </si>
  <si>
    <t>62</t>
  </si>
  <si>
    <t>59223852</t>
  </si>
  <si>
    <t>dno betonové pro uliční vpusť s kalovou prohlubní 45x30x5 cm</t>
  </si>
  <si>
    <t>CS ÚRS 2018 01</t>
  </si>
  <si>
    <t>878046828</t>
  </si>
  <si>
    <t>63</t>
  </si>
  <si>
    <t>59223858</t>
  </si>
  <si>
    <t>skruž betonová pro uliční vpusť horní 45 x 57 x 5 cm</t>
  </si>
  <si>
    <t>1749503629</t>
  </si>
  <si>
    <t>64</t>
  </si>
  <si>
    <t>59223866</t>
  </si>
  <si>
    <t>skruž betonová pro uliční vpusť přechodová 45-27/29,5/5 cm</t>
  </si>
  <si>
    <t>-696641098</t>
  </si>
  <si>
    <t>65</t>
  </si>
  <si>
    <t>59223864</t>
  </si>
  <si>
    <t>prstenec pro uliční vpusť vyrovnávací betonový 390x60x130mm</t>
  </si>
  <si>
    <t>1953861926</t>
  </si>
  <si>
    <t>66</t>
  </si>
  <si>
    <t>59223854</t>
  </si>
  <si>
    <t>skruž betonová pro uliční vpusť s výtokovým otvorem PVC, 45x35x5 cm</t>
  </si>
  <si>
    <t>414034962</t>
  </si>
  <si>
    <t>67</t>
  </si>
  <si>
    <t>899203112</t>
  </si>
  <si>
    <t>Osazení mříží litinových včetně rámů a košů na bahno pro třídu zatížení B12, C250</t>
  </si>
  <si>
    <t>-1156701368</t>
  </si>
  <si>
    <t>68</t>
  </si>
  <si>
    <t>55242320</t>
  </si>
  <si>
    <t>mříž vtoková litinová plochá 500x500mm</t>
  </si>
  <si>
    <t>-1425705516</t>
  </si>
  <si>
    <t>69</t>
  </si>
  <si>
    <t>28661784</t>
  </si>
  <si>
    <t>revizní šachty D 400-kalový koš pro D 315</t>
  </si>
  <si>
    <t>-974581919</t>
  </si>
  <si>
    <t>Ostatní konstrukce a práce, bourání</t>
  </si>
  <si>
    <t>70</t>
  </si>
  <si>
    <t>916231112</t>
  </si>
  <si>
    <t>Osazení chodníkového obrubníku betonového ležatého bez boční opěry do lože z betonu prostého</t>
  </si>
  <si>
    <t>1973199822</t>
  </si>
  <si>
    <t>200 "osazení stávajícího obrubníku</t>
  </si>
  <si>
    <t>71</t>
  </si>
  <si>
    <t>919121111</t>
  </si>
  <si>
    <t>Těsnění spár zálivkou za studena pro komůrky š 10 mm hl 20 mm s těsnicím profilem</t>
  </si>
  <si>
    <t>1392602992</t>
  </si>
  <si>
    <t>210 "předpoklad</t>
  </si>
  <si>
    <t>72</t>
  </si>
  <si>
    <t>919735112</t>
  </si>
  <si>
    <t>Řezání stávajícího živičného krytu hl do 100 mm</t>
  </si>
  <si>
    <t>105852145</t>
  </si>
  <si>
    <t>997</t>
  </si>
  <si>
    <t>Přesun sutě</t>
  </si>
  <si>
    <t>73</t>
  </si>
  <si>
    <t>997221561</t>
  </si>
  <si>
    <t>Vodorovná doprava suti z kusových materiálů do 1 km</t>
  </si>
  <si>
    <t>-1204279250</t>
  </si>
  <si>
    <t>74</t>
  </si>
  <si>
    <t>997221569</t>
  </si>
  <si>
    <t>Příplatek ZKD 1 km u vodorovné dopravy suti z kusových materiálů</t>
  </si>
  <si>
    <t>1009013230</t>
  </si>
  <si>
    <t>35,2*9 'Přepočtené koeficientem množství</t>
  </si>
  <si>
    <t>75</t>
  </si>
  <si>
    <t>997221845</t>
  </si>
  <si>
    <t>Poplatek za uložení na skládce (skládkovné) odpadu asfaltového bez dehtu kód odpadu 170 302</t>
  </si>
  <si>
    <t>-892932617</t>
  </si>
  <si>
    <t>998</t>
  </si>
  <si>
    <t>Přesun hmot</t>
  </si>
  <si>
    <t>76</t>
  </si>
  <si>
    <t>998276101</t>
  </si>
  <si>
    <t>Přesun hmot pro trubní vedení z trub z plastických hmot otevřený výkop</t>
  </si>
  <si>
    <t>-486219265</t>
  </si>
  <si>
    <t>PSV</t>
  </si>
  <si>
    <t>Práce a dodávky PSV</t>
  </si>
  <si>
    <t>721</t>
  </si>
  <si>
    <t>Zdravotechnika - vnitřní kanalizace</t>
  </si>
  <si>
    <t>77</t>
  </si>
  <si>
    <t>721241103</t>
  </si>
  <si>
    <t>Lapač střešních splavenin z litiny DN 150</t>
  </si>
  <si>
    <t>-862587932</t>
  </si>
  <si>
    <t>OST</t>
  </si>
  <si>
    <t>Ostatní</t>
  </si>
  <si>
    <t>78</t>
  </si>
  <si>
    <t>999-1.1</t>
  </si>
  <si>
    <t>Geodetické práce</t>
  </si>
  <si>
    <t>soubor</t>
  </si>
  <si>
    <t>-1788263876</t>
  </si>
  <si>
    <t>79</t>
  </si>
  <si>
    <t>999-1.2</t>
  </si>
  <si>
    <t>Kamerové zkoušky</t>
  </si>
  <si>
    <t>737957530</t>
  </si>
  <si>
    <t>80</t>
  </si>
  <si>
    <t>999-1.3</t>
  </si>
  <si>
    <t>Zabezpečení staveniště</t>
  </si>
  <si>
    <t>810473330</t>
  </si>
  <si>
    <t>81</t>
  </si>
  <si>
    <t>999-VRN</t>
  </si>
  <si>
    <t>Vedlejší náklady</t>
  </si>
  <si>
    <t>%</t>
  </si>
  <si>
    <t>955942436</t>
  </si>
  <si>
    <t>Dodávka retenční samonosné kruhové nádrže 20m3 - AN1 - viz PD vč.ponorného čerpadla a hadice dl.20m</t>
  </si>
  <si>
    <t>Dodávka retenční samonosné kruhové nádrže 20m3 - AN2 - viz PD vč.ponorného čerpadla a hadice 20m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</si>
</sst>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indexed="55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56"/>
      <name val="Arial CE"/>
      <family val="2"/>
    </font>
    <font>
      <sz val="8"/>
      <color indexed="63"/>
      <name val="Arial CE"/>
      <family val="2"/>
    </font>
    <font>
      <sz val="8"/>
      <color indexed="9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b/>
      <sz val="8"/>
      <color indexed="55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16"/>
      <name val="Arial CE"/>
      <family val="2"/>
    </font>
    <font>
      <sz val="12"/>
      <name val="Arial CE"/>
      <family val="2"/>
    </font>
    <font>
      <sz val="18"/>
      <color indexed="12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color indexed="16"/>
      <name val="Arial CE"/>
      <family val="2"/>
    </font>
    <font>
      <sz val="7"/>
      <color indexed="55"/>
      <name val="Arial CE"/>
      <family val="2"/>
    </font>
    <font>
      <i/>
      <sz val="8"/>
      <color indexed="12"/>
      <name val="Arial CE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18" fillId="3" borderId="0" xfId="0" applyFont="1" applyFill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3" fillId="0" borderId="17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8" xfId="0" applyNumberFormat="1" applyFont="1" applyBorder="1" applyAlignment="1" applyProtection="1">
      <alignment vertical="center"/>
      <protection/>
    </xf>
    <xf numFmtId="4" fontId="25" fillId="0" borderId="19" xfId="0" applyNumberFormat="1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 applyProtection="1">
      <alignment vertical="center"/>
      <protection locked="0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horizontal="right" vertical="center"/>
      <protection locked="0"/>
    </xf>
    <xf numFmtId="0" fontId="18" fillId="3" borderId="0" xfId="0" applyFont="1" applyFill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 locked="0"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8" fillId="3" borderId="13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/>
    </xf>
    <xf numFmtId="0" fontId="18" fillId="3" borderId="14" xfId="0" applyFont="1" applyFill="1" applyBorder="1" applyAlignment="1" applyProtection="1">
      <alignment horizontal="center" vertical="center" wrapText="1"/>
      <protection locked="0"/>
    </xf>
    <xf numFmtId="0" fontId="18" fillId="3" borderId="15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0" fillId="0" borderId="0" xfId="0" applyNumberFormat="1" applyFont="1" applyAlignment="1" applyProtection="1">
      <alignment/>
      <protection/>
    </xf>
    <xf numFmtId="4" fontId="26" fillId="0" borderId="10" xfId="0" applyNumberFormat="1" applyFont="1" applyBorder="1" applyAlignment="1" applyProtection="1">
      <alignment/>
      <protection/>
    </xf>
    <xf numFmtId="166" fontId="26" fillId="0" borderId="10" xfId="0" applyNumberFormat="1" applyFont="1" applyBorder="1" applyAlignment="1" applyProtection="1">
      <alignment/>
      <protection/>
    </xf>
    <xf numFmtId="166" fontId="26" fillId="0" borderId="11" xfId="0" applyNumberFormat="1" applyFont="1" applyBorder="1" applyAlignment="1" applyProtection="1">
      <alignment/>
      <protection/>
    </xf>
    <xf numFmtId="4" fontId="16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8" fillId="0" borderId="0" xfId="0" applyNumberFormat="1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8" fillId="0" borderId="22" xfId="0" applyFont="1" applyBorder="1" applyAlignment="1" applyProtection="1">
      <alignment horizontal="center" vertical="center"/>
      <protection/>
    </xf>
    <xf numFmtId="49" fontId="28" fillId="0" borderId="22" xfId="0" applyNumberFormat="1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22" xfId="0" applyFont="1" applyBorder="1" applyAlignment="1" applyProtection="1">
      <alignment horizontal="center" vertical="center" wrapText="1"/>
      <protection/>
    </xf>
    <xf numFmtId="167" fontId="28" fillId="0" borderId="22" xfId="0" applyNumberFormat="1" applyFont="1" applyBorder="1" applyAlignment="1" applyProtection="1">
      <alignment vertical="center"/>
      <protection/>
    </xf>
    <xf numFmtId="4" fontId="28" fillId="2" borderId="22" xfId="0" applyNumberFormat="1" applyFont="1" applyFill="1" applyBorder="1" applyAlignment="1" applyProtection="1">
      <alignment vertical="center"/>
      <protection locked="0"/>
    </xf>
    <xf numFmtId="0" fontId="28" fillId="0" borderId="22" xfId="0" applyFont="1" applyBorder="1" applyAlignment="1" applyProtection="1">
      <alignment vertical="center"/>
      <protection locked="0"/>
    </xf>
    <xf numFmtId="4" fontId="28" fillId="0" borderId="22" xfId="0" applyNumberFormat="1" applyFont="1" applyBorder="1" applyAlignment="1" applyProtection="1">
      <alignment vertical="center"/>
      <protection/>
    </xf>
    <xf numFmtId="0" fontId="28" fillId="0" borderId="3" xfId="0" applyFont="1" applyBorder="1" applyAlignment="1">
      <alignment vertical="center"/>
    </xf>
    <xf numFmtId="0" fontId="28" fillId="2" borderId="17" xfId="0" applyFont="1" applyFill="1" applyBorder="1" applyAlignment="1" applyProtection="1">
      <alignment horizontal="left" vertical="center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14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0" fillId="0" borderId="0" xfId="0"/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4" fontId="20" fillId="0" borderId="0" xfId="0" applyNumberFormat="1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18" fillId="3" borderId="6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left" vertical="center"/>
      <protection/>
    </xf>
    <xf numFmtId="0" fontId="18" fillId="3" borderId="7" xfId="0" applyFont="1" applyFill="1" applyBorder="1" applyAlignment="1" applyProtection="1">
      <alignment horizontal="center" vertical="center"/>
      <protection/>
    </xf>
    <xf numFmtId="0" fontId="18" fillId="3" borderId="7" xfId="0" applyFont="1" applyFill="1" applyBorder="1" applyAlignment="1" applyProtection="1">
      <alignment horizontal="right" vertical="center"/>
      <protection/>
    </xf>
    <xf numFmtId="0" fontId="18" fillId="3" borderId="21" xfId="0" applyFont="1" applyFill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1025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952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95250</xdr:rowOff>
    </xdr:to>
    <xdr:pic>
      <xdr:nvPicPr>
        <xdr:cNvPr id="2049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47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workbookViewId="0" topLeftCell="A70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5</v>
      </c>
      <c r="BV1" s="12" t="s">
        <v>6</v>
      </c>
    </row>
    <row r="2" spans="44:72" ht="36.95" customHeight="1"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S2" s="13" t="s">
        <v>7</v>
      </c>
      <c r="BT2" s="13" t="s">
        <v>8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7</v>
      </c>
      <c r="BT3" s="13" t="s">
        <v>9</v>
      </c>
    </row>
    <row r="4" spans="2:71" ht="24.95" customHeight="1">
      <c r="B4" s="17"/>
      <c r="C4" s="18"/>
      <c r="D4" s="19" t="s">
        <v>10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11</v>
      </c>
      <c r="BG4" s="21" t="s">
        <v>12</v>
      </c>
      <c r="BS4" s="13" t="s">
        <v>13</v>
      </c>
    </row>
    <row r="5" spans="2:71" ht="12" customHeight="1">
      <c r="B5" s="17"/>
      <c r="C5" s="18"/>
      <c r="D5" s="22" t="s">
        <v>14</v>
      </c>
      <c r="E5" s="18"/>
      <c r="F5" s="18"/>
      <c r="G5" s="18"/>
      <c r="H5" s="18"/>
      <c r="I5" s="18"/>
      <c r="J5" s="18"/>
      <c r="K5" s="230" t="s">
        <v>15</v>
      </c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18"/>
      <c r="AQ5" s="18"/>
      <c r="AR5" s="16"/>
      <c r="BG5" s="212" t="s">
        <v>16</v>
      </c>
      <c r="BS5" s="13" t="s">
        <v>7</v>
      </c>
    </row>
    <row r="6" spans="2:71" ht="36.95" customHeight="1">
      <c r="B6" s="17"/>
      <c r="C6" s="18"/>
      <c r="D6" s="24" t="s">
        <v>17</v>
      </c>
      <c r="E6" s="18"/>
      <c r="F6" s="18"/>
      <c r="G6" s="18"/>
      <c r="H6" s="18"/>
      <c r="I6" s="18"/>
      <c r="J6" s="18"/>
      <c r="K6" s="232" t="s">
        <v>18</v>
      </c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18"/>
      <c r="AQ6" s="18"/>
      <c r="AR6" s="16"/>
      <c r="BG6" s="213"/>
      <c r="BS6" s="13" t="s">
        <v>7</v>
      </c>
    </row>
    <row r="7" spans="2:71" ht="12" customHeight="1">
      <c r="B7" s="17"/>
      <c r="C7" s="18"/>
      <c r="D7" s="25" t="s">
        <v>19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</v>
      </c>
      <c r="AO7" s="18"/>
      <c r="AP7" s="18"/>
      <c r="AQ7" s="18"/>
      <c r="AR7" s="16"/>
      <c r="BG7" s="213"/>
      <c r="BS7" s="13" t="s">
        <v>7</v>
      </c>
    </row>
    <row r="8" spans="2:71" ht="12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8"/>
      <c r="AR8" s="16"/>
      <c r="BG8" s="213"/>
      <c r="BS8" s="13" t="s">
        <v>7</v>
      </c>
    </row>
    <row r="9" spans="2:71" ht="14.4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G9" s="213"/>
      <c r="BS9" s="13" t="s">
        <v>7</v>
      </c>
    </row>
    <row r="10" spans="2:71" ht="12" customHeight="1">
      <c r="B10" s="17"/>
      <c r="C10" s="18"/>
      <c r="D10" s="25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26</v>
      </c>
      <c r="AL10" s="18"/>
      <c r="AM10" s="18"/>
      <c r="AN10" s="23" t="s">
        <v>1</v>
      </c>
      <c r="AO10" s="18"/>
      <c r="AP10" s="18"/>
      <c r="AQ10" s="18"/>
      <c r="AR10" s="16"/>
      <c r="BG10" s="213"/>
      <c r="BS10" s="13" t="s">
        <v>7</v>
      </c>
    </row>
    <row r="11" spans="2:71" ht="18.4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28</v>
      </c>
      <c r="AL11" s="18"/>
      <c r="AM11" s="18"/>
      <c r="AN11" s="23" t="s">
        <v>1</v>
      </c>
      <c r="AO11" s="18"/>
      <c r="AP11" s="18"/>
      <c r="AQ11" s="18"/>
      <c r="AR11" s="16"/>
      <c r="BG11" s="213"/>
      <c r="BS11" s="13" t="s">
        <v>7</v>
      </c>
    </row>
    <row r="12" spans="2:71" ht="6.9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G12" s="213"/>
      <c r="BS12" s="13" t="s">
        <v>7</v>
      </c>
    </row>
    <row r="13" spans="2:71" ht="12" customHeight="1">
      <c r="B13" s="17"/>
      <c r="C13" s="18"/>
      <c r="D13" s="25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26</v>
      </c>
      <c r="AL13" s="18"/>
      <c r="AM13" s="18"/>
      <c r="AN13" s="27" t="s">
        <v>30</v>
      </c>
      <c r="AO13" s="18"/>
      <c r="AP13" s="18"/>
      <c r="AQ13" s="18"/>
      <c r="AR13" s="16"/>
      <c r="BG13" s="213"/>
      <c r="BS13" s="13" t="s">
        <v>7</v>
      </c>
    </row>
    <row r="14" spans="2:71" ht="12">
      <c r="B14" s="17"/>
      <c r="C14" s="18"/>
      <c r="D14" s="18"/>
      <c r="E14" s="233" t="s">
        <v>30</v>
      </c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5" t="s">
        <v>28</v>
      </c>
      <c r="AL14" s="18"/>
      <c r="AM14" s="18"/>
      <c r="AN14" s="27" t="s">
        <v>30</v>
      </c>
      <c r="AO14" s="18"/>
      <c r="AP14" s="18"/>
      <c r="AQ14" s="18"/>
      <c r="AR14" s="16"/>
      <c r="BG14" s="213"/>
      <c r="BS14" s="13" t="s">
        <v>7</v>
      </c>
    </row>
    <row r="15" spans="2:71" ht="6.9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G15" s="213"/>
      <c r="BS15" s="13" t="s">
        <v>4</v>
      </c>
    </row>
    <row r="16" spans="2:71" ht="12" customHeight="1">
      <c r="B16" s="17"/>
      <c r="C16" s="18"/>
      <c r="D16" s="25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26</v>
      </c>
      <c r="AL16" s="18"/>
      <c r="AM16" s="18"/>
      <c r="AN16" s="23" t="s">
        <v>1</v>
      </c>
      <c r="AO16" s="18"/>
      <c r="AP16" s="18"/>
      <c r="AQ16" s="18"/>
      <c r="AR16" s="16"/>
      <c r="BG16" s="213"/>
      <c r="BS16" s="13" t="s">
        <v>4</v>
      </c>
    </row>
    <row r="17" spans="2:71" ht="18.4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28</v>
      </c>
      <c r="AL17" s="18"/>
      <c r="AM17" s="18"/>
      <c r="AN17" s="23" t="s">
        <v>1</v>
      </c>
      <c r="AO17" s="18"/>
      <c r="AP17" s="18"/>
      <c r="AQ17" s="18"/>
      <c r="AR17" s="16"/>
      <c r="BG17" s="213"/>
      <c r="BS17" s="13" t="s">
        <v>5</v>
      </c>
    </row>
    <row r="18" spans="2:71" ht="6.9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G18" s="213"/>
      <c r="BS18" s="13" t="s">
        <v>7</v>
      </c>
    </row>
    <row r="19" spans="2:71" ht="12" customHeight="1">
      <c r="B19" s="17"/>
      <c r="C19" s="18"/>
      <c r="D19" s="25" t="s">
        <v>33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26</v>
      </c>
      <c r="AL19" s="18"/>
      <c r="AM19" s="18"/>
      <c r="AN19" s="23" t="s">
        <v>1</v>
      </c>
      <c r="AO19" s="18"/>
      <c r="AP19" s="18"/>
      <c r="AQ19" s="18"/>
      <c r="AR19" s="16"/>
      <c r="BG19" s="213"/>
      <c r="BS19" s="13" t="s">
        <v>7</v>
      </c>
    </row>
    <row r="20" spans="2:71" ht="18.4" customHeight="1">
      <c r="B20" s="17"/>
      <c r="C20" s="18"/>
      <c r="D20" s="18"/>
      <c r="E20" s="23" t="s">
        <v>34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28</v>
      </c>
      <c r="AL20" s="18"/>
      <c r="AM20" s="18"/>
      <c r="AN20" s="23" t="s">
        <v>1</v>
      </c>
      <c r="AO20" s="18"/>
      <c r="AP20" s="18"/>
      <c r="AQ20" s="18"/>
      <c r="AR20" s="16"/>
      <c r="BG20" s="213"/>
      <c r="BS20" s="13" t="s">
        <v>5</v>
      </c>
    </row>
    <row r="21" spans="2:59" ht="6.9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G21" s="213"/>
    </row>
    <row r="22" spans="2:59" ht="12" customHeight="1">
      <c r="B22" s="17"/>
      <c r="C22" s="18"/>
      <c r="D22" s="25" t="s">
        <v>35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G22" s="213"/>
    </row>
    <row r="23" spans="2:59" ht="16.5" customHeight="1">
      <c r="B23" s="17"/>
      <c r="C23" s="18"/>
      <c r="D23" s="18"/>
      <c r="E23" s="235" t="s">
        <v>1</v>
      </c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35"/>
      <c r="AO23" s="18"/>
      <c r="AP23" s="18"/>
      <c r="AQ23" s="18"/>
      <c r="AR23" s="16"/>
      <c r="BG23" s="213"/>
    </row>
    <row r="24" spans="2:59" ht="6.9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G24" s="213"/>
    </row>
    <row r="25" spans="2:59" ht="6.9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8"/>
      <c r="AR25" s="16"/>
      <c r="BG25" s="213"/>
    </row>
    <row r="26" spans="2:59" s="1" customFormat="1" ht="25.9" customHeight="1">
      <c r="B26" s="29"/>
      <c r="C26" s="30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4">
        <f>ROUND(AG54,2)</f>
        <v>0</v>
      </c>
      <c r="AL26" s="215"/>
      <c r="AM26" s="215"/>
      <c r="AN26" s="215"/>
      <c r="AO26" s="215"/>
      <c r="AP26" s="30"/>
      <c r="AQ26" s="30"/>
      <c r="AR26" s="33"/>
      <c r="BG26" s="213"/>
    </row>
    <row r="27" spans="2:59" s="1" customFormat="1" ht="6.95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  <c r="BG27" s="213"/>
    </row>
    <row r="28" spans="2:59" s="1" customFormat="1" ht="1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16" t="s">
        <v>37</v>
      </c>
      <c r="M28" s="216"/>
      <c r="N28" s="216"/>
      <c r="O28" s="216"/>
      <c r="P28" s="216"/>
      <c r="Q28" s="30"/>
      <c r="R28" s="30"/>
      <c r="S28" s="30"/>
      <c r="T28" s="30"/>
      <c r="U28" s="30"/>
      <c r="V28" s="30"/>
      <c r="W28" s="216" t="s">
        <v>38</v>
      </c>
      <c r="X28" s="216"/>
      <c r="Y28" s="216"/>
      <c r="Z28" s="216"/>
      <c r="AA28" s="216"/>
      <c r="AB28" s="216"/>
      <c r="AC28" s="216"/>
      <c r="AD28" s="216"/>
      <c r="AE28" s="216"/>
      <c r="AF28" s="30"/>
      <c r="AG28" s="30"/>
      <c r="AH28" s="30"/>
      <c r="AI28" s="30"/>
      <c r="AJ28" s="30"/>
      <c r="AK28" s="216" t="s">
        <v>39</v>
      </c>
      <c r="AL28" s="216"/>
      <c r="AM28" s="216"/>
      <c r="AN28" s="216"/>
      <c r="AO28" s="216"/>
      <c r="AP28" s="30"/>
      <c r="AQ28" s="30"/>
      <c r="AR28" s="33"/>
      <c r="BG28" s="213"/>
    </row>
    <row r="29" spans="2:59" s="2" customFormat="1" ht="14.45" customHeight="1">
      <c r="B29" s="34"/>
      <c r="C29" s="35"/>
      <c r="D29" s="25" t="s">
        <v>40</v>
      </c>
      <c r="E29" s="35"/>
      <c r="F29" s="25" t="s">
        <v>41</v>
      </c>
      <c r="G29" s="35"/>
      <c r="H29" s="35"/>
      <c r="I29" s="35"/>
      <c r="J29" s="35"/>
      <c r="K29" s="35"/>
      <c r="L29" s="217">
        <v>0.21</v>
      </c>
      <c r="M29" s="211"/>
      <c r="N29" s="211"/>
      <c r="O29" s="211"/>
      <c r="P29" s="211"/>
      <c r="Q29" s="35"/>
      <c r="R29" s="35"/>
      <c r="S29" s="35"/>
      <c r="T29" s="35"/>
      <c r="U29" s="35"/>
      <c r="V29" s="35"/>
      <c r="W29" s="210">
        <f>ROUND(BB54,2)</f>
        <v>0</v>
      </c>
      <c r="X29" s="211"/>
      <c r="Y29" s="211"/>
      <c r="Z29" s="211"/>
      <c r="AA29" s="211"/>
      <c r="AB29" s="211"/>
      <c r="AC29" s="211"/>
      <c r="AD29" s="211"/>
      <c r="AE29" s="211"/>
      <c r="AF29" s="35"/>
      <c r="AG29" s="35"/>
      <c r="AH29" s="35"/>
      <c r="AI29" s="35"/>
      <c r="AJ29" s="35"/>
      <c r="AK29" s="210">
        <f>ROUND(AX54,2)</f>
        <v>0</v>
      </c>
      <c r="AL29" s="211"/>
      <c r="AM29" s="211"/>
      <c r="AN29" s="211"/>
      <c r="AO29" s="211"/>
      <c r="AP29" s="35"/>
      <c r="AQ29" s="35"/>
      <c r="AR29" s="36"/>
      <c r="BG29" s="213"/>
    </row>
    <row r="30" spans="2:59" s="2" customFormat="1" ht="14.45" customHeight="1">
      <c r="B30" s="34"/>
      <c r="C30" s="35"/>
      <c r="D30" s="35"/>
      <c r="E30" s="35"/>
      <c r="F30" s="25" t="s">
        <v>42</v>
      </c>
      <c r="G30" s="35"/>
      <c r="H30" s="35"/>
      <c r="I30" s="35"/>
      <c r="J30" s="35"/>
      <c r="K30" s="35"/>
      <c r="L30" s="217">
        <v>0.15</v>
      </c>
      <c r="M30" s="211"/>
      <c r="N30" s="211"/>
      <c r="O30" s="211"/>
      <c r="P30" s="211"/>
      <c r="Q30" s="35"/>
      <c r="R30" s="35"/>
      <c r="S30" s="35"/>
      <c r="T30" s="35"/>
      <c r="U30" s="35"/>
      <c r="V30" s="35"/>
      <c r="W30" s="210">
        <f>ROUND(BC54,2)</f>
        <v>0</v>
      </c>
      <c r="X30" s="211"/>
      <c r="Y30" s="211"/>
      <c r="Z30" s="211"/>
      <c r="AA30" s="211"/>
      <c r="AB30" s="211"/>
      <c r="AC30" s="211"/>
      <c r="AD30" s="211"/>
      <c r="AE30" s="211"/>
      <c r="AF30" s="35"/>
      <c r="AG30" s="35"/>
      <c r="AH30" s="35"/>
      <c r="AI30" s="35"/>
      <c r="AJ30" s="35"/>
      <c r="AK30" s="210">
        <f>ROUND(AY54,2)</f>
        <v>0</v>
      </c>
      <c r="AL30" s="211"/>
      <c r="AM30" s="211"/>
      <c r="AN30" s="211"/>
      <c r="AO30" s="211"/>
      <c r="AP30" s="35"/>
      <c r="AQ30" s="35"/>
      <c r="AR30" s="36"/>
      <c r="BG30" s="213"/>
    </row>
    <row r="31" spans="2:59" s="2" customFormat="1" ht="14.45" customHeight="1" hidden="1">
      <c r="B31" s="34"/>
      <c r="C31" s="35"/>
      <c r="D31" s="35"/>
      <c r="E31" s="35"/>
      <c r="F31" s="25" t="s">
        <v>43</v>
      </c>
      <c r="G31" s="35"/>
      <c r="H31" s="35"/>
      <c r="I31" s="35"/>
      <c r="J31" s="35"/>
      <c r="K31" s="35"/>
      <c r="L31" s="217">
        <v>0.21</v>
      </c>
      <c r="M31" s="211"/>
      <c r="N31" s="211"/>
      <c r="O31" s="211"/>
      <c r="P31" s="211"/>
      <c r="Q31" s="35"/>
      <c r="R31" s="35"/>
      <c r="S31" s="35"/>
      <c r="T31" s="35"/>
      <c r="U31" s="35"/>
      <c r="V31" s="35"/>
      <c r="W31" s="210">
        <f>ROUND(BD54,2)</f>
        <v>0</v>
      </c>
      <c r="X31" s="211"/>
      <c r="Y31" s="211"/>
      <c r="Z31" s="211"/>
      <c r="AA31" s="211"/>
      <c r="AB31" s="211"/>
      <c r="AC31" s="211"/>
      <c r="AD31" s="211"/>
      <c r="AE31" s="211"/>
      <c r="AF31" s="35"/>
      <c r="AG31" s="35"/>
      <c r="AH31" s="35"/>
      <c r="AI31" s="35"/>
      <c r="AJ31" s="35"/>
      <c r="AK31" s="210">
        <v>0</v>
      </c>
      <c r="AL31" s="211"/>
      <c r="AM31" s="211"/>
      <c r="AN31" s="211"/>
      <c r="AO31" s="211"/>
      <c r="AP31" s="35"/>
      <c r="AQ31" s="35"/>
      <c r="AR31" s="36"/>
      <c r="BG31" s="213"/>
    </row>
    <row r="32" spans="2:59" s="2" customFormat="1" ht="14.45" customHeight="1" hidden="1">
      <c r="B32" s="34"/>
      <c r="C32" s="35"/>
      <c r="D32" s="35"/>
      <c r="E32" s="35"/>
      <c r="F32" s="25" t="s">
        <v>44</v>
      </c>
      <c r="G32" s="35"/>
      <c r="H32" s="35"/>
      <c r="I32" s="35"/>
      <c r="J32" s="35"/>
      <c r="K32" s="35"/>
      <c r="L32" s="217">
        <v>0.15</v>
      </c>
      <c r="M32" s="211"/>
      <c r="N32" s="211"/>
      <c r="O32" s="211"/>
      <c r="P32" s="211"/>
      <c r="Q32" s="35"/>
      <c r="R32" s="35"/>
      <c r="S32" s="35"/>
      <c r="T32" s="35"/>
      <c r="U32" s="35"/>
      <c r="V32" s="35"/>
      <c r="W32" s="210">
        <f>ROUND(BE54,2)</f>
        <v>0</v>
      </c>
      <c r="X32" s="211"/>
      <c r="Y32" s="211"/>
      <c r="Z32" s="211"/>
      <c r="AA32" s="211"/>
      <c r="AB32" s="211"/>
      <c r="AC32" s="211"/>
      <c r="AD32" s="211"/>
      <c r="AE32" s="211"/>
      <c r="AF32" s="35"/>
      <c r="AG32" s="35"/>
      <c r="AH32" s="35"/>
      <c r="AI32" s="35"/>
      <c r="AJ32" s="35"/>
      <c r="AK32" s="210">
        <v>0</v>
      </c>
      <c r="AL32" s="211"/>
      <c r="AM32" s="211"/>
      <c r="AN32" s="211"/>
      <c r="AO32" s="211"/>
      <c r="AP32" s="35"/>
      <c r="AQ32" s="35"/>
      <c r="AR32" s="36"/>
      <c r="BG32" s="213"/>
    </row>
    <row r="33" spans="2:59" s="2" customFormat="1" ht="14.45" customHeight="1" hidden="1">
      <c r="B33" s="34"/>
      <c r="C33" s="35"/>
      <c r="D33" s="35"/>
      <c r="E33" s="35"/>
      <c r="F33" s="25" t="s">
        <v>45</v>
      </c>
      <c r="G33" s="35"/>
      <c r="H33" s="35"/>
      <c r="I33" s="35"/>
      <c r="J33" s="35"/>
      <c r="K33" s="35"/>
      <c r="L33" s="217">
        <v>0</v>
      </c>
      <c r="M33" s="211"/>
      <c r="N33" s="211"/>
      <c r="O33" s="211"/>
      <c r="P33" s="211"/>
      <c r="Q33" s="35"/>
      <c r="R33" s="35"/>
      <c r="S33" s="35"/>
      <c r="T33" s="35"/>
      <c r="U33" s="35"/>
      <c r="V33" s="35"/>
      <c r="W33" s="210">
        <f>ROUND(BF54,2)</f>
        <v>0</v>
      </c>
      <c r="X33" s="211"/>
      <c r="Y33" s="211"/>
      <c r="Z33" s="211"/>
      <c r="AA33" s="211"/>
      <c r="AB33" s="211"/>
      <c r="AC33" s="211"/>
      <c r="AD33" s="211"/>
      <c r="AE33" s="211"/>
      <c r="AF33" s="35"/>
      <c r="AG33" s="35"/>
      <c r="AH33" s="35"/>
      <c r="AI33" s="35"/>
      <c r="AJ33" s="35"/>
      <c r="AK33" s="210">
        <v>0</v>
      </c>
      <c r="AL33" s="211"/>
      <c r="AM33" s="211"/>
      <c r="AN33" s="211"/>
      <c r="AO33" s="211"/>
      <c r="AP33" s="35"/>
      <c r="AQ33" s="35"/>
      <c r="AR33" s="36"/>
      <c r="BG33" s="213"/>
    </row>
    <row r="34" spans="2:59" s="1" customFormat="1" ht="6.95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  <c r="BG34" s="213"/>
    </row>
    <row r="35" spans="2:44" s="1" customFormat="1" ht="25.9" customHeight="1">
      <c r="B35" s="29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38" t="s">
        <v>48</v>
      </c>
      <c r="Y35" s="239"/>
      <c r="Z35" s="239"/>
      <c r="AA35" s="239"/>
      <c r="AB35" s="239"/>
      <c r="AC35" s="39"/>
      <c r="AD35" s="39"/>
      <c r="AE35" s="39"/>
      <c r="AF35" s="39"/>
      <c r="AG35" s="39"/>
      <c r="AH35" s="39"/>
      <c r="AI35" s="39"/>
      <c r="AJ35" s="39"/>
      <c r="AK35" s="240">
        <f>SUM(AK26:AK33)</f>
        <v>0</v>
      </c>
      <c r="AL35" s="239"/>
      <c r="AM35" s="239"/>
      <c r="AN35" s="239"/>
      <c r="AO35" s="241"/>
      <c r="AP35" s="37"/>
      <c r="AQ35" s="37"/>
      <c r="AR35" s="33"/>
    </row>
    <row r="36" spans="2:44" s="1" customFormat="1" ht="6.9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5" customHeight="1">
      <c r="B42" s="29"/>
      <c r="C42" s="19" t="s">
        <v>49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5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5" t="s">
        <v>14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Y350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5" customHeight="1">
      <c r="B45" s="45"/>
      <c r="C45" s="46" t="s">
        <v>17</v>
      </c>
      <c r="D45" s="47"/>
      <c r="E45" s="47"/>
      <c r="F45" s="47"/>
      <c r="G45" s="47"/>
      <c r="H45" s="47"/>
      <c r="I45" s="47"/>
      <c r="J45" s="47"/>
      <c r="K45" s="47"/>
      <c r="L45" s="221" t="str">
        <f>K6</f>
        <v>ZŠ Běžecká - retence dešťových vod</v>
      </c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47"/>
      <c r="AQ45" s="47"/>
      <c r="AR45" s="48"/>
    </row>
    <row r="46" spans="2:44" s="1" customFormat="1" ht="6.95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5" t="s">
        <v>21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Sokolov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5" t="s">
        <v>23</v>
      </c>
      <c r="AJ47" s="30"/>
      <c r="AK47" s="30"/>
      <c r="AL47" s="30"/>
      <c r="AM47" s="223" t="str">
        <f>IF(AN8="","",AN8)</f>
        <v>16. 1. 2020</v>
      </c>
      <c r="AN47" s="223"/>
      <c r="AO47" s="30"/>
      <c r="AP47" s="30"/>
      <c r="AQ47" s="30"/>
      <c r="AR47" s="33"/>
    </row>
    <row r="48" spans="2:44" s="1" customFormat="1" ht="6.95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8" s="1" customFormat="1" ht="13.7" customHeight="1">
      <c r="B49" s="29"/>
      <c r="C49" s="25" t="s">
        <v>25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>Město Sokolov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5" t="s">
        <v>31</v>
      </c>
      <c r="AJ49" s="30"/>
      <c r="AK49" s="30"/>
      <c r="AL49" s="30"/>
      <c r="AM49" s="219" t="str">
        <f>IF(E17="","",E17)</f>
        <v>Stejskal Pavel</v>
      </c>
      <c r="AN49" s="220"/>
      <c r="AO49" s="220"/>
      <c r="AP49" s="220"/>
      <c r="AQ49" s="30"/>
      <c r="AR49" s="33"/>
      <c r="AS49" s="224" t="s">
        <v>50</v>
      </c>
      <c r="AT49" s="225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1"/>
    </row>
    <row r="50" spans="2:58" s="1" customFormat="1" ht="13.7" customHeight="1">
      <c r="B50" s="29"/>
      <c r="C50" s="25" t="s">
        <v>29</v>
      </c>
      <c r="D50" s="30"/>
      <c r="E50" s="30"/>
      <c r="F50" s="30"/>
      <c r="G50" s="30"/>
      <c r="H50" s="30"/>
      <c r="I50" s="30"/>
      <c r="J50" s="30"/>
      <c r="K50" s="30"/>
      <c r="L50" s="30" t="str">
        <f>IF(E14="Vyplň údaj","",E14)</f>
        <v/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5" t="s">
        <v>33</v>
      </c>
      <c r="AJ50" s="30"/>
      <c r="AK50" s="30"/>
      <c r="AL50" s="30"/>
      <c r="AM50" s="219" t="str">
        <f>IF(E20="","",E20)</f>
        <v>Milan Hájek</v>
      </c>
      <c r="AN50" s="220"/>
      <c r="AO50" s="220"/>
      <c r="AP50" s="220"/>
      <c r="AQ50" s="30"/>
      <c r="AR50" s="33"/>
      <c r="AS50" s="226"/>
      <c r="AT50" s="227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3"/>
    </row>
    <row r="51" spans="2:58" s="1" customFormat="1" ht="10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28"/>
      <c r="AT51" s="229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5"/>
    </row>
    <row r="52" spans="2:58" s="1" customFormat="1" ht="29.25" customHeight="1">
      <c r="B52" s="29"/>
      <c r="C52" s="245" t="s">
        <v>51</v>
      </c>
      <c r="D52" s="246"/>
      <c r="E52" s="246"/>
      <c r="F52" s="246"/>
      <c r="G52" s="246"/>
      <c r="H52" s="39"/>
      <c r="I52" s="247" t="s">
        <v>52</v>
      </c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8" t="s">
        <v>53</v>
      </c>
      <c r="AH52" s="246"/>
      <c r="AI52" s="246"/>
      <c r="AJ52" s="246"/>
      <c r="AK52" s="246"/>
      <c r="AL52" s="246"/>
      <c r="AM52" s="246"/>
      <c r="AN52" s="247" t="s">
        <v>54</v>
      </c>
      <c r="AO52" s="246"/>
      <c r="AP52" s="249"/>
      <c r="AQ52" s="56" t="s">
        <v>55</v>
      </c>
      <c r="AR52" s="33"/>
      <c r="AS52" s="57" t="s">
        <v>56</v>
      </c>
      <c r="AT52" s="58" t="s">
        <v>57</v>
      </c>
      <c r="AU52" s="58" t="s">
        <v>58</v>
      </c>
      <c r="AV52" s="58" t="s">
        <v>59</v>
      </c>
      <c r="AW52" s="58" t="s">
        <v>60</v>
      </c>
      <c r="AX52" s="58" t="s">
        <v>61</v>
      </c>
      <c r="AY52" s="58" t="s">
        <v>62</v>
      </c>
      <c r="AZ52" s="58" t="s">
        <v>63</v>
      </c>
      <c r="BA52" s="58" t="s">
        <v>64</v>
      </c>
      <c r="BB52" s="58" t="s">
        <v>65</v>
      </c>
      <c r="BC52" s="58" t="s">
        <v>66</v>
      </c>
      <c r="BD52" s="58" t="s">
        <v>67</v>
      </c>
      <c r="BE52" s="58" t="s">
        <v>68</v>
      </c>
      <c r="BF52" s="59" t="s">
        <v>69</v>
      </c>
    </row>
    <row r="53" spans="2:58" s="1" customFormat="1" ht="10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0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2"/>
    </row>
    <row r="54" spans="2:90" s="4" customFormat="1" ht="32.45" customHeight="1">
      <c r="B54" s="63"/>
      <c r="C54" s="64" t="s">
        <v>70</v>
      </c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236">
        <f>ROUND(AG55,2)</f>
        <v>0</v>
      </c>
      <c r="AH54" s="236"/>
      <c r="AI54" s="236"/>
      <c r="AJ54" s="236"/>
      <c r="AK54" s="236"/>
      <c r="AL54" s="236"/>
      <c r="AM54" s="236"/>
      <c r="AN54" s="237">
        <f>SUM(AG54,AV54)</f>
        <v>0</v>
      </c>
      <c r="AO54" s="237"/>
      <c r="AP54" s="237"/>
      <c r="AQ54" s="67" t="s">
        <v>1</v>
      </c>
      <c r="AR54" s="68"/>
      <c r="AS54" s="69">
        <f>ROUND(AS55,2)</f>
        <v>0</v>
      </c>
      <c r="AT54" s="70">
        <f>ROUND(AT55,2)</f>
        <v>0</v>
      </c>
      <c r="AU54" s="71">
        <f>ROUND(AU55,2)</f>
        <v>0</v>
      </c>
      <c r="AV54" s="71">
        <f>ROUND(SUM(AX54:AY54),2)</f>
        <v>0</v>
      </c>
      <c r="AW54" s="72">
        <f>ROUND(AW55,5)</f>
        <v>0</v>
      </c>
      <c r="AX54" s="71">
        <f>ROUND(BB54*L29,2)</f>
        <v>0</v>
      </c>
      <c r="AY54" s="71">
        <f>ROUND(BC54*L30,2)</f>
        <v>0</v>
      </c>
      <c r="AZ54" s="71">
        <f>ROUND(BD54*L29,2)</f>
        <v>0</v>
      </c>
      <c r="BA54" s="71">
        <f>ROUND(BE54*L30,2)</f>
        <v>0</v>
      </c>
      <c r="BB54" s="71">
        <f>ROUND(BB55,2)</f>
        <v>0</v>
      </c>
      <c r="BC54" s="71">
        <f>ROUND(BC55,2)</f>
        <v>0</v>
      </c>
      <c r="BD54" s="71">
        <f>ROUND(BD55,2)</f>
        <v>0</v>
      </c>
      <c r="BE54" s="71">
        <f>ROUND(BE55,2)</f>
        <v>0</v>
      </c>
      <c r="BF54" s="73">
        <f>ROUND(BF55,2)</f>
        <v>0</v>
      </c>
      <c r="BS54" s="74" t="s">
        <v>71</v>
      </c>
      <c r="BT54" s="74" t="s">
        <v>72</v>
      </c>
      <c r="BU54" s="75" t="s">
        <v>73</v>
      </c>
      <c r="BV54" s="74" t="s">
        <v>74</v>
      </c>
      <c r="BW54" s="74" t="s">
        <v>6</v>
      </c>
      <c r="BX54" s="74" t="s">
        <v>75</v>
      </c>
      <c r="CL54" s="74" t="s">
        <v>1</v>
      </c>
    </row>
    <row r="55" spans="1:91" s="5" customFormat="1" ht="16.5" customHeight="1">
      <c r="A55" s="76" t="s">
        <v>76</v>
      </c>
      <c r="B55" s="77"/>
      <c r="C55" s="78"/>
      <c r="D55" s="244" t="s">
        <v>77</v>
      </c>
      <c r="E55" s="244"/>
      <c r="F55" s="244"/>
      <c r="G55" s="244"/>
      <c r="H55" s="244"/>
      <c r="I55" s="79"/>
      <c r="J55" s="244" t="s">
        <v>78</v>
      </c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2">
        <f ca="1">'10 - Dešťová kanalizace'!K32</f>
        <v>0</v>
      </c>
      <c r="AH55" s="243"/>
      <c r="AI55" s="243"/>
      <c r="AJ55" s="243"/>
      <c r="AK55" s="243"/>
      <c r="AL55" s="243"/>
      <c r="AM55" s="243"/>
      <c r="AN55" s="242">
        <f>SUM(AG55,AV55)</f>
        <v>0</v>
      </c>
      <c r="AO55" s="243"/>
      <c r="AP55" s="243"/>
      <c r="AQ55" s="80" t="s">
        <v>79</v>
      </c>
      <c r="AR55" s="81"/>
      <c r="AS55" s="82">
        <f ca="1">'10 - Dešťová kanalizace'!K30</f>
        <v>0</v>
      </c>
      <c r="AT55" s="83">
        <f ca="1">'10 - Dešťová kanalizace'!K31</f>
        <v>0</v>
      </c>
      <c r="AU55" s="83">
        <v>0</v>
      </c>
      <c r="AV55" s="83">
        <f ca="1">ROUND(SUM(AX55:AY55),2)</f>
        <v>0</v>
      </c>
      <c r="AW55" s="84">
        <f ca="1">'10 - Dešťová kanalizace'!T94</f>
        <v>0</v>
      </c>
      <c r="AX55" s="83">
        <f ca="1">'10 - Dešťová kanalizace'!K35</f>
        <v>0</v>
      </c>
      <c r="AY55" s="83">
        <f ca="1">'10 - Dešťová kanalizace'!K36</f>
        <v>0</v>
      </c>
      <c r="AZ55" s="83">
        <f ca="1">'10 - Dešťová kanalizace'!K37</f>
        <v>0</v>
      </c>
      <c r="BA55" s="83">
        <f ca="1">'10 - Dešťová kanalizace'!K38</f>
        <v>0</v>
      </c>
      <c r="BB55" s="83">
        <f ca="1">'10 - Dešťová kanalizace'!F35</f>
        <v>0</v>
      </c>
      <c r="BC55" s="83">
        <f ca="1">'10 - Dešťová kanalizace'!F36</f>
        <v>0</v>
      </c>
      <c r="BD55" s="83">
        <f ca="1">'10 - Dešťová kanalizace'!F37</f>
        <v>0</v>
      </c>
      <c r="BE55" s="83">
        <f ca="1">'10 - Dešťová kanalizace'!F38</f>
        <v>0</v>
      </c>
      <c r="BF55" s="85">
        <f ca="1">'10 - Dešťová kanalizace'!F39</f>
        <v>0</v>
      </c>
      <c r="BT55" s="86" t="s">
        <v>80</v>
      </c>
      <c r="BV55" s="86" t="s">
        <v>74</v>
      </c>
      <c r="BW55" s="86" t="s">
        <v>81</v>
      </c>
      <c r="BX55" s="86" t="s">
        <v>6</v>
      </c>
      <c r="CL55" s="86" t="s">
        <v>1</v>
      </c>
      <c r="CM55" s="86" t="s">
        <v>82</v>
      </c>
    </row>
    <row r="56" spans="2:44" s="1" customFormat="1" ht="30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3"/>
    </row>
    <row r="57" spans="2:44" s="1" customFormat="1" ht="6.95" customHeight="1"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33"/>
    </row>
  </sheetData>
  <sheetProtection sheet="1" objects="1" scenarios="1" formatColumns="0" formatRows="0"/>
  <mergeCells count="42">
    <mergeCell ref="L33:P33"/>
    <mergeCell ref="D55:H55"/>
    <mergeCell ref="J55:AF55"/>
    <mergeCell ref="C52:G52"/>
    <mergeCell ref="I52:AF52"/>
    <mergeCell ref="AG52:AM52"/>
    <mergeCell ref="AN52:AP52"/>
    <mergeCell ref="AG54:AM54"/>
    <mergeCell ref="AN54:AP54"/>
    <mergeCell ref="X35:AB35"/>
    <mergeCell ref="AK35:AO35"/>
    <mergeCell ref="AN55:AP55"/>
    <mergeCell ref="AG55:AM55"/>
    <mergeCell ref="AR2:BG2"/>
    <mergeCell ref="AM50:AP50"/>
    <mergeCell ref="L45:AO45"/>
    <mergeCell ref="AM47:AN47"/>
    <mergeCell ref="AM49:AP49"/>
    <mergeCell ref="AS49:AT51"/>
    <mergeCell ref="K5:AO5"/>
    <mergeCell ref="K6:AO6"/>
    <mergeCell ref="E14:AJ14"/>
    <mergeCell ref="E23:AN23"/>
    <mergeCell ref="W32:AE32"/>
    <mergeCell ref="AK32:AO32"/>
    <mergeCell ref="L28:P28"/>
    <mergeCell ref="W28:AE28"/>
    <mergeCell ref="AK28:AO28"/>
    <mergeCell ref="L29:P29"/>
    <mergeCell ref="L30:P30"/>
    <mergeCell ref="L31:P31"/>
    <mergeCell ref="L32:P32"/>
    <mergeCell ref="W33:AE33"/>
    <mergeCell ref="AK33:AO33"/>
    <mergeCell ref="W31:AE31"/>
    <mergeCell ref="BG5:BG34"/>
    <mergeCell ref="AK26:AO26"/>
    <mergeCell ref="W29:AE29"/>
    <mergeCell ref="AK29:AO29"/>
    <mergeCell ref="W30:AE30"/>
    <mergeCell ref="AK30:AO30"/>
    <mergeCell ref="AK31:AO31"/>
  </mergeCells>
  <hyperlinks>
    <hyperlink ref="A55" location="'10 - Dešťová kanaliza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69"/>
  <sheetViews>
    <sheetView showGridLines="0" tabSelected="1" workbookViewId="0" topLeftCell="A145">
      <selection activeCell="F183" sqref="F18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10" width="23.421875" style="87" customWidth="1"/>
    <col min="11" max="11" width="23.421875" style="0" customWidth="1"/>
    <col min="12" max="12" width="15.42187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T2" s="13" t="s">
        <v>81</v>
      </c>
    </row>
    <row r="3" spans="2:46" ht="6.95" customHeight="1">
      <c r="B3" s="88"/>
      <c r="C3" s="89"/>
      <c r="D3" s="89"/>
      <c r="E3" s="89"/>
      <c r="F3" s="89"/>
      <c r="G3" s="89"/>
      <c r="H3" s="89"/>
      <c r="I3" s="90"/>
      <c r="J3" s="90"/>
      <c r="K3" s="89"/>
      <c r="L3" s="89"/>
      <c r="M3" s="16"/>
      <c r="AT3" s="13" t="s">
        <v>82</v>
      </c>
    </row>
    <row r="4" spans="2:46" ht="24.95" customHeight="1">
      <c r="B4" s="16"/>
      <c r="D4" s="91" t="s">
        <v>83</v>
      </c>
      <c r="M4" s="16"/>
      <c r="N4" s="20" t="s">
        <v>11</v>
      </c>
      <c r="AT4" s="13" t="s">
        <v>4</v>
      </c>
    </row>
    <row r="5" spans="2:13" ht="6.95" customHeight="1">
      <c r="B5" s="16"/>
      <c r="M5" s="16"/>
    </row>
    <row r="6" spans="2:13" ht="12" customHeight="1">
      <c r="B6" s="16"/>
      <c r="D6" s="92" t="s">
        <v>17</v>
      </c>
      <c r="M6" s="16"/>
    </row>
    <row r="7" spans="2:13" ht="16.5" customHeight="1">
      <c r="B7" s="16"/>
      <c r="E7" s="252" t="str">
        <f ca="1">'Rekapitulace stavby'!K6</f>
        <v>ZŠ Běžecká - retence dešťových vod</v>
      </c>
      <c r="F7" s="253"/>
      <c r="G7" s="253"/>
      <c r="H7" s="253"/>
      <c r="M7" s="16"/>
    </row>
    <row r="8" spans="2:13" s="1" customFormat="1" ht="12" customHeight="1">
      <c r="B8" s="33"/>
      <c r="D8" s="92" t="s">
        <v>84</v>
      </c>
      <c r="I8" s="93"/>
      <c r="J8" s="93"/>
      <c r="M8" s="33"/>
    </row>
    <row r="9" spans="2:13" s="1" customFormat="1" ht="36.95" customHeight="1">
      <c r="B9" s="33"/>
      <c r="E9" s="254" t="s">
        <v>85</v>
      </c>
      <c r="F9" s="255"/>
      <c r="G9" s="255"/>
      <c r="H9" s="255"/>
      <c r="I9" s="93"/>
      <c r="J9" s="93"/>
      <c r="M9" s="33"/>
    </row>
    <row r="10" spans="2:13" s="1" customFormat="1" ht="12">
      <c r="B10" s="33"/>
      <c r="I10" s="93"/>
      <c r="J10" s="93"/>
      <c r="M10" s="33"/>
    </row>
    <row r="11" spans="2:13" s="1" customFormat="1" ht="12" customHeight="1">
      <c r="B11" s="33"/>
      <c r="D11" s="92" t="s">
        <v>19</v>
      </c>
      <c r="F11" s="13" t="s">
        <v>1</v>
      </c>
      <c r="I11" s="94" t="s">
        <v>20</v>
      </c>
      <c r="J11" s="95" t="s">
        <v>1</v>
      </c>
      <c r="M11" s="33"/>
    </row>
    <row r="12" spans="2:13" s="1" customFormat="1" ht="12" customHeight="1">
      <c r="B12" s="33"/>
      <c r="D12" s="92" t="s">
        <v>21</v>
      </c>
      <c r="F12" s="13" t="s">
        <v>22</v>
      </c>
      <c r="I12" s="94" t="s">
        <v>23</v>
      </c>
      <c r="J12" s="96" t="str">
        <f ca="1">'Rekapitulace stavby'!AN8</f>
        <v>16. 1. 2020</v>
      </c>
      <c r="M12" s="33"/>
    </row>
    <row r="13" spans="2:13" s="1" customFormat="1" ht="10.9" customHeight="1">
      <c r="B13" s="33"/>
      <c r="I13" s="93"/>
      <c r="J13" s="93"/>
      <c r="M13" s="33"/>
    </row>
    <row r="14" spans="2:13" s="1" customFormat="1" ht="12" customHeight="1">
      <c r="B14" s="33"/>
      <c r="D14" s="92" t="s">
        <v>25</v>
      </c>
      <c r="I14" s="94" t="s">
        <v>26</v>
      </c>
      <c r="J14" s="95" t="s">
        <v>1</v>
      </c>
      <c r="M14" s="33"/>
    </row>
    <row r="15" spans="2:13" s="1" customFormat="1" ht="18" customHeight="1">
      <c r="B15" s="33"/>
      <c r="E15" s="13" t="s">
        <v>27</v>
      </c>
      <c r="I15" s="94" t="s">
        <v>28</v>
      </c>
      <c r="J15" s="95" t="s">
        <v>1</v>
      </c>
      <c r="M15" s="33"/>
    </row>
    <row r="16" spans="2:13" s="1" customFormat="1" ht="6.95" customHeight="1">
      <c r="B16" s="33"/>
      <c r="I16" s="93"/>
      <c r="J16" s="93"/>
      <c r="M16" s="33"/>
    </row>
    <row r="17" spans="2:13" s="1" customFormat="1" ht="12" customHeight="1">
      <c r="B17" s="33"/>
      <c r="D17" s="92" t="s">
        <v>29</v>
      </c>
      <c r="I17" s="94" t="s">
        <v>26</v>
      </c>
      <c r="J17" s="26" t="str">
        <f ca="1">'Rekapitulace stavby'!AN13</f>
        <v>Vyplň údaj</v>
      </c>
      <c r="M17" s="33"/>
    </row>
    <row r="18" spans="2:13" s="1" customFormat="1" ht="18" customHeight="1">
      <c r="B18" s="33"/>
      <c r="E18" s="256" t="str">
        <f ca="1">'Rekapitulace stavby'!E14</f>
        <v>Vyplň údaj</v>
      </c>
      <c r="F18" s="257"/>
      <c r="G18" s="257"/>
      <c r="H18" s="257"/>
      <c r="I18" s="94" t="s">
        <v>28</v>
      </c>
      <c r="J18" s="26" t="str">
        <f ca="1">'Rekapitulace stavby'!AN14</f>
        <v>Vyplň údaj</v>
      </c>
      <c r="M18" s="33"/>
    </row>
    <row r="19" spans="2:13" s="1" customFormat="1" ht="6.95" customHeight="1">
      <c r="B19" s="33"/>
      <c r="I19" s="93"/>
      <c r="J19" s="93"/>
      <c r="M19" s="33"/>
    </row>
    <row r="20" spans="2:13" s="1" customFormat="1" ht="12" customHeight="1">
      <c r="B20" s="33"/>
      <c r="D20" s="92" t="s">
        <v>31</v>
      </c>
      <c r="I20" s="94" t="s">
        <v>26</v>
      </c>
      <c r="J20" s="95" t="s">
        <v>1</v>
      </c>
      <c r="M20" s="33"/>
    </row>
    <row r="21" spans="2:13" s="1" customFormat="1" ht="18" customHeight="1">
      <c r="B21" s="33"/>
      <c r="E21" s="13" t="s">
        <v>32</v>
      </c>
      <c r="I21" s="94" t="s">
        <v>28</v>
      </c>
      <c r="J21" s="95" t="s">
        <v>1</v>
      </c>
      <c r="M21" s="33"/>
    </row>
    <row r="22" spans="2:13" s="1" customFormat="1" ht="6.95" customHeight="1">
      <c r="B22" s="33"/>
      <c r="I22" s="93"/>
      <c r="J22" s="93"/>
      <c r="M22" s="33"/>
    </row>
    <row r="23" spans="2:13" s="1" customFormat="1" ht="12" customHeight="1">
      <c r="B23" s="33"/>
      <c r="D23" s="92" t="s">
        <v>33</v>
      </c>
      <c r="I23" s="94" t="s">
        <v>26</v>
      </c>
      <c r="J23" s="95" t="s">
        <v>1</v>
      </c>
      <c r="M23" s="33"/>
    </row>
    <row r="24" spans="2:13" s="1" customFormat="1" ht="18" customHeight="1">
      <c r="B24" s="33"/>
      <c r="E24" s="13" t="s">
        <v>34</v>
      </c>
      <c r="I24" s="94" t="s">
        <v>28</v>
      </c>
      <c r="J24" s="95" t="s">
        <v>1</v>
      </c>
      <c r="M24" s="33"/>
    </row>
    <row r="25" spans="2:13" s="1" customFormat="1" ht="6.95" customHeight="1">
      <c r="B25" s="33"/>
      <c r="I25" s="93"/>
      <c r="J25" s="93"/>
      <c r="M25" s="33"/>
    </row>
    <row r="26" spans="2:13" s="1" customFormat="1" ht="12" customHeight="1">
      <c r="B26" s="33"/>
      <c r="D26" s="92" t="s">
        <v>35</v>
      </c>
      <c r="I26" s="93"/>
      <c r="J26" s="93"/>
      <c r="M26" s="33"/>
    </row>
    <row r="27" spans="2:13" s="6" customFormat="1" ht="16.5" customHeight="1">
      <c r="B27" s="97"/>
      <c r="E27" s="258" t="s">
        <v>1</v>
      </c>
      <c r="F27" s="258"/>
      <c r="G27" s="258"/>
      <c r="H27" s="258"/>
      <c r="I27" s="98"/>
      <c r="J27" s="98"/>
      <c r="M27" s="97"/>
    </row>
    <row r="28" spans="2:13" s="1" customFormat="1" ht="6.95" customHeight="1">
      <c r="B28" s="33"/>
      <c r="I28" s="93"/>
      <c r="J28" s="93"/>
      <c r="M28" s="33"/>
    </row>
    <row r="29" spans="2:13" s="1" customFormat="1" ht="6.95" customHeight="1">
      <c r="B29" s="33"/>
      <c r="D29" s="50"/>
      <c r="E29" s="50"/>
      <c r="F29" s="50"/>
      <c r="G29" s="50"/>
      <c r="H29" s="50"/>
      <c r="I29" s="99"/>
      <c r="J29" s="99"/>
      <c r="K29" s="50"/>
      <c r="L29" s="50"/>
      <c r="M29" s="33"/>
    </row>
    <row r="30" spans="2:13" s="1" customFormat="1" ht="12">
      <c r="B30" s="33"/>
      <c r="E30" s="92" t="s">
        <v>86</v>
      </c>
      <c r="I30" s="93"/>
      <c r="J30" s="93"/>
      <c r="K30" s="100">
        <f>I61</f>
        <v>0</v>
      </c>
      <c r="M30" s="33"/>
    </row>
    <row r="31" spans="2:13" s="1" customFormat="1" ht="12">
      <c r="B31" s="33"/>
      <c r="E31" s="92" t="s">
        <v>87</v>
      </c>
      <c r="I31" s="93"/>
      <c r="J31" s="93"/>
      <c r="K31" s="100">
        <f>J61</f>
        <v>0</v>
      </c>
      <c r="M31" s="33"/>
    </row>
    <row r="32" spans="2:13" s="1" customFormat="1" ht="25.35" customHeight="1">
      <c r="B32" s="33"/>
      <c r="D32" s="101" t="s">
        <v>36</v>
      </c>
      <c r="I32" s="93"/>
      <c r="J32" s="93"/>
      <c r="K32" s="102">
        <f>ROUND(K94,2)</f>
        <v>0</v>
      </c>
      <c r="M32" s="33"/>
    </row>
    <row r="33" spans="2:13" s="1" customFormat="1" ht="6.95" customHeight="1">
      <c r="B33" s="33"/>
      <c r="D33" s="50"/>
      <c r="E33" s="50"/>
      <c r="F33" s="50"/>
      <c r="G33" s="50"/>
      <c r="H33" s="50"/>
      <c r="I33" s="99"/>
      <c r="J33" s="99"/>
      <c r="K33" s="50"/>
      <c r="L33" s="50"/>
      <c r="M33" s="33"/>
    </row>
    <row r="34" spans="2:13" s="1" customFormat="1" ht="14.45" customHeight="1">
      <c r="B34" s="33"/>
      <c r="F34" s="103" t="s">
        <v>38</v>
      </c>
      <c r="I34" s="104" t="s">
        <v>37</v>
      </c>
      <c r="J34" s="93"/>
      <c r="K34" s="103" t="s">
        <v>39</v>
      </c>
      <c r="M34" s="33"/>
    </row>
    <row r="35" spans="2:13" s="1" customFormat="1" ht="14.45" customHeight="1">
      <c r="B35" s="33"/>
      <c r="D35" s="92" t="s">
        <v>40</v>
      </c>
      <c r="E35" s="92" t="s">
        <v>41</v>
      </c>
      <c r="F35" s="100">
        <f>ROUND((SUM(BE94:BE268)),2)</f>
        <v>0</v>
      </c>
      <c r="I35" s="105">
        <v>0.21</v>
      </c>
      <c r="J35" s="93"/>
      <c r="K35" s="100">
        <f>ROUND(((SUM(BE94:BE268))*I35),2)</f>
        <v>0</v>
      </c>
      <c r="M35" s="33"/>
    </row>
    <row r="36" spans="2:13" s="1" customFormat="1" ht="14.45" customHeight="1">
      <c r="B36" s="33"/>
      <c r="E36" s="92" t="s">
        <v>42</v>
      </c>
      <c r="F36" s="100">
        <f>ROUND((SUM(BF94:BF268)),2)</f>
        <v>0</v>
      </c>
      <c r="I36" s="105">
        <v>0.15</v>
      </c>
      <c r="J36" s="93"/>
      <c r="K36" s="100">
        <f>ROUND(((SUM(BF94:BF268))*I36),2)</f>
        <v>0</v>
      </c>
      <c r="M36" s="33"/>
    </row>
    <row r="37" spans="2:13" s="1" customFormat="1" ht="14.45" customHeight="1" hidden="1">
      <c r="B37" s="33"/>
      <c r="E37" s="92" t="s">
        <v>43</v>
      </c>
      <c r="F37" s="100">
        <f>ROUND((SUM(BG94:BG268)),2)</f>
        <v>0</v>
      </c>
      <c r="I37" s="105">
        <v>0.21</v>
      </c>
      <c r="J37" s="93"/>
      <c r="K37" s="100">
        <f>0</f>
        <v>0</v>
      </c>
      <c r="M37" s="33"/>
    </row>
    <row r="38" spans="2:13" s="1" customFormat="1" ht="14.45" customHeight="1" hidden="1">
      <c r="B38" s="33"/>
      <c r="E38" s="92" t="s">
        <v>44</v>
      </c>
      <c r="F38" s="100">
        <f>ROUND((SUM(BH94:BH268)),2)</f>
        <v>0</v>
      </c>
      <c r="I38" s="105">
        <v>0.15</v>
      </c>
      <c r="J38" s="93"/>
      <c r="K38" s="100">
        <f>0</f>
        <v>0</v>
      </c>
      <c r="M38" s="33"/>
    </row>
    <row r="39" spans="2:13" s="1" customFormat="1" ht="14.45" customHeight="1" hidden="1">
      <c r="B39" s="33"/>
      <c r="E39" s="92" t="s">
        <v>45</v>
      </c>
      <c r="F39" s="100">
        <f>ROUND((SUM(BI94:BI268)),2)</f>
        <v>0</v>
      </c>
      <c r="I39" s="105">
        <v>0</v>
      </c>
      <c r="J39" s="93"/>
      <c r="K39" s="100">
        <f>0</f>
        <v>0</v>
      </c>
      <c r="M39" s="33"/>
    </row>
    <row r="40" spans="2:13" s="1" customFormat="1" ht="6.95" customHeight="1">
      <c r="B40" s="33"/>
      <c r="I40" s="93"/>
      <c r="J40" s="93"/>
      <c r="M40" s="33"/>
    </row>
    <row r="41" spans="2:13" s="1" customFormat="1" ht="25.35" customHeight="1">
      <c r="B41" s="33"/>
      <c r="C41" s="106"/>
      <c r="D41" s="107" t="s">
        <v>46</v>
      </c>
      <c r="E41" s="108"/>
      <c r="F41" s="108"/>
      <c r="G41" s="109" t="s">
        <v>47</v>
      </c>
      <c r="H41" s="110" t="s">
        <v>48</v>
      </c>
      <c r="I41" s="111"/>
      <c r="J41" s="111"/>
      <c r="K41" s="112">
        <f>SUM(K32:K39)</f>
        <v>0</v>
      </c>
      <c r="L41" s="113"/>
      <c r="M41" s="33"/>
    </row>
    <row r="42" spans="2:13" s="1" customFormat="1" ht="14.45" customHeight="1">
      <c r="B42" s="114"/>
      <c r="C42" s="115"/>
      <c r="D42" s="115"/>
      <c r="E42" s="115"/>
      <c r="F42" s="115"/>
      <c r="G42" s="115"/>
      <c r="H42" s="115"/>
      <c r="I42" s="116"/>
      <c r="J42" s="116"/>
      <c r="K42" s="115"/>
      <c r="L42" s="115"/>
      <c r="M42" s="33"/>
    </row>
    <row r="46" spans="2:13" s="1" customFormat="1" ht="6.95" customHeight="1">
      <c r="B46" s="117"/>
      <c r="C46" s="118"/>
      <c r="D46" s="118"/>
      <c r="E46" s="118"/>
      <c r="F46" s="118"/>
      <c r="G46" s="118"/>
      <c r="H46" s="118"/>
      <c r="I46" s="119"/>
      <c r="J46" s="119"/>
      <c r="K46" s="118"/>
      <c r="L46" s="118"/>
      <c r="M46" s="33"/>
    </row>
    <row r="47" spans="2:13" s="1" customFormat="1" ht="24.95" customHeight="1">
      <c r="B47" s="29"/>
      <c r="C47" s="19" t="s">
        <v>88</v>
      </c>
      <c r="D47" s="30"/>
      <c r="E47" s="30"/>
      <c r="F47" s="30"/>
      <c r="G47" s="30"/>
      <c r="H47" s="30"/>
      <c r="I47" s="93"/>
      <c r="J47" s="93"/>
      <c r="K47" s="30"/>
      <c r="L47" s="30"/>
      <c r="M47" s="33"/>
    </row>
    <row r="48" spans="2:13" s="1" customFormat="1" ht="6.95" customHeight="1">
      <c r="B48" s="29"/>
      <c r="C48" s="30"/>
      <c r="D48" s="30"/>
      <c r="E48" s="30"/>
      <c r="F48" s="30"/>
      <c r="G48" s="30"/>
      <c r="H48" s="30"/>
      <c r="I48" s="93"/>
      <c r="J48" s="93"/>
      <c r="K48" s="30"/>
      <c r="L48" s="30"/>
      <c r="M48" s="33"/>
    </row>
    <row r="49" spans="2:13" s="1" customFormat="1" ht="12" customHeight="1">
      <c r="B49" s="29"/>
      <c r="C49" s="25" t="s">
        <v>17</v>
      </c>
      <c r="D49" s="30"/>
      <c r="E49" s="30"/>
      <c r="F49" s="30"/>
      <c r="G49" s="30"/>
      <c r="H49" s="30"/>
      <c r="I49" s="93"/>
      <c r="J49" s="93"/>
      <c r="K49" s="30"/>
      <c r="L49" s="30"/>
      <c r="M49" s="33"/>
    </row>
    <row r="50" spans="2:13" s="1" customFormat="1" ht="16.5" customHeight="1">
      <c r="B50" s="29"/>
      <c r="C50" s="30"/>
      <c r="D50" s="30"/>
      <c r="E50" s="250" t="str">
        <f>E7</f>
        <v>ZŠ Běžecká - retence dešťových vod</v>
      </c>
      <c r="F50" s="251"/>
      <c r="G50" s="251"/>
      <c r="H50" s="251"/>
      <c r="I50" s="93"/>
      <c r="J50" s="93"/>
      <c r="K50" s="30"/>
      <c r="L50" s="30"/>
      <c r="M50" s="33"/>
    </row>
    <row r="51" spans="2:13" s="1" customFormat="1" ht="12" customHeight="1">
      <c r="B51" s="29"/>
      <c r="C51" s="25" t="s">
        <v>84</v>
      </c>
      <c r="D51" s="30"/>
      <c r="E51" s="30"/>
      <c r="F51" s="30"/>
      <c r="G51" s="30"/>
      <c r="H51" s="30"/>
      <c r="I51" s="93"/>
      <c r="J51" s="93"/>
      <c r="K51" s="30"/>
      <c r="L51" s="30"/>
      <c r="M51" s="33"/>
    </row>
    <row r="52" spans="2:13" s="1" customFormat="1" ht="16.5" customHeight="1">
      <c r="B52" s="29"/>
      <c r="C52" s="30"/>
      <c r="D52" s="30"/>
      <c r="E52" s="221" t="str">
        <f>E9</f>
        <v>10 - Dešťová kanalizace</v>
      </c>
      <c r="F52" s="220"/>
      <c r="G52" s="220"/>
      <c r="H52" s="220"/>
      <c r="I52" s="93"/>
      <c r="J52" s="93"/>
      <c r="K52" s="30"/>
      <c r="L52" s="30"/>
      <c r="M52" s="33"/>
    </row>
    <row r="53" spans="2:13" s="1" customFormat="1" ht="6.95" customHeight="1">
      <c r="B53" s="29"/>
      <c r="C53" s="30"/>
      <c r="D53" s="30"/>
      <c r="E53" s="30"/>
      <c r="F53" s="30"/>
      <c r="G53" s="30"/>
      <c r="H53" s="30"/>
      <c r="I53" s="93"/>
      <c r="J53" s="93"/>
      <c r="K53" s="30"/>
      <c r="L53" s="30"/>
      <c r="M53" s="33"/>
    </row>
    <row r="54" spans="2:13" s="1" customFormat="1" ht="12" customHeight="1">
      <c r="B54" s="29"/>
      <c r="C54" s="25" t="s">
        <v>21</v>
      </c>
      <c r="D54" s="30"/>
      <c r="E54" s="30"/>
      <c r="F54" s="23" t="str">
        <f>F12</f>
        <v>Sokolov</v>
      </c>
      <c r="G54" s="30"/>
      <c r="H54" s="30"/>
      <c r="I54" s="94" t="s">
        <v>23</v>
      </c>
      <c r="J54" s="96" t="str">
        <f>IF(J12="","",J12)</f>
        <v>16. 1. 2020</v>
      </c>
      <c r="K54" s="30"/>
      <c r="L54" s="30"/>
      <c r="M54" s="33"/>
    </row>
    <row r="55" spans="2:13" s="1" customFormat="1" ht="6.95" customHeight="1">
      <c r="B55" s="29"/>
      <c r="C55" s="30"/>
      <c r="D55" s="30"/>
      <c r="E55" s="30"/>
      <c r="F55" s="30"/>
      <c r="G55" s="30"/>
      <c r="H55" s="30"/>
      <c r="I55" s="93"/>
      <c r="J55" s="93"/>
      <c r="K55" s="30"/>
      <c r="L55" s="30"/>
      <c r="M55" s="33"/>
    </row>
    <row r="56" spans="2:13" s="1" customFormat="1" ht="13.7" customHeight="1">
      <c r="B56" s="29"/>
      <c r="C56" s="25" t="s">
        <v>25</v>
      </c>
      <c r="D56" s="30"/>
      <c r="E56" s="30"/>
      <c r="F56" s="23" t="str">
        <f>E15</f>
        <v>Město Sokolov</v>
      </c>
      <c r="G56" s="30"/>
      <c r="H56" s="30"/>
      <c r="I56" s="94" t="s">
        <v>31</v>
      </c>
      <c r="J56" s="120" t="str">
        <f>E21</f>
        <v>Stejskal Pavel</v>
      </c>
      <c r="K56" s="30"/>
      <c r="L56" s="30"/>
      <c r="M56" s="33"/>
    </row>
    <row r="57" spans="2:13" s="1" customFormat="1" ht="13.7" customHeight="1">
      <c r="B57" s="29"/>
      <c r="C57" s="25" t="s">
        <v>29</v>
      </c>
      <c r="D57" s="30"/>
      <c r="E57" s="30"/>
      <c r="F57" s="23" t="str">
        <f>IF(E18="","",E18)</f>
        <v>Vyplň údaj</v>
      </c>
      <c r="G57" s="30"/>
      <c r="H57" s="30"/>
      <c r="I57" s="94" t="s">
        <v>33</v>
      </c>
      <c r="J57" s="120" t="str">
        <f>E24</f>
        <v>Milan Hájek</v>
      </c>
      <c r="K57" s="30"/>
      <c r="L57" s="30"/>
      <c r="M57" s="33"/>
    </row>
    <row r="58" spans="2:13" s="1" customFormat="1" ht="10.35" customHeight="1">
      <c r="B58" s="29"/>
      <c r="C58" s="30"/>
      <c r="D58" s="30"/>
      <c r="E58" s="30"/>
      <c r="F58" s="30"/>
      <c r="G58" s="30"/>
      <c r="H58" s="30"/>
      <c r="I58" s="93"/>
      <c r="J58" s="93"/>
      <c r="K58" s="30"/>
      <c r="L58" s="30"/>
      <c r="M58" s="33"/>
    </row>
    <row r="59" spans="2:13" s="1" customFormat="1" ht="29.25" customHeight="1">
      <c r="B59" s="29"/>
      <c r="C59" s="121" t="s">
        <v>89</v>
      </c>
      <c r="D59" s="37"/>
      <c r="E59" s="37"/>
      <c r="F59" s="37"/>
      <c r="G59" s="37"/>
      <c r="H59" s="37"/>
      <c r="I59" s="122" t="s">
        <v>90</v>
      </c>
      <c r="J59" s="122" t="s">
        <v>91</v>
      </c>
      <c r="K59" s="123" t="s">
        <v>92</v>
      </c>
      <c r="L59" s="37"/>
      <c r="M59" s="33"/>
    </row>
    <row r="60" spans="2:13" s="1" customFormat="1" ht="10.35" customHeight="1">
      <c r="B60" s="29"/>
      <c r="C60" s="30"/>
      <c r="D60" s="30"/>
      <c r="E60" s="30"/>
      <c r="F60" s="30"/>
      <c r="G60" s="30"/>
      <c r="H60" s="30"/>
      <c r="I60" s="93"/>
      <c r="J60" s="93"/>
      <c r="K60" s="30"/>
      <c r="L60" s="30"/>
      <c r="M60" s="33"/>
    </row>
    <row r="61" spans="2:47" s="1" customFormat="1" ht="22.9" customHeight="1">
      <c r="B61" s="29"/>
      <c r="C61" s="124" t="s">
        <v>93</v>
      </c>
      <c r="D61" s="30"/>
      <c r="E61" s="30"/>
      <c r="F61" s="30"/>
      <c r="G61" s="30"/>
      <c r="H61" s="30"/>
      <c r="I61" s="125">
        <f aca="true" t="shared" si="0" ref="I61:J63">Q94</f>
        <v>0</v>
      </c>
      <c r="J61" s="125">
        <f t="shared" si="0"/>
        <v>0</v>
      </c>
      <c r="K61" s="66">
        <f>K94</f>
        <v>0</v>
      </c>
      <c r="L61" s="30"/>
      <c r="M61" s="33"/>
      <c r="AU61" s="13" t="s">
        <v>94</v>
      </c>
    </row>
    <row r="62" spans="2:13" s="7" customFormat="1" ht="24.95" customHeight="1">
      <c r="B62" s="126"/>
      <c r="C62" s="127"/>
      <c r="D62" s="128" t="s">
        <v>95</v>
      </c>
      <c r="E62" s="129"/>
      <c r="F62" s="129"/>
      <c r="G62" s="129"/>
      <c r="H62" s="129"/>
      <c r="I62" s="130">
        <f t="shared" si="0"/>
        <v>0</v>
      </c>
      <c r="J62" s="130">
        <f t="shared" si="0"/>
        <v>0</v>
      </c>
      <c r="K62" s="131">
        <f>K95</f>
        <v>0</v>
      </c>
      <c r="L62" s="127"/>
      <c r="M62" s="132"/>
    </row>
    <row r="63" spans="2:13" s="8" customFormat="1" ht="19.9" customHeight="1">
      <c r="B63" s="133"/>
      <c r="C63" s="134"/>
      <c r="D63" s="135" t="s">
        <v>96</v>
      </c>
      <c r="E63" s="136"/>
      <c r="F63" s="136"/>
      <c r="G63" s="136"/>
      <c r="H63" s="136"/>
      <c r="I63" s="137">
        <f t="shared" si="0"/>
        <v>0</v>
      </c>
      <c r="J63" s="137">
        <f t="shared" si="0"/>
        <v>0</v>
      </c>
      <c r="K63" s="138">
        <f>K96</f>
        <v>0</v>
      </c>
      <c r="L63" s="134"/>
      <c r="M63" s="139"/>
    </row>
    <row r="64" spans="2:13" s="8" customFormat="1" ht="19.9" customHeight="1">
      <c r="B64" s="133"/>
      <c r="C64" s="134"/>
      <c r="D64" s="135" t="s">
        <v>97</v>
      </c>
      <c r="E64" s="136"/>
      <c r="F64" s="136"/>
      <c r="G64" s="136"/>
      <c r="H64" s="136"/>
      <c r="I64" s="137">
        <f>Q170</f>
        <v>0</v>
      </c>
      <c r="J64" s="137">
        <f>R170</f>
        <v>0</v>
      </c>
      <c r="K64" s="138">
        <f>K170</f>
        <v>0</v>
      </c>
      <c r="L64" s="134"/>
      <c r="M64" s="139"/>
    </row>
    <row r="65" spans="2:13" s="8" customFormat="1" ht="19.9" customHeight="1">
      <c r="B65" s="133"/>
      <c r="C65" s="134"/>
      <c r="D65" s="135" t="s">
        <v>98</v>
      </c>
      <c r="E65" s="136"/>
      <c r="F65" s="136"/>
      <c r="G65" s="136"/>
      <c r="H65" s="136"/>
      <c r="I65" s="137">
        <f>Q175</f>
        <v>0</v>
      </c>
      <c r="J65" s="137">
        <f>R175</f>
        <v>0</v>
      </c>
      <c r="K65" s="138">
        <f>K175</f>
        <v>0</v>
      </c>
      <c r="L65" s="134"/>
      <c r="M65" s="139"/>
    </row>
    <row r="66" spans="2:13" s="8" customFormat="1" ht="19.9" customHeight="1">
      <c r="B66" s="133"/>
      <c r="C66" s="134"/>
      <c r="D66" s="135" t="s">
        <v>99</v>
      </c>
      <c r="E66" s="136"/>
      <c r="F66" s="136"/>
      <c r="G66" s="136"/>
      <c r="H66" s="136"/>
      <c r="I66" s="137">
        <f>Q184</f>
        <v>0</v>
      </c>
      <c r="J66" s="137">
        <f>R184</f>
        <v>0</v>
      </c>
      <c r="K66" s="138">
        <f>K184</f>
        <v>0</v>
      </c>
      <c r="L66" s="134"/>
      <c r="M66" s="139"/>
    </row>
    <row r="67" spans="2:13" s="8" customFormat="1" ht="19.9" customHeight="1">
      <c r="B67" s="133"/>
      <c r="C67" s="134"/>
      <c r="D67" s="135" t="s">
        <v>100</v>
      </c>
      <c r="E67" s="136"/>
      <c r="F67" s="136"/>
      <c r="G67" s="136"/>
      <c r="H67" s="136"/>
      <c r="I67" s="137">
        <f>Q200</f>
        <v>0</v>
      </c>
      <c r="J67" s="137">
        <f>R200</f>
        <v>0</v>
      </c>
      <c r="K67" s="138">
        <f>K200</f>
        <v>0</v>
      </c>
      <c r="L67" s="134"/>
      <c r="M67" s="139"/>
    </row>
    <row r="68" spans="2:13" s="8" customFormat="1" ht="19.9" customHeight="1">
      <c r="B68" s="133"/>
      <c r="C68" s="134"/>
      <c r="D68" s="135" t="s">
        <v>101</v>
      </c>
      <c r="E68" s="136"/>
      <c r="F68" s="136"/>
      <c r="G68" s="136"/>
      <c r="H68" s="136"/>
      <c r="I68" s="137">
        <f>Q207</f>
        <v>0</v>
      </c>
      <c r="J68" s="137">
        <f>R207</f>
        <v>0</v>
      </c>
      <c r="K68" s="138">
        <f>K207</f>
        <v>0</v>
      </c>
      <c r="L68" s="134"/>
      <c r="M68" s="139"/>
    </row>
    <row r="69" spans="2:13" s="8" customFormat="1" ht="19.9" customHeight="1">
      <c r="B69" s="133"/>
      <c r="C69" s="134"/>
      <c r="D69" s="135" t="s">
        <v>102</v>
      </c>
      <c r="E69" s="136"/>
      <c r="F69" s="136"/>
      <c r="G69" s="136"/>
      <c r="H69" s="136"/>
      <c r="I69" s="137">
        <f>Q247</f>
        <v>0</v>
      </c>
      <c r="J69" s="137">
        <f>R247</f>
        <v>0</v>
      </c>
      <c r="K69" s="138">
        <f>K247</f>
        <v>0</v>
      </c>
      <c r="L69" s="134"/>
      <c r="M69" s="139"/>
    </row>
    <row r="70" spans="2:13" s="8" customFormat="1" ht="19.9" customHeight="1">
      <c r="B70" s="133"/>
      <c r="C70" s="134"/>
      <c r="D70" s="135" t="s">
        <v>103</v>
      </c>
      <c r="E70" s="136"/>
      <c r="F70" s="136"/>
      <c r="G70" s="136"/>
      <c r="H70" s="136"/>
      <c r="I70" s="137">
        <f>Q254</f>
        <v>0</v>
      </c>
      <c r="J70" s="137">
        <f>R254</f>
        <v>0</v>
      </c>
      <c r="K70" s="138">
        <f>K254</f>
        <v>0</v>
      </c>
      <c r="L70" s="134"/>
      <c r="M70" s="139"/>
    </row>
    <row r="71" spans="2:13" s="8" customFormat="1" ht="19.9" customHeight="1">
      <c r="B71" s="133"/>
      <c r="C71" s="134"/>
      <c r="D71" s="135" t="s">
        <v>104</v>
      </c>
      <c r="E71" s="136"/>
      <c r="F71" s="136"/>
      <c r="G71" s="136"/>
      <c r="H71" s="136"/>
      <c r="I71" s="137">
        <f>Q259</f>
        <v>0</v>
      </c>
      <c r="J71" s="137">
        <f>R259</f>
        <v>0</v>
      </c>
      <c r="K71" s="138">
        <f>K259</f>
        <v>0</v>
      </c>
      <c r="L71" s="134"/>
      <c r="M71" s="139"/>
    </row>
    <row r="72" spans="2:13" s="7" customFormat="1" ht="24.95" customHeight="1">
      <c r="B72" s="126"/>
      <c r="C72" s="127"/>
      <c r="D72" s="128" t="s">
        <v>105</v>
      </c>
      <c r="E72" s="129"/>
      <c r="F72" s="129"/>
      <c r="G72" s="129"/>
      <c r="H72" s="129"/>
      <c r="I72" s="130">
        <f>Q261</f>
        <v>0</v>
      </c>
      <c r="J72" s="130">
        <f>R261</f>
        <v>0</v>
      </c>
      <c r="K72" s="131">
        <f>K261</f>
        <v>0</v>
      </c>
      <c r="L72" s="127"/>
      <c r="M72" s="132"/>
    </row>
    <row r="73" spans="2:13" s="8" customFormat="1" ht="19.9" customHeight="1">
      <c r="B73" s="133"/>
      <c r="C73" s="134"/>
      <c r="D73" s="135" t="s">
        <v>106</v>
      </c>
      <c r="E73" s="136"/>
      <c r="F73" s="136"/>
      <c r="G73" s="136"/>
      <c r="H73" s="136"/>
      <c r="I73" s="137">
        <f>Q262</f>
        <v>0</v>
      </c>
      <c r="J73" s="137">
        <f>R262</f>
        <v>0</v>
      </c>
      <c r="K73" s="138">
        <f>K262</f>
        <v>0</v>
      </c>
      <c r="L73" s="134"/>
      <c r="M73" s="139"/>
    </row>
    <row r="74" spans="2:13" s="7" customFormat="1" ht="24.95" customHeight="1">
      <c r="B74" s="126"/>
      <c r="C74" s="127"/>
      <c r="D74" s="128" t="s">
        <v>107</v>
      </c>
      <c r="E74" s="129"/>
      <c r="F74" s="129"/>
      <c r="G74" s="129"/>
      <c r="H74" s="129"/>
      <c r="I74" s="130">
        <f>Q264</f>
        <v>0</v>
      </c>
      <c r="J74" s="130">
        <f>R264</f>
        <v>0</v>
      </c>
      <c r="K74" s="131">
        <f>K264</f>
        <v>0</v>
      </c>
      <c r="L74" s="127"/>
      <c r="M74" s="132"/>
    </row>
    <row r="75" spans="2:13" s="1" customFormat="1" ht="21.75" customHeight="1">
      <c r="B75" s="29"/>
      <c r="C75" s="30"/>
      <c r="D75" s="30"/>
      <c r="E75" s="30"/>
      <c r="F75" s="30"/>
      <c r="G75" s="30"/>
      <c r="H75" s="30"/>
      <c r="I75" s="93"/>
      <c r="J75" s="93"/>
      <c r="K75" s="30"/>
      <c r="L75" s="30"/>
      <c r="M75" s="33"/>
    </row>
    <row r="76" spans="2:13" s="1" customFormat="1" ht="6.95" customHeight="1">
      <c r="B76" s="41"/>
      <c r="C76" s="42"/>
      <c r="D76" s="42"/>
      <c r="E76" s="42"/>
      <c r="F76" s="42"/>
      <c r="G76" s="42"/>
      <c r="H76" s="42"/>
      <c r="I76" s="116"/>
      <c r="J76" s="116"/>
      <c r="K76" s="42"/>
      <c r="L76" s="42"/>
      <c r="M76" s="33"/>
    </row>
    <row r="80" spans="2:13" s="1" customFormat="1" ht="6.95" customHeight="1">
      <c r="B80" s="43"/>
      <c r="C80" s="44"/>
      <c r="D80" s="44"/>
      <c r="E80" s="44"/>
      <c r="F80" s="44"/>
      <c r="G80" s="44"/>
      <c r="H80" s="44"/>
      <c r="I80" s="119"/>
      <c r="J80" s="119"/>
      <c r="K80" s="44"/>
      <c r="L80" s="44"/>
      <c r="M80" s="33"/>
    </row>
    <row r="81" spans="2:13" s="1" customFormat="1" ht="24.95" customHeight="1">
      <c r="B81" s="29"/>
      <c r="C81" s="19" t="s">
        <v>108</v>
      </c>
      <c r="D81" s="30"/>
      <c r="E81" s="30"/>
      <c r="F81" s="30"/>
      <c r="G81" s="30"/>
      <c r="H81" s="30"/>
      <c r="I81" s="93"/>
      <c r="J81" s="93"/>
      <c r="K81" s="30"/>
      <c r="L81" s="30"/>
      <c r="M81" s="33"/>
    </row>
    <row r="82" spans="2:13" s="1" customFormat="1" ht="6.95" customHeight="1">
      <c r="B82" s="29"/>
      <c r="C82" s="30"/>
      <c r="D82" s="30"/>
      <c r="E82" s="30"/>
      <c r="F82" s="30"/>
      <c r="G82" s="30"/>
      <c r="H82" s="30"/>
      <c r="I82" s="93"/>
      <c r="J82" s="93"/>
      <c r="K82" s="30"/>
      <c r="L82" s="30"/>
      <c r="M82" s="33"/>
    </row>
    <row r="83" spans="2:13" s="1" customFormat="1" ht="12" customHeight="1">
      <c r="B83" s="29"/>
      <c r="C83" s="25" t="s">
        <v>17</v>
      </c>
      <c r="D83" s="30"/>
      <c r="E83" s="30"/>
      <c r="F83" s="30"/>
      <c r="G83" s="30"/>
      <c r="H83" s="30"/>
      <c r="I83" s="93"/>
      <c r="J83" s="93"/>
      <c r="K83" s="30"/>
      <c r="L83" s="30"/>
      <c r="M83" s="33"/>
    </row>
    <row r="84" spans="2:13" s="1" customFormat="1" ht="16.5" customHeight="1">
      <c r="B84" s="29"/>
      <c r="C84" s="30"/>
      <c r="D84" s="30"/>
      <c r="E84" s="250" t="str">
        <f>E7</f>
        <v>ZŠ Běžecká - retence dešťových vod</v>
      </c>
      <c r="F84" s="251"/>
      <c r="G84" s="251"/>
      <c r="H84" s="251"/>
      <c r="I84" s="93"/>
      <c r="J84" s="93"/>
      <c r="K84" s="30"/>
      <c r="L84" s="30"/>
      <c r="M84" s="33"/>
    </row>
    <row r="85" spans="2:13" s="1" customFormat="1" ht="12" customHeight="1">
      <c r="B85" s="29"/>
      <c r="C85" s="25" t="s">
        <v>84</v>
      </c>
      <c r="D85" s="30"/>
      <c r="E85" s="30"/>
      <c r="F85" s="30"/>
      <c r="G85" s="30"/>
      <c r="H85" s="30"/>
      <c r="I85" s="93"/>
      <c r="J85" s="93"/>
      <c r="K85" s="30"/>
      <c r="L85" s="30"/>
      <c r="M85" s="33"/>
    </row>
    <row r="86" spans="2:13" s="1" customFormat="1" ht="16.5" customHeight="1">
      <c r="B86" s="29"/>
      <c r="C86" s="30"/>
      <c r="D86" s="30"/>
      <c r="E86" s="221" t="str">
        <f>E9</f>
        <v>10 - Dešťová kanalizace</v>
      </c>
      <c r="F86" s="220"/>
      <c r="G86" s="220"/>
      <c r="H86" s="220"/>
      <c r="I86" s="93"/>
      <c r="J86" s="93"/>
      <c r="K86" s="30"/>
      <c r="L86" s="30"/>
      <c r="M86" s="33"/>
    </row>
    <row r="87" spans="2:13" s="1" customFormat="1" ht="6.95" customHeight="1">
      <c r="B87" s="29"/>
      <c r="C87" s="30"/>
      <c r="D87" s="30"/>
      <c r="E87" s="30"/>
      <c r="F87" s="30"/>
      <c r="G87" s="30"/>
      <c r="H87" s="30"/>
      <c r="I87" s="93"/>
      <c r="J87" s="93"/>
      <c r="K87" s="30"/>
      <c r="L87" s="30"/>
      <c r="M87" s="33"/>
    </row>
    <row r="88" spans="2:13" s="1" customFormat="1" ht="12" customHeight="1">
      <c r="B88" s="29"/>
      <c r="C88" s="25" t="s">
        <v>21</v>
      </c>
      <c r="D88" s="30"/>
      <c r="E88" s="30"/>
      <c r="F88" s="23" t="str">
        <f>F12</f>
        <v>Sokolov</v>
      </c>
      <c r="G88" s="30"/>
      <c r="H88" s="30"/>
      <c r="I88" s="94" t="s">
        <v>23</v>
      </c>
      <c r="J88" s="96" t="str">
        <f>IF(J12="","",J12)</f>
        <v>16. 1. 2020</v>
      </c>
      <c r="K88" s="30"/>
      <c r="L88" s="30"/>
      <c r="M88" s="33"/>
    </row>
    <row r="89" spans="2:13" s="1" customFormat="1" ht="6.95" customHeight="1">
      <c r="B89" s="29"/>
      <c r="C89" s="30"/>
      <c r="D89" s="30"/>
      <c r="E89" s="30"/>
      <c r="F89" s="30"/>
      <c r="G89" s="30"/>
      <c r="H89" s="30"/>
      <c r="I89" s="93"/>
      <c r="J89" s="93"/>
      <c r="K89" s="30"/>
      <c r="L89" s="30"/>
      <c r="M89" s="33"/>
    </row>
    <row r="90" spans="2:13" s="1" customFormat="1" ht="13.7" customHeight="1">
      <c r="B90" s="29"/>
      <c r="C90" s="25" t="s">
        <v>25</v>
      </c>
      <c r="D90" s="30"/>
      <c r="E90" s="30"/>
      <c r="F90" s="23" t="str">
        <f>E15</f>
        <v>Město Sokolov</v>
      </c>
      <c r="G90" s="30"/>
      <c r="H90" s="30"/>
      <c r="I90" s="94" t="s">
        <v>31</v>
      </c>
      <c r="J90" s="120" t="str">
        <f>E21</f>
        <v>Stejskal Pavel</v>
      </c>
      <c r="K90" s="30"/>
      <c r="L90" s="30"/>
      <c r="M90" s="33"/>
    </row>
    <row r="91" spans="2:13" s="1" customFormat="1" ht="13.7" customHeight="1">
      <c r="B91" s="29"/>
      <c r="C91" s="25" t="s">
        <v>29</v>
      </c>
      <c r="D91" s="30"/>
      <c r="E91" s="30"/>
      <c r="F91" s="23" t="str">
        <f>IF(E18="","",E18)</f>
        <v>Vyplň údaj</v>
      </c>
      <c r="G91" s="30"/>
      <c r="H91" s="30"/>
      <c r="I91" s="94" t="s">
        <v>33</v>
      </c>
      <c r="J91" s="120" t="str">
        <f>E24</f>
        <v>Milan Hájek</v>
      </c>
      <c r="K91" s="30"/>
      <c r="L91" s="30"/>
      <c r="M91" s="33"/>
    </row>
    <row r="92" spans="2:13" s="1" customFormat="1" ht="10.35" customHeight="1">
      <c r="B92" s="29"/>
      <c r="C92" s="30"/>
      <c r="D92" s="30"/>
      <c r="E92" s="30"/>
      <c r="F92" s="30"/>
      <c r="G92" s="30"/>
      <c r="H92" s="30"/>
      <c r="I92" s="93"/>
      <c r="J92" s="93"/>
      <c r="K92" s="30"/>
      <c r="L92" s="30"/>
      <c r="M92" s="33"/>
    </row>
    <row r="93" spans="2:24" s="9" customFormat="1" ht="29.25" customHeight="1">
      <c r="B93" s="140"/>
      <c r="C93" s="141" t="s">
        <v>109</v>
      </c>
      <c r="D93" s="142" t="s">
        <v>55</v>
      </c>
      <c r="E93" s="142" t="s">
        <v>51</v>
      </c>
      <c r="F93" s="142" t="s">
        <v>52</v>
      </c>
      <c r="G93" s="142" t="s">
        <v>110</v>
      </c>
      <c r="H93" s="142" t="s">
        <v>111</v>
      </c>
      <c r="I93" s="143" t="s">
        <v>112</v>
      </c>
      <c r="J93" s="143" t="s">
        <v>113</v>
      </c>
      <c r="K93" s="142" t="s">
        <v>92</v>
      </c>
      <c r="L93" s="144" t="s">
        <v>114</v>
      </c>
      <c r="M93" s="145"/>
      <c r="N93" s="57" t="s">
        <v>1</v>
      </c>
      <c r="O93" s="58" t="s">
        <v>40</v>
      </c>
      <c r="P93" s="58" t="s">
        <v>115</v>
      </c>
      <c r="Q93" s="58" t="s">
        <v>116</v>
      </c>
      <c r="R93" s="58" t="s">
        <v>117</v>
      </c>
      <c r="S93" s="58" t="s">
        <v>118</v>
      </c>
      <c r="T93" s="58" t="s">
        <v>119</v>
      </c>
      <c r="U93" s="58" t="s">
        <v>120</v>
      </c>
      <c r="V93" s="58" t="s">
        <v>121</v>
      </c>
      <c r="W93" s="58" t="s">
        <v>122</v>
      </c>
      <c r="X93" s="59" t="s">
        <v>123</v>
      </c>
    </row>
    <row r="94" spans="2:63" s="1" customFormat="1" ht="22.9" customHeight="1">
      <c r="B94" s="29"/>
      <c r="C94" s="64" t="s">
        <v>124</v>
      </c>
      <c r="D94" s="30"/>
      <c r="E94" s="30"/>
      <c r="F94" s="30"/>
      <c r="G94" s="30"/>
      <c r="H94" s="30"/>
      <c r="I94" s="93"/>
      <c r="J94" s="93"/>
      <c r="K94" s="146">
        <f>BK94</f>
        <v>0</v>
      </c>
      <c r="L94" s="30"/>
      <c r="M94" s="33"/>
      <c r="N94" s="60"/>
      <c r="O94" s="61"/>
      <c r="P94" s="61"/>
      <c r="Q94" s="147">
        <f>Q95+Q261+Q264</f>
        <v>0</v>
      </c>
      <c r="R94" s="147">
        <f>R95+R261+R264</f>
        <v>0</v>
      </c>
      <c r="S94" s="61"/>
      <c r="T94" s="148">
        <f>T95+T261+T264</f>
        <v>0</v>
      </c>
      <c r="U94" s="61"/>
      <c r="V94" s="148">
        <f>V95+V261+V264</f>
        <v>144.66508983</v>
      </c>
      <c r="W94" s="61"/>
      <c r="X94" s="149">
        <f>X95+X261+X264</f>
        <v>135.8</v>
      </c>
      <c r="AT94" s="13" t="s">
        <v>71</v>
      </c>
      <c r="AU94" s="13" t="s">
        <v>94</v>
      </c>
      <c r="BK94" s="150">
        <f>BK95+BK261+BK264</f>
        <v>0</v>
      </c>
    </row>
    <row r="95" spans="2:63" s="10" customFormat="1" ht="25.9" customHeight="1">
      <c r="B95" s="151"/>
      <c r="C95" s="152"/>
      <c r="D95" s="153" t="s">
        <v>71</v>
      </c>
      <c r="E95" s="154" t="s">
        <v>125</v>
      </c>
      <c r="F95" s="154" t="s">
        <v>126</v>
      </c>
      <c r="G95" s="152"/>
      <c r="H95" s="152"/>
      <c r="I95" s="155"/>
      <c r="J95" s="155"/>
      <c r="K95" s="156">
        <f>BK95</f>
        <v>0</v>
      </c>
      <c r="L95" s="152"/>
      <c r="M95" s="157"/>
      <c r="N95" s="158"/>
      <c r="O95" s="159"/>
      <c r="P95" s="159"/>
      <c r="Q95" s="160">
        <f>Q96+Q170+Q175+Q184+Q200+Q207+Q247+Q254+Q259</f>
        <v>0</v>
      </c>
      <c r="R95" s="160">
        <f>R96+R170+R175+R184+R200+R207+R247+R254+R259</f>
        <v>0</v>
      </c>
      <c r="S95" s="159"/>
      <c r="T95" s="161">
        <f>T96+T170+T175+T184+T200+T207+T247+T254+T259</f>
        <v>0</v>
      </c>
      <c r="U95" s="159"/>
      <c r="V95" s="161">
        <f>V96+V170+V175+V184+V200+V207+V247+V254+V259</f>
        <v>144.10888983</v>
      </c>
      <c r="W95" s="159"/>
      <c r="X95" s="162">
        <f>X96+X170+X175+X184+X200+X207+X247+X254+X259</f>
        <v>135.8</v>
      </c>
      <c r="AR95" s="163" t="s">
        <v>80</v>
      </c>
      <c r="AT95" s="164" t="s">
        <v>71</v>
      </c>
      <c r="AU95" s="164" t="s">
        <v>72</v>
      </c>
      <c r="AY95" s="163" t="s">
        <v>127</v>
      </c>
      <c r="BK95" s="165">
        <f>BK96+BK170+BK175+BK184+BK200+BK207+BK247+BK254+BK259</f>
        <v>0</v>
      </c>
    </row>
    <row r="96" spans="2:63" s="10" customFormat="1" ht="22.9" customHeight="1">
      <c r="B96" s="151"/>
      <c r="C96" s="152"/>
      <c r="D96" s="153" t="s">
        <v>71</v>
      </c>
      <c r="E96" s="166" t="s">
        <v>80</v>
      </c>
      <c r="F96" s="166" t="s">
        <v>128</v>
      </c>
      <c r="G96" s="152"/>
      <c r="H96" s="152"/>
      <c r="I96" s="155"/>
      <c r="J96" s="155"/>
      <c r="K96" s="167">
        <f>BK96</f>
        <v>0</v>
      </c>
      <c r="L96" s="152"/>
      <c r="M96" s="157"/>
      <c r="N96" s="158"/>
      <c r="O96" s="159"/>
      <c r="P96" s="159"/>
      <c r="Q96" s="160">
        <f>SUM(Q97:Q169)</f>
        <v>0</v>
      </c>
      <c r="R96" s="160">
        <f>SUM(R97:R169)</f>
        <v>0</v>
      </c>
      <c r="S96" s="159"/>
      <c r="T96" s="161">
        <f>SUM(T97:T169)</f>
        <v>0</v>
      </c>
      <c r="U96" s="159"/>
      <c r="V96" s="161">
        <f>SUM(V97:V169)</f>
        <v>0.37626600000000004</v>
      </c>
      <c r="W96" s="159"/>
      <c r="X96" s="162">
        <f>SUM(X97:X169)</f>
        <v>135.8</v>
      </c>
      <c r="AR96" s="163" t="s">
        <v>80</v>
      </c>
      <c r="AT96" s="164" t="s">
        <v>71</v>
      </c>
      <c r="AU96" s="164" t="s">
        <v>80</v>
      </c>
      <c r="AY96" s="163" t="s">
        <v>127</v>
      </c>
      <c r="BK96" s="165">
        <f>SUM(BK97:BK169)</f>
        <v>0</v>
      </c>
    </row>
    <row r="97" spans="2:65" s="1" customFormat="1" ht="16.5" customHeight="1">
      <c r="B97" s="29"/>
      <c r="C97" s="168" t="s">
        <v>80</v>
      </c>
      <c r="D97" s="168" t="s">
        <v>129</v>
      </c>
      <c r="E97" s="169" t="s">
        <v>130</v>
      </c>
      <c r="F97" s="170" t="s">
        <v>131</v>
      </c>
      <c r="G97" s="171" t="s">
        <v>132</v>
      </c>
      <c r="H97" s="172">
        <v>210</v>
      </c>
      <c r="I97" s="173"/>
      <c r="J97" s="173"/>
      <c r="K97" s="174">
        <f>ROUND(P97*H97,2)</f>
        <v>0</v>
      </c>
      <c r="L97" s="170" t="s">
        <v>133</v>
      </c>
      <c r="M97" s="33"/>
      <c r="N97" s="175" t="s">
        <v>1</v>
      </c>
      <c r="O97" s="176" t="s">
        <v>41</v>
      </c>
      <c r="P97" s="177">
        <f>I97+J97</f>
        <v>0</v>
      </c>
      <c r="Q97" s="177">
        <f>ROUND(I97*H97,2)</f>
        <v>0</v>
      </c>
      <c r="R97" s="177">
        <f>ROUND(J97*H97,2)</f>
        <v>0</v>
      </c>
      <c r="S97" s="54"/>
      <c r="T97" s="178">
        <f>S97*H97</f>
        <v>0</v>
      </c>
      <c r="U97" s="178">
        <v>0</v>
      </c>
      <c r="V97" s="178">
        <f>U97*H97</f>
        <v>0</v>
      </c>
      <c r="W97" s="178">
        <v>0.26</v>
      </c>
      <c r="X97" s="179">
        <f>W97*H97</f>
        <v>54.6</v>
      </c>
      <c r="AR97" s="13" t="s">
        <v>134</v>
      </c>
      <c r="AT97" s="13" t="s">
        <v>129</v>
      </c>
      <c r="AU97" s="13" t="s">
        <v>82</v>
      </c>
      <c r="AY97" s="13" t="s">
        <v>127</v>
      </c>
      <c r="BE97" s="180">
        <f>IF(O97="základní",K97,0)</f>
        <v>0</v>
      </c>
      <c r="BF97" s="180">
        <f>IF(O97="snížená",K97,0)</f>
        <v>0</v>
      </c>
      <c r="BG97" s="180">
        <f>IF(O97="zákl. přenesená",K97,0)</f>
        <v>0</v>
      </c>
      <c r="BH97" s="180">
        <f>IF(O97="sníž. přenesená",K97,0)</f>
        <v>0</v>
      </c>
      <c r="BI97" s="180">
        <f>IF(O97="nulová",K97,0)</f>
        <v>0</v>
      </c>
      <c r="BJ97" s="13" t="s">
        <v>80</v>
      </c>
      <c r="BK97" s="180">
        <f>ROUND(P97*H97,2)</f>
        <v>0</v>
      </c>
      <c r="BL97" s="13" t="s">
        <v>134</v>
      </c>
      <c r="BM97" s="13" t="s">
        <v>135</v>
      </c>
    </row>
    <row r="98" spans="2:51" s="11" customFormat="1" ht="12">
      <c r="B98" s="181"/>
      <c r="C98" s="182"/>
      <c r="D98" s="183" t="s">
        <v>136</v>
      </c>
      <c r="E98" s="184" t="s">
        <v>1</v>
      </c>
      <c r="F98" s="185" t="s">
        <v>137</v>
      </c>
      <c r="G98" s="182"/>
      <c r="H98" s="186">
        <v>210</v>
      </c>
      <c r="I98" s="187"/>
      <c r="J98" s="187"/>
      <c r="K98" s="182"/>
      <c r="L98" s="182"/>
      <c r="M98" s="188"/>
      <c r="N98" s="189"/>
      <c r="O98" s="190"/>
      <c r="P98" s="190"/>
      <c r="Q98" s="190"/>
      <c r="R98" s="190"/>
      <c r="S98" s="190"/>
      <c r="T98" s="190"/>
      <c r="U98" s="190"/>
      <c r="V98" s="190"/>
      <c r="W98" s="190"/>
      <c r="X98" s="191"/>
      <c r="AT98" s="192" t="s">
        <v>136</v>
      </c>
      <c r="AU98" s="192" t="s">
        <v>82</v>
      </c>
      <c r="AV98" s="11" t="s">
        <v>82</v>
      </c>
      <c r="AW98" s="11" t="s">
        <v>5</v>
      </c>
      <c r="AX98" s="11" t="s">
        <v>80</v>
      </c>
      <c r="AY98" s="192" t="s">
        <v>127</v>
      </c>
    </row>
    <row r="99" spans="2:65" s="1" customFormat="1" ht="16.5" customHeight="1">
      <c r="B99" s="29"/>
      <c r="C99" s="168" t="s">
        <v>82</v>
      </c>
      <c r="D99" s="168" t="s">
        <v>129</v>
      </c>
      <c r="E99" s="169" t="s">
        <v>138</v>
      </c>
      <c r="F99" s="170" t="s">
        <v>139</v>
      </c>
      <c r="G99" s="171" t="s">
        <v>132</v>
      </c>
      <c r="H99" s="172">
        <v>160</v>
      </c>
      <c r="I99" s="173"/>
      <c r="J99" s="173"/>
      <c r="K99" s="174">
        <f>ROUND(P99*H99,2)</f>
        <v>0</v>
      </c>
      <c r="L99" s="170" t="s">
        <v>133</v>
      </c>
      <c r="M99" s="33"/>
      <c r="N99" s="175" t="s">
        <v>1</v>
      </c>
      <c r="O99" s="176" t="s">
        <v>41</v>
      </c>
      <c r="P99" s="177">
        <f>I99+J99</f>
        <v>0</v>
      </c>
      <c r="Q99" s="177">
        <f>ROUND(I99*H99,2)</f>
        <v>0</v>
      </c>
      <c r="R99" s="177">
        <f>ROUND(J99*H99,2)</f>
        <v>0</v>
      </c>
      <c r="S99" s="54"/>
      <c r="T99" s="178">
        <f>S99*H99</f>
        <v>0</v>
      </c>
      <c r="U99" s="178">
        <v>0</v>
      </c>
      <c r="V99" s="178">
        <f>U99*H99</f>
        <v>0</v>
      </c>
      <c r="W99" s="178">
        <v>0.22</v>
      </c>
      <c r="X99" s="179">
        <f>W99*H99</f>
        <v>35.2</v>
      </c>
      <c r="AR99" s="13" t="s">
        <v>134</v>
      </c>
      <c r="AT99" s="13" t="s">
        <v>129</v>
      </c>
      <c r="AU99" s="13" t="s">
        <v>82</v>
      </c>
      <c r="AY99" s="13" t="s">
        <v>127</v>
      </c>
      <c r="BE99" s="180">
        <f>IF(O99="základní",K99,0)</f>
        <v>0</v>
      </c>
      <c r="BF99" s="180">
        <f>IF(O99="snížená",K99,0)</f>
        <v>0</v>
      </c>
      <c r="BG99" s="180">
        <f>IF(O99="zákl. přenesená",K99,0)</f>
        <v>0</v>
      </c>
      <c r="BH99" s="180">
        <f>IF(O99="sníž. přenesená",K99,0)</f>
        <v>0</v>
      </c>
      <c r="BI99" s="180">
        <f>IF(O99="nulová",K99,0)</f>
        <v>0</v>
      </c>
      <c r="BJ99" s="13" t="s">
        <v>80</v>
      </c>
      <c r="BK99" s="180">
        <f>ROUND(P99*H99,2)</f>
        <v>0</v>
      </c>
      <c r="BL99" s="13" t="s">
        <v>134</v>
      </c>
      <c r="BM99" s="13" t="s">
        <v>140</v>
      </c>
    </row>
    <row r="100" spans="2:51" s="11" customFormat="1" ht="12">
      <c r="B100" s="181"/>
      <c r="C100" s="182"/>
      <c r="D100" s="183" t="s">
        <v>136</v>
      </c>
      <c r="E100" s="184" t="s">
        <v>1</v>
      </c>
      <c r="F100" s="185" t="s">
        <v>141</v>
      </c>
      <c r="G100" s="182"/>
      <c r="H100" s="186">
        <v>160</v>
      </c>
      <c r="I100" s="187"/>
      <c r="J100" s="187"/>
      <c r="K100" s="182"/>
      <c r="L100" s="182"/>
      <c r="M100" s="188"/>
      <c r="N100" s="189"/>
      <c r="O100" s="190"/>
      <c r="P100" s="190"/>
      <c r="Q100" s="190"/>
      <c r="R100" s="190"/>
      <c r="S100" s="190"/>
      <c r="T100" s="190"/>
      <c r="U100" s="190"/>
      <c r="V100" s="190"/>
      <c r="W100" s="190"/>
      <c r="X100" s="191"/>
      <c r="AT100" s="192" t="s">
        <v>136</v>
      </c>
      <c r="AU100" s="192" t="s">
        <v>82</v>
      </c>
      <c r="AV100" s="11" t="s">
        <v>82</v>
      </c>
      <c r="AW100" s="11" t="s">
        <v>5</v>
      </c>
      <c r="AX100" s="11" t="s">
        <v>80</v>
      </c>
      <c r="AY100" s="192" t="s">
        <v>127</v>
      </c>
    </row>
    <row r="101" spans="2:65" s="1" customFormat="1" ht="16.5" customHeight="1">
      <c r="B101" s="29"/>
      <c r="C101" s="168" t="s">
        <v>142</v>
      </c>
      <c r="D101" s="168" t="s">
        <v>129</v>
      </c>
      <c r="E101" s="169" t="s">
        <v>143</v>
      </c>
      <c r="F101" s="170" t="s">
        <v>144</v>
      </c>
      <c r="G101" s="171" t="s">
        <v>145</v>
      </c>
      <c r="H101" s="172">
        <v>200</v>
      </c>
      <c r="I101" s="173"/>
      <c r="J101" s="173"/>
      <c r="K101" s="174">
        <f>ROUND(P101*H101,2)</f>
        <v>0</v>
      </c>
      <c r="L101" s="170" t="s">
        <v>133</v>
      </c>
      <c r="M101" s="33"/>
      <c r="N101" s="175" t="s">
        <v>1</v>
      </c>
      <c r="O101" s="176" t="s">
        <v>41</v>
      </c>
      <c r="P101" s="177">
        <f>I101+J101</f>
        <v>0</v>
      </c>
      <c r="Q101" s="177">
        <f>ROUND(I101*H101,2)</f>
        <v>0</v>
      </c>
      <c r="R101" s="177">
        <f>ROUND(J101*H101,2)</f>
        <v>0</v>
      </c>
      <c r="S101" s="54"/>
      <c r="T101" s="178">
        <f>S101*H101</f>
        <v>0</v>
      </c>
      <c r="U101" s="178">
        <v>0</v>
      </c>
      <c r="V101" s="178">
        <f>U101*H101</f>
        <v>0</v>
      </c>
      <c r="W101" s="178">
        <v>0.23</v>
      </c>
      <c r="X101" s="179">
        <f>W101*H101</f>
        <v>46</v>
      </c>
      <c r="AR101" s="13" t="s">
        <v>134</v>
      </c>
      <c r="AT101" s="13" t="s">
        <v>129</v>
      </c>
      <c r="AU101" s="13" t="s">
        <v>82</v>
      </c>
      <c r="AY101" s="13" t="s">
        <v>127</v>
      </c>
      <c r="BE101" s="180">
        <f>IF(O101="základní",K101,0)</f>
        <v>0</v>
      </c>
      <c r="BF101" s="180">
        <f>IF(O101="snížená",K101,0)</f>
        <v>0</v>
      </c>
      <c r="BG101" s="180">
        <f>IF(O101="zákl. přenesená",K101,0)</f>
        <v>0</v>
      </c>
      <c r="BH101" s="180">
        <f>IF(O101="sníž. přenesená",K101,0)</f>
        <v>0</v>
      </c>
      <c r="BI101" s="180">
        <f>IF(O101="nulová",K101,0)</f>
        <v>0</v>
      </c>
      <c r="BJ101" s="13" t="s">
        <v>80</v>
      </c>
      <c r="BK101" s="180">
        <f>ROUND(P101*H101,2)</f>
        <v>0</v>
      </c>
      <c r="BL101" s="13" t="s">
        <v>134</v>
      </c>
      <c r="BM101" s="13" t="s">
        <v>146</v>
      </c>
    </row>
    <row r="102" spans="2:51" s="11" customFormat="1" ht="12">
      <c r="B102" s="181"/>
      <c r="C102" s="182"/>
      <c r="D102" s="183" t="s">
        <v>136</v>
      </c>
      <c r="E102" s="184" t="s">
        <v>1</v>
      </c>
      <c r="F102" s="185" t="s">
        <v>147</v>
      </c>
      <c r="G102" s="182"/>
      <c r="H102" s="186">
        <v>200</v>
      </c>
      <c r="I102" s="187"/>
      <c r="J102" s="187"/>
      <c r="K102" s="182"/>
      <c r="L102" s="182"/>
      <c r="M102" s="188"/>
      <c r="N102" s="189"/>
      <c r="O102" s="190"/>
      <c r="P102" s="190"/>
      <c r="Q102" s="190"/>
      <c r="R102" s="190"/>
      <c r="S102" s="190"/>
      <c r="T102" s="190"/>
      <c r="U102" s="190"/>
      <c r="V102" s="190"/>
      <c r="W102" s="190"/>
      <c r="X102" s="191"/>
      <c r="AT102" s="192" t="s">
        <v>136</v>
      </c>
      <c r="AU102" s="192" t="s">
        <v>82</v>
      </c>
      <c r="AV102" s="11" t="s">
        <v>82</v>
      </c>
      <c r="AW102" s="11" t="s">
        <v>5</v>
      </c>
      <c r="AX102" s="11" t="s">
        <v>80</v>
      </c>
      <c r="AY102" s="192" t="s">
        <v>127</v>
      </c>
    </row>
    <row r="103" spans="2:65" s="1" customFormat="1" ht="16.5" customHeight="1">
      <c r="B103" s="29"/>
      <c r="C103" s="168" t="s">
        <v>134</v>
      </c>
      <c r="D103" s="168" t="s">
        <v>129</v>
      </c>
      <c r="E103" s="169" t="s">
        <v>148</v>
      </c>
      <c r="F103" s="170" t="s">
        <v>149</v>
      </c>
      <c r="G103" s="171" t="s">
        <v>150</v>
      </c>
      <c r="H103" s="172">
        <v>59</v>
      </c>
      <c r="I103" s="173"/>
      <c r="J103" s="173"/>
      <c r="K103" s="174">
        <f>ROUND(P103*H103,2)</f>
        <v>0</v>
      </c>
      <c r="L103" s="170" t="s">
        <v>133</v>
      </c>
      <c r="M103" s="33"/>
      <c r="N103" s="175" t="s">
        <v>1</v>
      </c>
      <c r="O103" s="176" t="s">
        <v>41</v>
      </c>
      <c r="P103" s="177">
        <f>I103+J103</f>
        <v>0</v>
      </c>
      <c r="Q103" s="177">
        <f>ROUND(I103*H103,2)</f>
        <v>0</v>
      </c>
      <c r="R103" s="177">
        <f>ROUND(J103*H103,2)</f>
        <v>0</v>
      </c>
      <c r="S103" s="54"/>
      <c r="T103" s="178">
        <f>S103*H103</f>
        <v>0</v>
      </c>
      <c r="U103" s="178">
        <v>0</v>
      </c>
      <c r="V103" s="178">
        <f>U103*H103</f>
        <v>0</v>
      </c>
      <c r="W103" s="178">
        <v>0</v>
      </c>
      <c r="X103" s="179">
        <f>W103*H103</f>
        <v>0</v>
      </c>
      <c r="AR103" s="13" t="s">
        <v>134</v>
      </c>
      <c r="AT103" s="13" t="s">
        <v>129</v>
      </c>
      <c r="AU103" s="13" t="s">
        <v>82</v>
      </c>
      <c r="AY103" s="13" t="s">
        <v>127</v>
      </c>
      <c r="BE103" s="180">
        <f>IF(O103="základní",K103,0)</f>
        <v>0</v>
      </c>
      <c r="BF103" s="180">
        <f>IF(O103="snížená",K103,0)</f>
        <v>0</v>
      </c>
      <c r="BG103" s="180">
        <f>IF(O103="zákl. přenesená",K103,0)</f>
        <v>0</v>
      </c>
      <c r="BH103" s="180">
        <f>IF(O103="sníž. přenesená",K103,0)</f>
        <v>0</v>
      </c>
      <c r="BI103" s="180">
        <f>IF(O103="nulová",K103,0)</f>
        <v>0</v>
      </c>
      <c r="BJ103" s="13" t="s">
        <v>80</v>
      </c>
      <c r="BK103" s="180">
        <f>ROUND(P103*H103,2)</f>
        <v>0</v>
      </c>
      <c r="BL103" s="13" t="s">
        <v>134</v>
      </c>
      <c r="BM103" s="13" t="s">
        <v>151</v>
      </c>
    </row>
    <row r="104" spans="2:51" s="11" customFormat="1" ht="12">
      <c r="B104" s="181"/>
      <c r="C104" s="182"/>
      <c r="D104" s="183" t="s">
        <v>136</v>
      </c>
      <c r="E104" s="184" t="s">
        <v>1</v>
      </c>
      <c r="F104" s="185" t="s">
        <v>152</v>
      </c>
      <c r="G104" s="182"/>
      <c r="H104" s="186">
        <v>59</v>
      </c>
      <c r="I104" s="187"/>
      <c r="J104" s="187"/>
      <c r="K104" s="182"/>
      <c r="L104" s="182"/>
      <c r="M104" s="188"/>
      <c r="N104" s="189"/>
      <c r="O104" s="190"/>
      <c r="P104" s="190"/>
      <c r="Q104" s="190"/>
      <c r="R104" s="190"/>
      <c r="S104" s="190"/>
      <c r="T104" s="190"/>
      <c r="U104" s="190"/>
      <c r="V104" s="190"/>
      <c r="W104" s="190"/>
      <c r="X104" s="191"/>
      <c r="AT104" s="192" t="s">
        <v>136</v>
      </c>
      <c r="AU104" s="192" t="s">
        <v>82</v>
      </c>
      <c r="AV104" s="11" t="s">
        <v>82</v>
      </c>
      <c r="AW104" s="11" t="s">
        <v>5</v>
      </c>
      <c r="AX104" s="11" t="s">
        <v>80</v>
      </c>
      <c r="AY104" s="192" t="s">
        <v>127</v>
      </c>
    </row>
    <row r="105" spans="2:65" s="1" customFormat="1" ht="16.5" customHeight="1">
      <c r="B105" s="29"/>
      <c r="C105" s="168" t="s">
        <v>153</v>
      </c>
      <c r="D105" s="168" t="s">
        <v>129</v>
      </c>
      <c r="E105" s="169" t="s">
        <v>154</v>
      </c>
      <c r="F105" s="170" t="s">
        <v>155</v>
      </c>
      <c r="G105" s="171" t="s">
        <v>150</v>
      </c>
      <c r="H105" s="172">
        <v>40</v>
      </c>
      <c r="I105" s="173"/>
      <c r="J105" s="173"/>
      <c r="K105" s="174">
        <f>ROUND(P105*H105,2)</f>
        <v>0</v>
      </c>
      <c r="L105" s="170" t="s">
        <v>133</v>
      </c>
      <c r="M105" s="33"/>
      <c r="N105" s="175" t="s">
        <v>1</v>
      </c>
      <c r="O105" s="176" t="s">
        <v>41</v>
      </c>
      <c r="P105" s="177">
        <f>I105+J105</f>
        <v>0</v>
      </c>
      <c r="Q105" s="177">
        <f>ROUND(I105*H105,2)</f>
        <v>0</v>
      </c>
      <c r="R105" s="177">
        <f>ROUND(J105*H105,2)</f>
        <v>0</v>
      </c>
      <c r="S105" s="54"/>
      <c r="T105" s="178">
        <f>S105*H105</f>
        <v>0</v>
      </c>
      <c r="U105" s="178">
        <v>0</v>
      </c>
      <c r="V105" s="178">
        <f>U105*H105</f>
        <v>0</v>
      </c>
      <c r="W105" s="178">
        <v>0</v>
      </c>
      <c r="X105" s="179">
        <f>W105*H105</f>
        <v>0</v>
      </c>
      <c r="AR105" s="13" t="s">
        <v>134</v>
      </c>
      <c r="AT105" s="13" t="s">
        <v>129</v>
      </c>
      <c r="AU105" s="13" t="s">
        <v>82</v>
      </c>
      <c r="AY105" s="13" t="s">
        <v>127</v>
      </c>
      <c r="BE105" s="180">
        <f>IF(O105="základní",K105,0)</f>
        <v>0</v>
      </c>
      <c r="BF105" s="180">
        <f>IF(O105="snížená",K105,0)</f>
        <v>0</v>
      </c>
      <c r="BG105" s="180">
        <f>IF(O105="zákl. přenesená",K105,0)</f>
        <v>0</v>
      </c>
      <c r="BH105" s="180">
        <f>IF(O105="sníž. přenesená",K105,0)</f>
        <v>0</v>
      </c>
      <c r="BI105" s="180">
        <f>IF(O105="nulová",K105,0)</f>
        <v>0</v>
      </c>
      <c r="BJ105" s="13" t="s">
        <v>80</v>
      </c>
      <c r="BK105" s="180">
        <f>ROUND(P105*H105,2)</f>
        <v>0</v>
      </c>
      <c r="BL105" s="13" t="s">
        <v>134</v>
      </c>
      <c r="BM105" s="13" t="s">
        <v>156</v>
      </c>
    </row>
    <row r="106" spans="2:65" s="1" customFormat="1" ht="16.5" customHeight="1">
      <c r="B106" s="29"/>
      <c r="C106" s="168" t="s">
        <v>157</v>
      </c>
      <c r="D106" s="168" t="s">
        <v>129</v>
      </c>
      <c r="E106" s="169" t="s">
        <v>158</v>
      </c>
      <c r="F106" s="170" t="s">
        <v>159</v>
      </c>
      <c r="G106" s="171" t="s">
        <v>150</v>
      </c>
      <c r="H106" s="172">
        <v>199.215</v>
      </c>
      <c r="I106" s="173"/>
      <c r="J106" s="173"/>
      <c r="K106" s="174">
        <f>ROUND(P106*H106,2)</f>
        <v>0</v>
      </c>
      <c r="L106" s="170" t="s">
        <v>133</v>
      </c>
      <c r="M106" s="33"/>
      <c r="N106" s="175" t="s">
        <v>1</v>
      </c>
      <c r="O106" s="176" t="s">
        <v>41</v>
      </c>
      <c r="P106" s="177">
        <f>I106+J106</f>
        <v>0</v>
      </c>
      <c r="Q106" s="177">
        <f>ROUND(I106*H106,2)</f>
        <v>0</v>
      </c>
      <c r="R106" s="177">
        <f>ROUND(J106*H106,2)</f>
        <v>0</v>
      </c>
      <c r="S106" s="54"/>
      <c r="T106" s="178">
        <f>S106*H106</f>
        <v>0</v>
      </c>
      <c r="U106" s="178">
        <v>0</v>
      </c>
      <c r="V106" s="178">
        <f>U106*H106</f>
        <v>0</v>
      </c>
      <c r="W106" s="178">
        <v>0</v>
      </c>
      <c r="X106" s="179">
        <f>W106*H106</f>
        <v>0</v>
      </c>
      <c r="AR106" s="13" t="s">
        <v>134</v>
      </c>
      <c r="AT106" s="13" t="s">
        <v>129</v>
      </c>
      <c r="AU106" s="13" t="s">
        <v>82</v>
      </c>
      <c r="AY106" s="13" t="s">
        <v>127</v>
      </c>
      <c r="BE106" s="180">
        <f>IF(O106="základní",K106,0)</f>
        <v>0</v>
      </c>
      <c r="BF106" s="180">
        <f>IF(O106="snížená",K106,0)</f>
        <v>0</v>
      </c>
      <c r="BG106" s="180">
        <f>IF(O106="zákl. přenesená",K106,0)</f>
        <v>0</v>
      </c>
      <c r="BH106" s="180">
        <f>IF(O106="sníž. přenesená",K106,0)</f>
        <v>0</v>
      </c>
      <c r="BI106" s="180">
        <f>IF(O106="nulová",K106,0)</f>
        <v>0</v>
      </c>
      <c r="BJ106" s="13" t="s">
        <v>80</v>
      </c>
      <c r="BK106" s="180">
        <f>ROUND(P106*H106,2)</f>
        <v>0</v>
      </c>
      <c r="BL106" s="13" t="s">
        <v>134</v>
      </c>
      <c r="BM106" s="13" t="s">
        <v>160</v>
      </c>
    </row>
    <row r="107" spans="2:51" s="11" customFormat="1" ht="12">
      <c r="B107" s="181"/>
      <c r="C107" s="182"/>
      <c r="D107" s="183" t="s">
        <v>136</v>
      </c>
      <c r="E107" s="184" t="s">
        <v>1</v>
      </c>
      <c r="F107" s="185" t="s">
        <v>161</v>
      </c>
      <c r="G107" s="182"/>
      <c r="H107" s="186">
        <v>54.843</v>
      </c>
      <c r="I107" s="187"/>
      <c r="J107" s="187"/>
      <c r="K107" s="182"/>
      <c r="L107" s="182"/>
      <c r="M107" s="188"/>
      <c r="N107" s="189"/>
      <c r="O107" s="190"/>
      <c r="P107" s="190"/>
      <c r="Q107" s="190"/>
      <c r="R107" s="190"/>
      <c r="S107" s="190"/>
      <c r="T107" s="190"/>
      <c r="U107" s="190"/>
      <c r="V107" s="190"/>
      <c r="W107" s="190"/>
      <c r="X107" s="191"/>
      <c r="AT107" s="192" t="s">
        <v>136</v>
      </c>
      <c r="AU107" s="192" t="s">
        <v>82</v>
      </c>
      <c r="AV107" s="11" t="s">
        <v>82</v>
      </c>
      <c r="AW107" s="11" t="s">
        <v>5</v>
      </c>
      <c r="AX107" s="11" t="s">
        <v>72</v>
      </c>
      <c r="AY107" s="192" t="s">
        <v>127</v>
      </c>
    </row>
    <row r="108" spans="2:51" s="11" customFormat="1" ht="12">
      <c r="B108" s="181"/>
      <c r="C108" s="182"/>
      <c r="D108" s="183" t="s">
        <v>136</v>
      </c>
      <c r="E108" s="184" t="s">
        <v>1</v>
      </c>
      <c r="F108" s="185" t="s">
        <v>162</v>
      </c>
      <c r="G108" s="182"/>
      <c r="H108" s="186">
        <v>39.9</v>
      </c>
      <c r="I108" s="187"/>
      <c r="J108" s="187"/>
      <c r="K108" s="182"/>
      <c r="L108" s="182"/>
      <c r="M108" s="188"/>
      <c r="N108" s="189"/>
      <c r="O108" s="190"/>
      <c r="P108" s="190"/>
      <c r="Q108" s="190"/>
      <c r="R108" s="190"/>
      <c r="S108" s="190"/>
      <c r="T108" s="190"/>
      <c r="U108" s="190"/>
      <c r="V108" s="190"/>
      <c r="W108" s="190"/>
      <c r="X108" s="191"/>
      <c r="AT108" s="192" t="s">
        <v>136</v>
      </c>
      <c r="AU108" s="192" t="s">
        <v>82</v>
      </c>
      <c r="AV108" s="11" t="s">
        <v>82</v>
      </c>
      <c r="AW108" s="11" t="s">
        <v>5</v>
      </c>
      <c r="AX108" s="11" t="s">
        <v>72</v>
      </c>
      <c r="AY108" s="192" t="s">
        <v>127</v>
      </c>
    </row>
    <row r="109" spans="2:51" s="11" customFormat="1" ht="12">
      <c r="B109" s="181"/>
      <c r="C109" s="182"/>
      <c r="D109" s="183" t="s">
        <v>136</v>
      </c>
      <c r="E109" s="184" t="s">
        <v>1</v>
      </c>
      <c r="F109" s="185" t="s">
        <v>163</v>
      </c>
      <c r="G109" s="182"/>
      <c r="H109" s="186">
        <v>60.772</v>
      </c>
      <c r="I109" s="187"/>
      <c r="J109" s="187"/>
      <c r="K109" s="182"/>
      <c r="L109" s="182"/>
      <c r="M109" s="188"/>
      <c r="N109" s="189"/>
      <c r="O109" s="190"/>
      <c r="P109" s="190"/>
      <c r="Q109" s="190"/>
      <c r="R109" s="190"/>
      <c r="S109" s="190"/>
      <c r="T109" s="190"/>
      <c r="U109" s="190"/>
      <c r="V109" s="190"/>
      <c r="W109" s="190"/>
      <c r="X109" s="191"/>
      <c r="AT109" s="192" t="s">
        <v>136</v>
      </c>
      <c r="AU109" s="192" t="s">
        <v>82</v>
      </c>
      <c r="AV109" s="11" t="s">
        <v>82</v>
      </c>
      <c r="AW109" s="11" t="s">
        <v>5</v>
      </c>
      <c r="AX109" s="11" t="s">
        <v>72</v>
      </c>
      <c r="AY109" s="192" t="s">
        <v>127</v>
      </c>
    </row>
    <row r="110" spans="2:51" s="11" customFormat="1" ht="12">
      <c r="B110" s="181"/>
      <c r="C110" s="182"/>
      <c r="D110" s="183" t="s">
        <v>136</v>
      </c>
      <c r="E110" s="184" t="s">
        <v>1</v>
      </c>
      <c r="F110" s="185" t="s">
        <v>164</v>
      </c>
      <c r="G110" s="182"/>
      <c r="H110" s="186">
        <v>43.7</v>
      </c>
      <c r="I110" s="187"/>
      <c r="J110" s="187"/>
      <c r="K110" s="182"/>
      <c r="L110" s="182"/>
      <c r="M110" s="188"/>
      <c r="N110" s="189"/>
      <c r="O110" s="190"/>
      <c r="P110" s="190"/>
      <c r="Q110" s="190"/>
      <c r="R110" s="190"/>
      <c r="S110" s="190"/>
      <c r="T110" s="190"/>
      <c r="U110" s="190"/>
      <c r="V110" s="190"/>
      <c r="W110" s="190"/>
      <c r="X110" s="191"/>
      <c r="AT110" s="192" t="s">
        <v>136</v>
      </c>
      <c r="AU110" s="192" t="s">
        <v>82</v>
      </c>
      <c r="AV110" s="11" t="s">
        <v>82</v>
      </c>
      <c r="AW110" s="11" t="s">
        <v>5</v>
      </c>
      <c r="AX110" s="11" t="s">
        <v>72</v>
      </c>
      <c r="AY110" s="192" t="s">
        <v>127</v>
      </c>
    </row>
    <row r="111" spans="2:65" s="1" customFormat="1" ht="16.5" customHeight="1">
      <c r="B111" s="29"/>
      <c r="C111" s="168" t="s">
        <v>165</v>
      </c>
      <c r="D111" s="168" t="s">
        <v>129</v>
      </c>
      <c r="E111" s="169" t="s">
        <v>166</v>
      </c>
      <c r="F111" s="170" t="s">
        <v>167</v>
      </c>
      <c r="G111" s="171" t="s">
        <v>150</v>
      </c>
      <c r="H111" s="172">
        <v>298.182</v>
      </c>
      <c r="I111" s="173"/>
      <c r="J111" s="173"/>
      <c r="K111" s="174">
        <f>ROUND(P111*H111,2)</f>
        <v>0</v>
      </c>
      <c r="L111" s="170" t="s">
        <v>133</v>
      </c>
      <c r="M111" s="33"/>
      <c r="N111" s="175" t="s">
        <v>1</v>
      </c>
      <c r="O111" s="176" t="s">
        <v>41</v>
      </c>
      <c r="P111" s="177">
        <f>I111+J111</f>
        <v>0</v>
      </c>
      <c r="Q111" s="177">
        <f>ROUND(I111*H111,2)</f>
        <v>0</v>
      </c>
      <c r="R111" s="177">
        <f>ROUND(J111*H111,2)</f>
        <v>0</v>
      </c>
      <c r="S111" s="54"/>
      <c r="T111" s="178">
        <f>S111*H111</f>
        <v>0</v>
      </c>
      <c r="U111" s="178">
        <v>0</v>
      </c>
      <c r="V111" s="178">
        <f>U111*H111</f>
        <v>0</v>
      </c>
      <c r="W111" s="178">
        <v>0</v>
      </c>
      <c r="X111" s="179">
        <f>W111*H111</f>
        <v>0</v>
      </c>
      <c r="AR111" s="13" t="s">
        <v>134</v>
      </c>
      <c r="AT111" s="13" t="s">
        <v>129</v>
      </c>
      <c r="AU111" s="13" t="s">
        <v>82</v>
      </c>
      <c r="AY111" s="13" t="s">
        <v>127</v>
      </c>
      <c r="BE111" s="180">
        <f>IF(O111="základní",K111,0)</f>
        <v>0</v>
      </c>
      <c r="BF111" s="180">
        <f>IF(O111="snížená",K111,0)</f>
        <v>0</v>
      </c>
      <c r="BG111" s="180">
        <f>IF(O111="zákl. přenesená",K111,0)</f>
        <v>0</v>
      </c>
      <c r="BH111" s="180">
        <f>IF(O111="sníž. přenesená",K111,0)</f>
        <v>0</v>
      </c>
      <c r="BI111" s="180">
        <f>IF(O111="nulová",K111,0)</f>
        <v>0</v>
      </c>
      <c r="BJ111" s="13" t="s">
        <v>80</v>
      </c>
      <c r="BK111" s="180">
        <f>ROUND(P111*H111,2)</f>
        <v>0</v>
      </c>
      <c r="BL111" s="13" t="s">
        <v>134</v>
      </c>
      <c r="BM111" s="13" t="s">
        <v>168</v>
      </c>
    </row>
    <row r="112" spans="2:51" s="11" customFormat="1" ht="12">
      <c r="B112" s="181"/>
      <c r="C112" s="182"/>
      <c r="D112" s="183" t="s">
        <v>136</v>
      </c>
      <c r="E112" s="184" t="s">
        <v>1</v>
      </c>
      <c r="F112" s="185" t="s">
        <v>169</v>
      </c>
      <c r="G112" s="182"/>
      <c r="H112" s="186">
        <v>107.55</v>
      </c>
      <c r="I112" s="187"/>
      <c r="J112" s="187"/>
      <c r="K112" s="182"/>
      <c r="L112" s="182"/>
      <c r="M112" s="188"/>
      <c r="N112" s="189"/>
      <c r="O112" s="190"/>
      <c r="P112" s="190"/>
      <c r="Q112" s="190"/>
      <c r="R112" s="190"/>
      <c r="S112" s="190"/>
      <c r="T112" s="190"/>
      <c r="U112" s="190"/>
      <c r="V112" s="190"/>
      <c r="W112" s="190"/>
      <c r="X112" s="191"/>
      <c r="AT112" s="192" t="s">
        <v>136</v>
      </c>
      <c r="AU112" s="192" t="s">
        <v>82</v>
      </c>
      <c r="AV112" s="11" t="s">
        <v>82</v>
      </c>
      <c r="AW112" s="11" t="s">
        <v>5</v>
      </c>
      <c r="AX112" s="11" t="s">
        <v>72</v>
      </c>
      <c r="AY112" s="192" t="s">
        <v>127</v>
      </c>
    </row>
    <row r="113" spans="2:51" s="11" customFormat="1" ht="12">
      <c r="B113" s="181"/>
      <c r="C113" s="182"/>
      <c r="D113" s="183" t="s">
        <v>136</v>
      </c>
      <c r="E113" s="184" t="s">
        <v>1</v>
      </c>
      <c r="F113" s="185" t="s">
        <v>170</v>
      </c>
      <c r="G113" s="182"/>
      <c r="H113" s="186">
        <v>33.792</v>
      </c>
      <c r="I113" s="187"/>
      <c r="J113" s="187"/>
      <c r="K113" s="182"/>
      <c r="L113" s="182"/>
      <c r="M113" s="188"/>
      <c r="N113" s="189"/>
      <c r="O113" s="190"/>
      <c r="P113" s="190"/>
      <c r="Q113" s="190"/>
      <c r="R113" s="190"/>
      <c r="S113" s="190"/>
      <c r="T113" s="190"/>
      <c r="U113" s="190"/>
      <c r="V113" s="190"/>
      <c r="W113" s="190"/>
      <c r="X113" s="191"/>
      <c r="AT113" s="192" t="s">
        <v>136</v>
      </c>
      <c r="AU113" s="192" t="s">
        <v>82</v>
      </c>
      <c r="AV113" s="11" t="s">
        <v>82</v>
      </c>
      <c r="AW113" s="11" t="s">
        <v>5</v>
      </c>
      <c r="AX113" s="11" t="s">
        <v>72</v>
      </c>
      <c r="AY113" s="192" t="s">
        <v>127</v>
      </c>
    </row>
    <row r="114" spans="2:51" s="11" customFormat="1" ht="12">
      <c r="B114" s="181"/>
      <c r="C114" s="182"/>
      <c r="D114" s="183" t="s">
        <v>136</v>
      </c>
      <c r="E114" s="184" t="s">
        <v>1</v>
      </c>
      <c r="F114" s="185" t="s">
        <v>171</v>
      </c>
      <c r="G114" s="182"/>
      <c r="H114" s="186">
        <v>44.28</v>
      </c>
      <c r="I114" s="187"/>
      <c r="J114" s="187"/>
      <c r="K114" s="182"/>
      <c r="L114" s="182"/>
      <c r="M114" s="188"/>
      <c r="N114" s="189"/>
      <c r="O114" s="190"/>
      <c r="P114" s="190"/>
      <c r="Q114" s="190"/>
      <c r="R114" s="190"/>
      <c r="S114" s="190"/>
      <c r="T114" s="190"/>
      <c r="U114" s="190"/>
      <c r="V114" s="190"/>
      <c r="W114" s="190"/>
      <c r="X114" s="191"/>
      <c r="AT114" s="192" t="s">
        <v>136</v>
      </c>
      <c r="AU114" s="192" t="s">
        <v>82</v>
      </c>
      <c r="AV114" s="11" t="s">
        <v>82</v>
      </c>
      <c r="AW114" s="11" t="s">
        <v>5</v>
      </c>
      <c r="AX114" s="11" t="s">
        <v>72</v>
      </c>
      <c r="AY114" s="192" t="s">
        <v>127</v>
      </c>
    </row>
    <row r="115" spans="2:51" s="11" customFormat="1" ht="12">
      <c r="B115" s="181"/>
      <c r="C115" s="182"/>
      <c r="D115" s="183" t="s">
        <v>136</v>
      </c>
      <c r="E115" s="184" t="s">
        <v>1</v>
      </c>
      <c r="F115" s="185" t="s">
        <v>172</v>
      </c>
      <c r="G115" s="182"/>
      <c r="H115" s="186">
        <v>54.48</v>
      </c>
      <c r="I115" s="187"/>
      <c r="J115" s="187"/>
      <c r="K115" s="182"/>
      <c r="L115" s="182"/>
      <c r="M115" s="188"/>
      <c r="N115" s="189"/>
      <c r="O115" s="190"/>
      <c r="P115" s="190"/>
      <c r="Q115" s="190"/>
      <c r="R115" s="190"/>
      <c r="S115" s="190"/>
      <c r="T115" s="190"/>
      <c r="U115" s="190"/>
      <c r="V115" s="190"/>
      <c r="W115" s="190"/>
      <c r="X115" s="191"/>
      <c r="AT115" s="192" t="s">
        <v>136</v>
      </c>
      <c r="AU115" s="192" t="s">
        <v>82</v>
      </c>
      <c r="AV115" s="11" t="s">
        <v>82</v>
      </c>
      <c r="AW115" s="11" t="s">
        <v>5</v>
      </c>
      <c r="AX115" s="11" t="s">
        <v>72</v>
      </c>
      <c r="AY115" s="192" t="s">
        <v>127</v>
      </c>
    </row>
    <row r="116" spans="2:51" s="11" customFormat="1" ht="12">
      <c r="B116" s="181"/>
      <c r="C116" s="182"/>
      <c r="D116" s="183" t="s">
        <v>136</v>
      </c>
      <c r="E116" s="184" t="s">
        <v>1</v>
      </c>
      <c r="F116" s="185" t="s">
        <v>173</v>
      </c>
      <c r="G116" s="182"/>
      <c r="H116" s="186">
        <v>58.08</v>
      </c>
      <c r="I116" s="187"/>
      <c r="J116" s="187"/>
      <c r="K116" s="182"/>
      <c r="L116" s="182"/>
      <c r="M116" s="188"/>
      <c r="N116" s="189"/>
      <c r="O116" s="190"/>
      <c r="P116" s="190"/>
      <c r="Q116" s="190"/>
      <c r="R116" s="190"/>
      <c r="S116" s="190"/>
      <c r="T116" s="190"/>
      <c r="U116" s="190"/>
      <c r="V116" s="190"/>
      <c r="W116" s="190"/>
      <c r="X116" s="191"/>
      <c r="AT116" s="192" t="s">
        <v>136</v>
      </c>
      <c r="AU116" s="192" t="s">
        <v>82</v>
      </c>
      <c r="AV116" s="11" t="s">
        <v>82</v>
      </c>
      <c r="AW116" s="11" t="s">
        <v>5</v>
      </c>
      <c r="AX116" s="11" t="s">
        <v>72</v>
      </c>
      <c r="AY116" s="192" t="s">
        <v>127</v>
      </c>
    </row>
    <row r="117" spans="2:65" s="1" customFormat="1" ht="16.5" customHeight="1">
      <c r="B117" s="29"/>
      <c r="C117" s="168" t="s">
        <v>174</v>
      </c>
      <c r="D117" s="168" t="s">
        <v>129</v>
      </c>
      <c r="E117" s="169" t="s">
        <v>175</v>
      </c>
      <c r="F117" s="170" t="s">
        <v>176</v>
      </c>
      <c r="G117" s="171" t="s">
        <v>150</v>
      </c>
      <c r="H117" s="172">
        <v>218.7</v>
      </c>
      <c r="I117" s="173"/>
      <c r="J117" s="173"/>
      <c r="K117" s="174">
        <f>ROUND(P117*H117,2)</f>
        <v>0</v>
      </c>
      <c r="L117" s="170" t="s">
        <v>133</v>
      </c>
      <c r="M117" s="33"/>
      <c r="N117" s="175" t="s">
        <v>1</v>
      </c>
      <c r="O117" s="176" t="s">
        <v>41</v>
      </c>
      <c r="P117" s="177">
        <f>I117+J117</f>
        <v>0</v>
      </c>
      <c r="Q117" s="177">
        <f>ROUND(I117*H117,2)</f>
        <v>0</v>
      </c>
      <c r="R117" s="177">
        <f>ROUND(J117*H117,2)</f>
        <v>0</v>
      </c>
      <c r="S117" s="54"/>
      <c r="T117" s="178">
        <f>S117*H117</f>
        <v>0</v>
      </c>
      <c r="U117" s="178">
        <v>0</v>
      </c>
      <c r="V117" s="178">
        <f>U117*H117</f>
        <v>0</v>
      </c>
      <c r="W117" s="178">
        <v>0</v>
      </c>
      <c r="X117" s="179">
        <f>W117*H117</f>
        <v>0</v>
      </c>
      <c r="AR117" s="13" t="s">
        <v>134</v>
      </c>
      <c r="AT117" s="13" t="s">
        <v>129</v>
      </c>
      <c r="AU117" s="13" t="s">
        <v>82</v>
      </c>
      <c r="AY117" s="13" t="s">
        <v>127</v>
      </c>
      <c r="BE117" s="180">
        <f>IF(O117="základní",K117,0)</f>
        <v>0</v>
      </c>
      <c r="BF117" s="180">
        <f>IF(O117="snížená",K117,0)</f>
        <v>0</v>
      </c>
      <c r="BG117" s="180">
        <f>IF(O117="zákl. přenesená",K117,0)</f>
        <v>0</v>
      </c>
      <c r="BH117" s="180">
        <f>IF(O117="sníž. přenesená",K117,0)</f>
        <v>0</v>
      </c>
      <c r="BI117" s="180">
        <f>IF(O117="nulová",K117,0)</f>
        <v>0</v>
      </c>
      <c r="BJ117" s="13" t="s">
        <v>80</v>
      </c>
      <c r="BK117" s="180">
        <f>ROUND(P117*H117,2)</f>
        <v>0</v>
      </c>
      <c r="BL117" s="13" t="s">
        <v>134</v>
      </c>
      <c r="BM117" s="13" t="s">
        <v>177</v>
      </c>
    </row>
    <row r="118" spans="2:51" s="11" customFormat="1" ht="12">
      <c r="B118" s="181"/>
      <c r="C118" s="182"/>
      <c r="D118" s="183" t="s">
        <v>136</v>
      </c>
      <c r="E118" s="184" t="s">
        <v>1</v>
      </c>
      <c r="F118" s="185" t="s">
        <v>178</v>
      </c>
      <c r="G118" s="182"/>
      <c r="H118" s="186">
        <v>164.7</v>
      </c>
      <c r="I118" s="187"/>
      <c r="J118" s="187"/>
      <c r="K118" s="182"/>
      <c r="L118" s="182"/>
      <c r="M118" s="188"/>
      <c r="N118" s="189"/>
      <c r="O118" s="190"/>
      <c r="P118" s="190"/>
      <c r="Q118" s="190"/>
      <c r="R118" s="190"/>
      <c r="S118" s="190"/>
      <c r="T118" s="190"/>
      <c r="U118" s="190"/>
      <c r="V118" s="190"/>
      <c r="W118" s="190"/>
      <c r="X118" s="191"/>
      <c r="AT118" s="192" t="s">
        <v>136</v>
      </c>
      <c r="AU118" s="192" t="s">
        <v>82</v>
      </c>
      <c r="AV118" s="11" t="s">
        <v>82</v>
      </c>
      <c r="AW118" s="11" t="s">
        <v>5</v>
      </c>
      <c r="AX118" s="11" t="s">
        <v>72</v>
      </c>
      <c r="AY118" s="192" t="s">
        <v>127</v>
      </c>
    </row>
    <row r="119" spans="2:51" s="11" customFormat="1" ht="12">
      <c r="B119" s="181"/>
      <c r="C119" s="182"/>
      <c r="D119" s="183" t="s">
        <v>136</v>
      </c>
      <c r="E119" s="184" t="s">
        <v>1</v>
      </c>
      <c r="F119" s="185" t="s">
        <v>179</v>
      </c>
      <c r="G119" s="182"/>
      <c r="H119" s="186">
        <v>54</v>
      </c>
      <c r="I119" s="187"/>
      <c r="J119" s="187"/>
      <c r="K119" s="182"/>
      <c r="L119" s="182"/>
      <c r="M119" s="188"/>
      <c r="N119" s="189"/>
      <c r="O119" s="190"/>
      <c r="P119" s="190"/>
      <c r="Q119" s="190"/>
      <c r="R119" s="190"/>
      <c r="S119" s="190"/>
      <c r="T119" s="190"/>
      <c r="U119" s="190"/>
      <c r="V119" s="190"/>
      <c r="W119" s="190"/>
      <c r="X119" s="191"/>
      <c r="AT119" s="192" t="s">
        <v>136</v>
      </c>
      <c r="AU119" s="192" t="s">
        <v>82</v>
      </c>
      <c r="AV119" s="11" t="s">
        <v>82</v>
      </c>
      <c r="AW119" s="11" t="s">
        <v>5</v>
      </c>
      <c r="AX119" s="11" t="s">
        <v>72</v>
      </c>
      <c r="AY119" s="192" t="s">
        <v>127</v>
      </c>
    </row>
    <row r="120" spans="2:65" s="1" customFormat="1" ht="16.5" customHeight="1">
      <c r="B120" s="29"/>
      <c r="C120" s="168" t="s">
        <v>180</v>
      </c>
      <c r="D120" s="168" t="s">
        <v>129</v>
      </c>
      <c r="E120" s="169" t="s">
        <v>181</v>
      </c>
      <c r="F120" s="170" t="s">
        <v>182</v>
      </c>
      <c r="G120" s="171" t="s">
        <v>132</v>
      </c>
      <c r="H120" s="172">
        <v>437.4</v>
      </c>
      <c r="I120" s="173"/>
      <c r="J120" s="173"/>
      <c r="K120" s="174">
        <f>ROUND(P120*H120,2)</f>
        <v>0</v>
      </c>
      <c r="L120" s="170" t="s">
        <v>133</v>
      </c>
      <c r="M120" s="33"/>
      <c r="N120" s="175" t="s">
        <v>1</v>
      </c>
      <c r="O120" s="176" t="s">
        <v>41</v>
      </c>
      <c r="P120" s="177">
        <f>I120+J120</f>
        <v>0</v>
      </c>
      <c r="Q120" s="177">
        <f>ROUND(I120*H120,2)</f>
        <v>0</v>
      </c>
      <c r="R120" s="177">
        <f>ROUND(J120*H120,2)</f>
        <v>0</v>
      </c>
      <c r="S120" s="54"/>
      <c r="T120" s="178">
        <f>S120*H120</f>
        <v>0</v>
      </c>
      <c r="U120" s="178">
        <v>0.00084</v>
      </c>
      <c r="V120" s="178">
        <f>U120*H120</f>
        <v>0.367416</v>
      </c>
      <c r="W120" s="178">
        <v>0</v>
      </c>
      <c r="X120" s="179">
        <f>W120*H120</f>
        <v>0</v>
      </c>
      <c r="AR120" s="13" t="s">
        <v>134</v>
      </c>
      <c r="AT120" s="13" t="s">
        <v>129</v>
      </c>
      <c r="AU120" s="13" t="s">
        <v>82</v>
      </c>
      <c r="AY120" s="13" t="s">
        <v>127</v>
      </c>
      <c r="BE120" s="180">
        <f>IF(O120="základní",K120,0)</f>
        <v>0</v>
      </c>
      <c r="BF120" s="180">
        <f>IF(O120="snížená",K120,0)</f>
        <v>0</v>
      </c>
      <c r="BG120" s="180">
        <f>IF(O120="zákl. přenesená",K120,0)</f>
        <v>0</v>
      </c>
      <c r="BH120" s="180">
        <f>IF(O120="sníž. přenesená",K120,0)</f>
        <v>0</v>
      </c>
      <c r="BI120" s="180">
        <f>IF(O120="nulová",K120,0)</f>
        <v>0</v>
      </c>
      <c r="BJ120" s="13" t="s">
        <v>80</v>
      </c>
      <c r="BK120" s="180">
        <f>ROUND(P120*H120,2)</f>
        <v>0</v>
      </c>
      <c r="BL120" s="13" t="s">
        <v>134</v>
      </c>
      <c r="BM120" s="13" t="s">
        <v>183</v>
      </c>
    </row>
    <row r="121" spans="2:51" s="11" customFormat="1" ht="12">
      <c r="B121" s="181"/>
      <c r="C121" s="182"/>
      <c r="D121" s="183" t="s">
        <v>136</v>
      </c>
      <c r="E121" s="184" t="s">
        <v>1</v>
      </c>
      <c r="F121" s="185" t="s">
        <v>184</v>
      </c>
      <c r="G121" s="182"/>
      <c r="H121" s="186">
        <v>329.4</v>
      </c>
      <c r="I121" s="187"/>
      <c r="J121" s="187"/>
      <c r="K121" s="182"/>
      <c r="L121" s="182"/>
      <c r="M121" s="188"/>
      <c r="N121" s="189"/>
      <c r="O121" s="190"/>
      <c r="P121" s="190"/>
      <c r="Q121" s="190"/>
      <c r="R121" s="190"/>
      <c r="S121" s="190"/>
      <c r="T121" s="190"/>
      <c r="U121" s="190"/>
      <c r="V121" s="190"/>
      <c r="W121" s="190"/>
      <c r="X121" s="191"/>
      <c r="AT121" s="192" t="s">
        <v>136</v>
      </c>
      <c r="AU121" s="192" t="s">
        <v>82</v>
      </c>
      <c r="AV121" s="11" t="s">
        <v>82</v>
      </c>
      <c r="AW121" s="11" t="s">
        <v>5</v>
      </c>
      <c r="AX121" s="11" t="s">
        <v>72</v>
      </c>
      <c r="AY121" s="192" t="s">
        <v>127</v>
      </c>
    </row>
    <row r="122" spans="2:51" s="11" customFormat="1" ht="12">
      <c r="B122" s="181"/>
      <c r="C122" s="182"/>
      <c r="D122" s="183" t="s">
        <v>136</v>
      </c>
      <c r="E122" s="184" t="s">
        <v>1</v>
      </c>
      <c r="F122" s="185" t="s">
        <v>185</v>
      </c>
      <c r="G122" s="182"/>
      <c r="H122" s="186">
        <v>108</v>
      </c>
      <c r="I122" s="187"/>
      <c r="J122" s="187"/>
      <c r="K122" s="182"/>
      <c r="L122" s="182"/>
      <c r="M122" s="188"/>
      <c r="N122" s="189"/>
      <c r="O122" s="190"/>
      <c r="P122" s="190"/>
      <c r="Q122" s="190"/>
      <c r="R122" s="190"/>
      <c r="S122" s="190"/>
      <c r="T122" s="190"/>
      <c r="U122" s="190"/>
      <c r="V122" s="190"/>
      <c r="W122" s="190"/>
      <c r="X122" s="191"/>
      <c r="AT122" s="192" t="s">
        <v>136</v>
      </c>
      <c r="AU122" s="192" t="s">
        <v>82</v>
      </c>
      <c r="AV122" s="11" t="s">
        <v>82</v>
      </c>
      <c r="AW122" s="11" t="s">
        <v>5</v>
      </c>
      <c r="AX122" s="11" t="s">
        <v>72</v>
      </c>
      <c r="AY122" s="192" t="s">
        <v>127</v>
      </c>
    </row>
    <row r="123" spans="2:65" s="1" customFormat="1" ht="16.5" customHeight="1">
      <c r="B123" s="29"/>
      <c r="C123" s="168" t="s">
        <v>77</v>
      </c>
      <c r="D123" s="168" t="s">
        <v>129</v>
      </c>
      <c r="E123" s="169" t="s">
        <v>186</v>
      </c>
      <c r="F123" s="170" t="s">
        <v>187</v>
      </c>
      <c r="G123" s="171" t="s">
        <v>132</v>
      </c>
      <c r="H123" s="172">
        <v>437.4</v>
      </c>
      <c r="I123" s="173"/>
      <c r="J123" s="173"/>
      <c r="K123" s="174">
        <f>ROUND(P123*H123,2)</f>
        <v>0</v>
      </c>
      <c r="L123" s="170" t="s">
        <v>133</v>
      </c>
      <c r="M123" s="33"/>
      <c r="N123" s="175" t="s">
        <v>1</v>
      </c>
      <c r="O123" s="176" t="s">
        <v>41</v>
      </c>
      <c r="P123" s="177">
        <f>I123+J123</f>
        <v>0</v>
      </c>
      <c r="Q123" s="177">
        <f>ROUND(I123*H123,2)</f>
        <v>0</v>
      </c>
      <c r="R123" s="177">
        <f>ROUND(J123*H123,2)</f>
        <v>0</v>
      </c>
      <c r="S123" s="54"/>
      <c r="T123" s="178">
        <f>S123*H123</f>
        <v>0</v>
      </c>
      <c r="U123" s="178">
        <v>0</v>
      </c>
      <c r="V123" s="178">
        <f>U123*H123</f>
        <v>0</v>
      </c>
      <c r="W123" s="178">
        <v>0</v>
      </c>
      <c r="X123" s="179">
        <f>W123*H123</f>
        <v>0</v>
      </c>
      <c r="AR123" s="13" t="s">
        <v>134</v>
      </c>
      <c r="AT123" s="13" t="s">
        <v>129</v>
      </c>
      <c r="AU123" s="13" t="s">
        <v>82</v>
      </c>
      <c r="AY123" s="13" t="s">
        <v>127</v>
      </c>
      <c r="BE123" s="180">
        <f>IF(O123="základní",K123,0)</f>
        <v>0</v>
      </c>
      <c r="BF123" s="180">
        <f>IF(O123="snížená",K123,0)</f>
        <v>0</v>
      </c>
      <c r="BG123" s="180">
        <f>IF(O123="zákl. přenesená",K123,0)</f>
        <v>0</v>
      </c>
      <c r="BH123" s="180">
        <f>IF(O123="sníž. přenesená",K123,0)</f>
        <v>0</v>
      </c>
      <c r="BI123" s="180">
        <f>IF(O123="nulová",K123,0)</f>
        <v>0</v>
      </c>
      <c r="BJ123" s="13" t="s">
        <v>80</v>
      </c>
      <c r="BK123" s="180">
        <f>ROUND(P123*H123,2)</f>
        <v>0</v>
      </c>
      <c r="BL123" s="13" t="s">
        <v>134</v>
      </c>
      <c r="BM123" s="13" t="s">
        <v>188</v>
      </c>
    </row>
    <row r="124" spans="2:65" s="1" customFormat="1" ht="16.5" customHeight="1">
      <c r="B124" s="29"/>
      <c r="C124" s="168" t="s">
        <v>189</v>
      </c>
      <c r="D124" s="168" t="s">
        <v>129</v>
      </c>
      <c r="E124" s="169" t="s">
        <v>190</v>
      </c>
      <c r="F124" s="170" t="s">
        <v>191</v>
      </c>
      <c r="G124" s="171" t="s">
        <v>150</v>
      </c>
      <c r="H124" s="172">
        <v>716.097</v>
      </c>
      <c r="I124" s="173"/>
      <c r="J124" s="173"/>
      <c r="K124" s="174">
        <f>ROUND(P124*H124,2)</f>
        <v>0</v>
      </c>
      <c r="L124" s="170" t="s">
        <v>133</v>
      </c>
      <c r="M124" s="33"/>
      <c r="N124" s="175" t="s">
        <v>1</v>
      </c>
      <c r="O124" s="176" t="s">
        <v>41</v>
      </c>
      <c r="P124" s="177">
        <f>I124+J124</f>
        <v>0</v>
      </c>
      <c r="Q124" s="177">
        <f>ROUND(I124*H124,2)</f>
        <v>0</v>
      </c>
      <c r="R124" s="177">
        <f>ROUND(J124*H124,2)</f>
        <v>0</v>
      </c>
      <c r="S124" s="54"/>
      <c r="T124" s="178">
        <f>S124*H124</f>
        <v>0</v>
      </c>
      <c r="U124" s="178">
        <v>0</v>
      </c>
      <c r="V124" s="178">
        <f>U124*H124</f>
        <v>0</v>
      </c>
      <c r="W124" s="178">
        <v>0</v>
      </c>
      <c r="X124" s="179">
        <f>W124*H124</f>
        <v>0</v>
      </c>
      <c r="AR124" s="13" t="s">
        <v>134</v>
      </c>
      <c r="AT124" s="13" t="s">
        <v>129</v>
      </c>
      <c r="AU124" s="13" t="s">
        <v>82</v>
      </c>
      <c r="AY124" s="13" t="s">
        <v>127</v>
      </c>
      <c r="BE124" s="180">
        <f>IF(O124="základní",K124,0)</f>
        <v>0</v>
      </c>
      <c r="BF124" s="180">
        <f>IF(O124="snížená",K124,0)</f>
        <v>0</v>
      </c>
      <c r="BG124" s="180">
        <f>IF(O124="zákl. přenesená",K124,0)</f>
        <v>0</v>
      </c>
      <c r="BH124" s="180">
        <f>IF(O124="sníž. přenesená",K124,0)</f>
        <v>0</v>
      </c>
      <c r="BI124" s="180">
        <f>IF(O124="nulová",K124,0)</f>
        <v>0</v>
      </c>
      <c r="BJ124" s="13" t="s">
        <v>80</v>
      </c>
      <c r="BK124" s="180">
        <f>ROUND(P124*H124,2)</f>
        <v>0</v>
      </c>
      <c r="BL124" s="13" t="s">
        <v>134</v>
      </c>
      <c r="BM124" s="13" t="s">
        <v>192</v>
      </c>
    </row>
    <row r="125" spans="2:51" s="11" customFormat="1" ht="12">
      <c r="B125" s="181"/>
      <c r="C125" s="182"/>
      <c r="D125" s="183" t="s">
        <v>136</v>
      </c>
      <c r="E125" s="184" t="s">
        <v>1</v>
      </c>
      <c r="F125" s="185" t="s">
        <v>193</v>
      </c>
      <c r="G125" s="182"/>
      <c r="H125" s="186">
        <v>716.097</v>
      </c>
      <c r="I125" s="187"/>
      <c r="J125" s="187"/>
      <c r="K125" s="182"/>
      <c r="L125" s="182"/>
      <c r="M125" s="188"/>
      <c r="N125" s="189"/>
      <c r="O125" s="190"/>
      <c r="P125" s="190"/>
      <c r="Q125" s="190"/>
      <c r="R125" s="190"/>
      <c r="S125" s="190"/>
      <c r="T125" s="190"/>
      <c r="U125" s="190"/>
      <c r="V125" s="190"/>
      <c r="W125" s="190"/>
      <c r="X125" s="191"/>
      <c r="AT125" s="192" t="s">
        <v>136</v>
      </c>
      <c r="AU125" s="192" t="s">
        <v>82</v>
      </c>
      <c r="AV125" s="11" t="s">
        <v>82</v>
      </c>
      <c r="AW125" s="11" t="s">
        <v>5</v>
      </c>
      <c r="AX125" s="11" t="s">
        <v>72</v>
      </c>
      <c r="AY125" s="192" t="s">
        <v>127</v>
      </c>
    </row>
    <row r="126" spans="2:65" s="1" customFormat="1" ht="16.5" customHeight="1">
      <c r="B126" s="29"/>
      <c r="C126" s="168" t="s">
        <v>194</v>
      </c>
      <c r="D126" s="168" t="s">
        <v>129</v>
      </c>
      <c r="E126" s="169" t="s">
        <v>195</v>
      </c>
      <c r="F126" s="170" t="s">
        <v>196</v>
      </c>
      <c r="G126" s="171" t="s">
        <v>150</v>
      </c>
      <c r="H126" s="172">
        <v>716.097</v>
      </c>
      <c r="I126" s="173"/>
      <c r="J126" s="173"/>
      <c r="K126" s="174">
        <f>ROUND(P126*H126,2)</f>
        <v>0</v>
      </c>
      <c r="L126" s="170" t="s">
        <v>133</v>
      </c>
      <c r="M126" s="33"/>
      <c r="N126" s="175" t="s">
        <v>1</v>
      </c>
      <c r="O126" s="176" t="s">
        <v>41</v>
      </c>
      <c r="P126" s="177">
        <f>I126+J126</f>
        <v>0</v>
      </c>
      <c r="Q126" s="177">
        <f>ROUND(I126*H126,2)</f>
        <v>0</v>
      </c>
      <c r="R126" s="177">
        <f>ROUND(J126*H126,2)</f>
        <v>0</v>
      </c>
      <c r="S126" s="54"/>
      <c r="T126" s="178">
        <f>S126*H126</f>
        <v>0</v>
      </c>
      <c r="U126" s="178">
        <v>0</v>
      </c>
      <c r="V126" s="178">
        <f>U126*H126</f>
        <v>0</v>
      </c>
      <c r="W126" s="178">
        <v>0</v>
      </c>
      <c r="X126" s="179">
        <f>W126*H126</f>
        <v>0</v>
      </c>
      <c r="AR126" s="13" t="s">
        <v>134</v>
      </c>
      <c r="AT126" s="13" t="s">
        <v>129</v>
      </c>
      <c r="AU126" s="13" t="s">
        <v>82</v>
      </c>
      <c r="AY126" s="13" t="s">
        <v>127</v>
      </c>
      <c r="BE126" s="180">
        <f>IF(O126="základní",K126,0)</f>
        <v>0</v>
      </c>
      <c r="BF126" s="180">
        <f>IF(O126="snížená",K126,0)</f>
        <v>0</v>
      </c>
      <c r="BG126" s="180">
        <f>IF(O126="zákl. přenesená",K126,0)</f>
        <v>0</v>
      </c>
      <c r="BH126" s="180">
        <f>IF(O126="sníž. přenesená",K126,0)</f>
        <v>0</v>
      </c>
      <c r="BI126" s="180">
        <f>IF(O126="nulová",K126,0)</f>
        <v>0</v>
      </c>
      <c r="BJ126" s="13" t="s">
        <v>80</v>
      </c>
      <c r="BK126" s="180">
        <f>ROUND(P126*H126,2)</f>
        <v>0</v>
      </c>
      <c r="BL126" s="13" t="s">
        <v>134</v>
      </c>
      <c r="BM126" s="13" t="s">
        <v>197</v>
      </c>
    </row>
    <row r="127" spans="2:65" s="1" customFormat="1" ht="16.5" customHeight="1">
      <c r="B127" s="29"/>
      <c r="C127" s="168" t="s">
        <v>198</v>
      </c>
      <c r="D127" s="168" t="s">
        <v>129</v>
      </c>
      <c r="E127" s="169" t="s">
        <v>199</v>
      </c>
      <c r="F127" s="170" t="s">
        <v>200</v>
      </c>
      <c r="G127" s="171" t="s">
        <v>150</v>
      </c>
      <c r="H127" s="172">
        <v>716.097</v>
      </c>
      <c r="I127" s="173"/>
      <c r="J127" s="173"/>
      <c r="K127" s="174">
        <f>ROUND(P127*H127,2)</f>
        <v>0</v>
      </c>
      <c r="L127" s="170" t="s">
        <v>133</v>
      </c>
      <c r="M127" s="33"/>
      <c r="N127" s="175" t="s">
        <v>1</v>
      </c>
      <c r="O127" s="176" t="s">
        <v>41</v>
      </c>
      <c r="P127" s="177">
        <f>I127+J127</f>
        <v>0</v>
      </c>
      <c r="Q127" s="177">
        <f>ROUND(I127*H127,2)</f>
        <v>0</v>
      </c>
      <c r="R127" s="177">
        <f>ROUND(J127*H127,2)</f>
        <v>0</v>
      </c>
      <c r="S127" s="54"/>
      <c r="T127" s="178">
        <f>S127*H127</f>
        <v>0</v>
      </c>
      <c r="U127" s="178">
        <v>0</v>
      </c>
      <c r="V127" s="178">
        <f>U127*H127</f>
        <v>0</v>
      </c>
      <c r="W127" s="178">
        <v>0</v>
      </c>
      <c r="X127" s="179">
        <f>W127*H127</f>
        <v>0</v>
      </c>
      <c r="AR127" s="13" t="s">
        <v>134</v>
      </c>
      <c r="AT127" s="13" t="s">
        <v>129</v>
      </c>
      <c r="AU127" s="13" t="s">
        <v>82</v>
      </c>
      <c r="AY127" s="13" t="s">
        <v>127</v>
      </c>
      <c r="BE127" s="180">
        <f>IF(O127="základní",K127,0)</f>
        <v>0</v>
      </c>
      <c r="BF127" s="180">
        <f>IF(O127="snížená",K127,0)</f>
        <v>0</v>
      </c>
      <c r="BG127" s="180">
        <f>IF(O127="zákl. přenesená",K127,0)</f>
        <v>0</v>
      </c>
      <c r="BH127" s="180">
        <f>IF(O127="sníž. přenesená",K127,0)</f>
        <v>0</v>
      </c>
      <c r="BI127" s="180">
        <f>IF(O127="nulová",K127,0)</f>
        <v>0</v>
      </c>
      <c r="BJ127" s="13" t="s">
        <v>80</v>
      </c>
      <c r="BK127" s="180">
        <f>ROUND(P127*H127,2)</f>
        <v>0</v>
      </c>
      <c r="BL127" s="13" t="s">
        <v>134</v>
      </c>
      <c r="BM127" s="13" t="s">
        <v>201</v>
      </c>
    </row>
    <row r="128" spans="2:65" s="1" customFormat="1" ht="16.5" customHeight="1">
      <c r="B128" s="29"/>
      <c r="C128" s="168" t="s">
        <v>202</v>
      </c>
      <c r="D128" s="168" t="s">
        <v>129</v>
      </c>
      <c r="E128" s="169" t="s">
        <v>203</v>
      </c>
      <c r="F128" s="170" t="s">
        <v>204</v>
      </c>
      <c r="G128" s="171" t="s">
        <v>205</v>
      </c>
      <c r="H128" s="172">
        <v>1432.194</v>
      </c>
      <c r="I128" s="173"/>
      <c r="J128" s="173"/>
      <c r="K128" s="174">
        <f>ROUND(P128*H128,2)</f>
        <v>0</v>
      </c>
      <c r="L128" s="170" t="s">
        <v>133</v>
      </c>
      <c r="M128" s="33"/>
      <c r="N128" s="175" t="s">
        <v>1</v>
      </c>
      <c r="O128" s="176" t="s">
        <v>41</v>
      </c>
      <c r="P128" s="177">
        <f>I128+J128</f>
        <v>0</v>
      </c>
      <c r="Q128" s="177">
        <f>ROUND(I128*H128,2)</f>
        <v>0</v>
      </c>
      <c r="R128" s="177">
        <f>ROUND(J128*H128,2)</f>
        <v>0</v>
      </c>
      <c r="S128" s="54"/>
      <c r="T128" s="178">
        <f>S128*H128</f>
        <v>0</v>
      </c>
      <c r="U128" s="178">
        <v>0</v>
      </c>
      <c r="V128" s="178">
        <f>U128*H128</f>
        <v>0</v>
      </c>
      <c r="W128" s="178">
        <v>0</v>
      </c>
      <c r="X128" s="179">
        <f>W128*H128</f>
        <v>0</v>
      </c>
      <c r="AR128" s="13" t="s">
        <v>134</v>
      </c>
      <c r="AT128" s="13" t="s">
        <v>129</v>
      </c>
      <c r="AU128" s="13" t="s">
        <v>82</v>
      </c>
      <c r="AY128" s="13" t="s">
        <v>127</v>
      </c>
      <c r="BE128" s="180">
        <f>IF(O128="základní",K128,0)</f>
        <v>0</v>
      </c>
      <c r="BF128" s="180">
        <f>IF(O128="snížená",K128,0)</f>
        <v>0</v>
      </c>
      <c r="BG128" s="180">
        <f>IF(O128="zákl. přenesená",K128,0)</f>
        <v>0</v>
      </c>
      <c r="BH128" s="180">
        <f>IF(O128="sníž. přenesená",K128,0)</f>
        <v>0</v>
      </c>
      <c r="BI128" s="180">
        <f>IF(O128="nulová",K128,0)</f>
        <v>0</v>
      </c>
      <c r="BJ128" s="13" t="s">
        <v>80</v>
      </c>
      <c r="BK128" s="180">
        <f>ROUND(P128*H128,2)</f>
        <v>0</v>
      </c>
      <c r="BL128" s="13" t="s">
        <v>134</v>
      </c>
      <c r="BM128" s="13" t="s">
        <v>206</v>
      </c>
    </row>
    <row r="129" spans="2:51" s="11" customFormat="1" ht="12">
      <c r="B129" s="181"/>
      <c r="C129" s="182"/>
      <c r="D129" s="183" t="s">
        <v>136</v>
      </c>
      <c r="E129" s="182"/>
      <c r="F129" s="185" t="s">
        <v>207</v>
      </c>
      <c r="G129" s="182"/>
      <c r="H129" s="186">
        <v>1432.194</v>
      </c>
      <c r="I129" s="187"/>
      <c r="J129" s="187"/>
      <c r="K129" s="182"/>
      <c r="L129" s="182"/>
      <c r="M129" s="188"/>
      <c r="N129" s="189"/>
      <c r="O129" s="190"/>
      <c r="P129" s="190"/>
      <c r="Q129" s="190"/>
      <c r="R129" s="190"/>
      <c r="S129" s="190"/>
      <c r="T129" s="190"/>
      <c r="U129" s="190"/>
      <c r="V129" s="190"/>
      <c r="W129" s="190"/>
      <c r="X129" s="191"/>
      <c r="AT129" s="192" t="s">
        <v>136</v>
      </c>
      <c r="AU129" s="192" t="s">
        <v>82</v>
      </c>
      <c r="AV129" s="11" t="s">
        <v>82</v>
      </c>
      <c r="AW129" s="11" t="s">
        <v>4</v>
      </c>
      <c r="AX129" s="11" t="s">
        <v>80</v>
      </c>
      <c r="AY129" s="192" t="s">
        <v>127</v>
      </c>
    </row>
    <row r="130" spans="2:65" s="1" customFormat="1" ht="16.5" customHeight="1">
      <c r="B130" s="29"/>
      <c r="C130" s="168" t="s">
        <v>9</v>
      </c>
      <c r="D130" s="168" t="s">
        <v>129</v>
      </c>
      <c r="E130" s="169" t="s">
        <v>208</v>
      </c>
      <c r="F130" s="170" t="s">
        <v>209</v>
      </c>
      <c r="G130" s="171" t="s">
        <v>150</v>
      </c>
      <c r="H130" s="172">
        <v>332.739</v>
      </c>
      <c r="I130" s="173"/>
      <c r="J130" s="173"/>
      <c r="K130" s="174">
        <f>ROUND(P130*H130,2)</f>
        <v>0</v>
      </c>
      <c r="L130" s="170" t="s">
        <v>133</v>
      </c>
      <c r="M130" s="33"/>
      <c r="N130" s="175" t="s">
        <v>1</v>
      </c>
      <c r="O130" s="176" t="s">
        <v>41</v>
      </c>
      <c r="P130" s="177">
        <f>I130+J130</f>
        <v>0</v>
      </c>
      <c r="Q130" s="177">
        <f>ROUND(I130*H130,2)</f>
        <v>0</v>
      </c>
      <c r="R130" s="177">
        <f>ROUND(J130*H130,2)</f>
        <v>0</v>
      </c>
      <c r="S130" s="54"/>
      <c r="T130" s="178">
        <f>S130*H130</f>
        <v>0</v>
      </c>
      <c r="U130" s="178">
        <v>0</v>
      </c>
      <c r="V130" s="178">
        <f>U130*H130</f>
        <v>0</v>
      </c>
      <c r="W130" s="178">
        <v>0</v>
      </c>
      <c r="X130" s="179">
        <f>W130*H130</f>
        <v>0</v>
      </c>
      <c r="AR130" s="13" t="s">
        <v>134</v>
      </c>
      <c r="AT130" s="13" t="s">
        <v>129</v>
      </c>
      <c r="AU130" s="13" t="s">
        <v>82</v>
      </c>
      <c r="AY130" s="13" t="s">
        <v>127</v>
      </c>
      <c r="BE130" s="180">
        <f>IF(O130="základní",K130,0)</f>
        <v>0</v>
      </c>
      <c r="BF130" s="180">
        <f>IF(O130="snížená",K130,0)</f>
        <v>0</v>
      </c>
      <c r="BG130" s="180">
        <f>IF(O130="zákl. přenesená",K130,0)</f>
        <v>0</v>
      </c>
      <c r="BH130" s="180">
        <f>IF(O130="sníž. přenesená",K130,0)</f>
        <v>0</v>
      </c>
      <c r="BI130" s="180">
        <f>IF(O130="nulová",K130,0)</f>
        <v>0</v>
      </c>
      <c r="BJ130" s="13" t="s">
        <v>80</v>
      </c>
      <c r="BK130" s="180">
        <f>ROUND(P130*H130,2)</f>
        <v>0</v>
      </c>
      <c r="BL130" s="13" t="s">
        <v>134</v>
      </c>
      <c r="BM130" s="13" t="s">
        <v>210</v>
      </c>
    </row>
    <row r="131" spans="2:51" s="11" customFormat="1" ht="12">
      <c r="B131" s="181"/>
      <c r="C131" s="182"/>
      <c r="D131" s="183" t="s">
        <v>136</v>
      </c>
      <c r="E131" s="184" t="s">
        <v>1</v>
      </c>
      <c r="F131" s="185" t="s">
        <v>211</v>
      </c>
      <c r="G131" s="182"/>
      <c r="H131" s="186">
        <v>75.285</v>
      </c>
      <c r="I131" s="187"/>
      <c r="J131" s="187"/>
      <c r="K131" s="182"/>
      <c r="L131" s="182"/>
      <c r="M131" s="188"/>
      <c r="N131" s="189"/>
      <c r="O131" s="190"/>
      <c r="P131" s="190"/>
      <c r="Q131" s="190"/>
      <c r="R131" s="190"/>
      <c r="S131" s="190"/>
      <c r="T131" s="190"/>
      <c r="U131" s="190"/>
      <c r="V131" s="190"/>
      <c r="W131" s="190"/>
      <c r="X131" s="191"/>
      <c r="AT131" s="192" t="s">
        <v>136</v>
      </c>
      <c r="AU131" s="192" t="s">
        <v>82</v>
      </c>
      <c r="AV131" s="11" t="s">
        <v>82</v>
      </c>
      <c r="AW131" s="11" t="s">
        <v>5</v>
      </c>
      <c r="AX131" s="11" t="s">
        <v>72</v>
      </c>
      <c r="AY131" s="192" t="s">
        <v>127</v>
      </c>
    </row>
    <row r="132" spans="2:51" s="11" customFormat="1" ht="12">
      <c r="B132" s="181"/>
      <c r="C132" s="182"/>
      <c r="D132" s="183" t="s">
        <v>136</v>
      </c>
      <c r="E132" s="184" t="s">
        <v>1</v>
      </c>
      <c r="F132" s="185" t="s">
        <v>212</v>
      </c>
      <c r="G132" s="182"/>
      <c r="H132" s="186">
        <v>14.784</v>
      </c>
      <c r="I132" s="187"/>
      <c r="J132" s="187"/>
      <c r="K132" s="182"/>
      <c r="L132" s="182"/>
      <c r="M132" s="188"/>
      <c r="N132" s="189"/>
      <c r="O132" s="190"/>
      <c r="P132" s="190"/>
      <c r="Q132" s="190"/>
      <c r="R132" s="190"/>
      <c r="S132" s="190"/>
      <c r="T132" s="190"/>
      <c r="U132" s="190"/>
      <c r="V132" s="190"/>
      <c r="W132" s="190"/>
      <c r="X132" s="191"/>
      <c r="AT132" s="192" t="s">
        <v>136</v>
      </c>
      <c r="AU132" s="192" t="s">
        <v>82</v>
      </c>
      <c r="AV132" s="11" t="s">
        <v>82</v>
      </c>
      <c r="AW132" s="11" t="s">
        <v>5</v>
      </c>
      <c r="AX132" s="11" t="s">
        <v>72</v>
      </c>
      <c r="AY132" s="192" t="s">
        <v>127</v>
      </c>
    </row>
    <row r="133" spans="2:51" s="11" customFormat="1" ht="12">
      <c r="B133" s="181"/>
      <c r="C133" s="182"/>
      <c r="D133" s="183" t="s">
        <v>136</v>
      </c>
      <c r="E133" s="184" t="s">
        <v>1</v>
      </c>
      <c r="F133" s="185" t="s">
        <v>213</v>
      </c>
      <c r="G133" s="182"/>
      <c r="H133" s="186">
        <v>22.14</v>
      </c>
      <c r="I133" s="187"/>
      <c r="J133" s="187"/>
      <c r="K133" s="182"/>
      <c r="L133" s="182"/>
      <c r="M133" s="188"/>
      <c r="N133" s="189"/>
      <c r="O133" s="190"/>
      <c r="P133" s="190"/>
      <c r="Q133" s="190"/>
      <c r="R133" s="190"/>
      <c r="S133" s="190"/>
      <c r="T133" s="190"/>
      <c r="U133" s="190"/>
      <c r="V133" s="190"/>
      <c r="W133" s="190"/>
      <c r="X133" s="191"/>
      <c r="AT133" s="192" t="s">
        <v>136</v>
      </c>
      <c r="AU133" s="192" t="s">
        <v>82</v>
      </c>
      <c r="AV133" s="11" t="s">
        <v>82</v>
      </c>
      <c r="AW133" s="11" t="s">
        <v>5</v>
      </c>
      <c r="AX133" s="11" t="s">
        <v>72</v>
      </c>
      <c r="AY133" s="192" t="s">
        <v>127</v>
      </c>
    </row>
    <row r="134" spans="2:51" s="11" customFormat="1" ht="12">
      <c r="B134" s="181"/>
      <c r="C134" s="182"/>
      <c r="D134" s="183" t="s">
        <v>136</v>
      </c>
      <c r="E134" s="184" t="s">
        <v>1</v>
      </c>
      <c r="F134" s="185" t="s">
        <v>214</v>
      </c>
      <c r="G134" s="182"/>
      <c r="H134" s="186">
        <v>23.835</v>
      </c>
      <c r="I134" s="187"/>
      <c r="J134" s="187"/>
      <c r="K134" s="182"/>
      <c r="L134" s="182"/>
      <c r="M134" s="188"/>
      <c r="N134" s="189"/>
      <c r="O134" s="190"/>
      <c r="P134" s="190"/>
      <c r="Q134" s="190"/>
      <c r="R134" s="190"/>
      <c r="S134" s="190"/>
      <c r="T134" s="190"/>
      <c r="U134" s="190"/>
      <c r="V134" s="190"/>
      <c r="W134" s="190"/>
      <c r="X134" s="191"/>
      <c r="AT134" s="192" t="s">
        <v>136</v>
      </c>
      <c r="AU134" s="192" t="s">
        <v>82</v>
      </c>
      <c r="AV134" s="11" t="s">
        <v>82</v>
      </c>
      <c r="AW134" s="11" t="s">
        <v>5</v>
      </c>
      <c r="AX134" s="11" t="s">
        <v>72</v>
      </c>
      <c r="AY134" s="192" t="s">
        <v>127</v>
      </c>
    </row>
    <row r="135" spans="2:51" s="11" customFormat="1" ht="12">
      <c r="B135" s="181"/>
      <c r="C135" s="182"/>
      <c r="D135" s="183" t="s">
        <v>136</v>
      </c>
      <c r="E135" s="184" t="s">
        <v>1</v>
      </c>
      <c r="F135" s="185" t="s">
        <v>215</v>
      </c>
      <c r="G135" s="182"/>
      <c r="H135" s="186">
        <v>123.525</v>
      </c>
      <c r="I135" s="187"/>
      <c r="J135" s="187"/>
      <c r="K135" s="182"/>
      <c r="L135" s="182"/>
      <c r="M135" s="188"/>
      <c r="N135" s="189"/>
      <c r="O135" s="190"/>
      <c r="P135" s="190"/>
      <c r="Q135" s="190"/>
      <c r="R135" s="190"/>
      <c r="S135" s="190"/>
      <c r="T135" s="190"/>
      <c r="U135" s="190"/>
      <c r="V135" s="190"/>
      <c r="W135" s="190"/>
      <c r="X135" s="191"/>
      <c r="AT135" s="192" t="s">
        <v>136</v>
      </c>
      <c r="AU135" s="192" t="s">
        <v>82</v>
      </c>
      <c r="AV135" s="11" t="s">
        <v>82</v>
      </c>
      <c r="AW135" s="11" t="s">
        <v>5</v>
      </c>
      <c r="AX135" s="11" t="s">
        <v>72</v>
      </c>
      <c r="AY135" s="192" t="s">
        <v>127</v>
      </c>
    </row>
    <row r="136" spans="2:51" s="11" customFormat="1" ht="12">
      <c r="B136" s="181"/>
      <c r="C136" s="182"/>
      <c r="D136" s="183" t="s">
        <v>136</v>
      </c>
      <c r="E136" s="184" t="s">
        <v>1</v>
      </c>
      <c r="F136" s="185" t="s">
        <v>216</v>
      </c>
      <c r="G136" s="182"/>
      <c r="H136" s="186">
        <v>40.5</v>
      </c>
      <c r="I136" s="187"/>
      <c r="J136" s="187"/>
      <c r="K136" s="182"/>
      <c r="L136" s="182"/>
      <c r="M136" s="188"/>
      <c r="N136" s="189"/>
      <c r="O136" s="190"/>
      <c r="P136" s="190"/>
      <c r="Q136" s="190"/>
      <c r="R136" s="190"/>
      <c r="S136" s="190"/>
      <c r="T136" s="190"/>
      <c r="U136" s="190"/>
      <c r="V136" s="190"/>
      <c r="W136" s="190"/>
      <c r="X136" s="191"/>
      <c r="AT136" s="192" t="s">
        <v>136</v>
      </c>
      <c r="AU136" s="192" t="s">
        <v>82</v>
      </c>
      <c r="AV136" s="11" t="s">
        <v>82</v>
      </c>
      <c r="AW136" s="11" t="s">
        <v>5</v>
      </c>
      <c r="AX136" s="11" t="s">
        <v>72</v>
      </c>
      <c r="AY136" s="192" t="s">
        <v>127</v>
      </c>
    </row>
    <row r="137" spans="2:51" s="11" customFormat="1" ht="12">
      <c r="B137" s="181"/>
      <c r="C137" s="182"/>
      <c r="D137" s="183" t="s">
        <v>136</v>
      </c>
      <c r="E137" s="184" t="s">
        <v>1</v>
      </c>
      <c r="F137" s="185" t="s">
        <v>217</v>
      </c>
      <c r="G137" s="182"/>
      <c r="H137" s="186">
        <v>32.67</v>
      </c>
      <c r="I137" s="187"/>
      <c r="J137" s="187"/>
      <c r="K137" s="182"/>
      <c r="L137" s="182"/>
      <c r="M137" s="188"/>
      <c r="N137" s="189"/>
      <c r="O137" s="190"/>
      <c r="P137" s="190"/>
      <c r="Q137" s="190"/>
      <c r="R137" s="190"/>
      <c r="S137" s="190"/>
      <c r="T137" s="190"/>
      <c r="U137" s="190"/>
      <c r="V137" s="190"/>
      <c r="W137" s="190"/>
      <c r="X137" s="191"/>
      <c r="AT137" s="192" t="s">
        <v>136</v>
      </c>
      <c r="AU137" s="192" t="s">
        <v>82</v>
      </c>
      <c r="AV137" s="11" t="s">
        <v>82</v>
      </c>
      <c r="AW137" s="11" t="s">
        <v>5</v>
      </c>
      <c r="AX137" s="11" t="s">
        <v>72</v>
      </c>
      <c r="AY137" s="192" t="s">
        <v>127</v>
      </c>
    </row>
    <row r="138" spans="2:65" s="1" customFormat="1" ht="16.5" customHeight="1">
      <c r="B138" s="29"/>
      <c r="C138" s="193" t="s">
        <v>218</v>
      </c>
      <c r="D138" s="193" t="s">
        <v>219</v>
      </c>
      <c r="E138" s="194" t="s">
        <v>220</v>
      </c>
      <c r="F138" s="195" t="s">
        <v>221</v>
      </c>
      <c r="G138" s="196" t="s">
        <v>205</v>
      </c>
      <c r="H138" s="197">
        <v>665.478</v>
      </c>
      <c r="I138" s="198"/>
      <c r="J138" s="199"/>
      <c r="K138" s="200">
        <f>ROUND(P138*H138,2)</f>
        <v>0</v>
      </c>
      <c r="L138" s="195" t="s">
        <v>133</v>
      </c>
      <c r="M138" s="201"/>
      <c r="N138" s="202" t="s">
        <v>1</v>
      </c>
      <c r="O138" s="176" t="s">
        <v>41</v>
      </c>
      <c r="P138" s="177">
        <f>I138+J138</f>
        <v>0</v>
      </c>
      <c r="Q138" s="177">
        <f>ROUND(I138*H138,2)</f>
        <v>0</v>
      </c>
      <c r="R138" s="177">
        <f>ROUND(J138*H138,2)</f>
        <v>0</v>
      </c>
      <c r="S138" s="54"/>
      <c r="T138" s="178">
        <f>S138*H138</f>
        <v>0</v>
      </c>
      <c r="U138" s="178">
        <v>0</v>
      </c>
      <c r="V138" s="178">
        <f>U138*H138</f>
        <v>0</v>
      </c>
      <c r="W138" s="178">
        <v>0</v>
      </c>
      <c r="X138" s="179">
        <f>W138*H138</f>
        <v>0</v>
      </c>
      <c r="AR138" s="13" t="s">
        <v>174</v>
      </c>
      <c r="AT138" s="13" t="s">
        <v>219</v>
      </c>
      <c r="AU138" s="13" t="s">
        <v>82</v>
      </c>
      <c r="AY138" s="13" t="s">
        <v>127</v>
      </c>
      <c r="BE138" s="180">
        <f>IF(O138="základní",K138,0)</f>
        <v>0</v>
      </c>
      <c r="BF138" s="180">
        <f>IF(O138="snížená",K138,0)</f>
        <v>0</v>
      </c>
      <c r="BG138" s="180">
        <f>IF(O138="zákl. přenesená",K138,0)</f>
        <v>0</v>
      </c>
      <c r="BH138" s="180">
        <f>IF(O138="sníž. přenesená",K138,0)</f>
        <v>0</v>
      </c>
      <c r="BI138" s="180">
        <f>IF(O138="nulová",K138,0)</f>
        <v>0</v>
      </c>
      <c r="BJ138" s="13" t="s">
        <v>80</v>
      </c>
      <c r="BK138" s="180">
        <f>ROUND(P138*H138,2)</f>
        <v>0</v>
      </c>
      <c r="BL138" s="13" t="s">
        <v>134</v>
      </c>
      <c r="BM138" s="13" t="s">
        <v>222</v>
      </c>
    </row>
    <row r="139" spans="2:51" s="11" customFormat="1" ht="12">
      <c r="B139" s="181"/>
      <c r="C139" s="182"/>
      <c r="D139" s="183" t="s">
        <v>136</v>
      </c>
      <c r="E139" s="182"/>
      <c r="F139" s="185" t="s">
        <v>223</v>
      </c>
      <c r="G139" s="182"/>
      <c r="H139" s="186">
        <v>665.478</v>
      </c>
      <c r="I139" s="187"/>
      <c r="J139" s="187"/>
      <c r="K139" s="182"/>
      <c r="L139" s="182"/>
      <c r="M139" s="188"/>
      <c r="N139" s="189"/>
      <c r="O139" s="190"/>
      <c r="P139" s="190"/>
      <c r="Q139" s="190"/>
      <c r="R139" s="190"/>
      <c r="S139" s="190"/>
      <c r="T139" s="190"/>
      <c r="U139" s="190"/>
      <c r="V139" s="190"/>
      <c r="W139" s="190"/>
      <c r="X139" s="191"/>
      <c r="AT139" s="192" t="s">
        <v>136</v>
      </c>
      <c r="AU139" s="192" t="s">
        <v>82</v>
      </c>
      <c r="AV139" s="11" t="s">
        <v>82</v>
      </c>
      <c r="AW139" s="11" t="s">
        <v>4</v>
      </c>
      <c r="AX139" s="11" t="s">
        <v>80</v>
      </c>
      <c r="AY139" s="192" t="s">
        <v>127</v>
      </c>
    </row>
    <row r="140" spans="2:65" s="1" customFormat="1" ht="16.5" customHeight="1">
      <c r="B140" s="29"/>
      <c r="C140" s="168" t="s">
        <v>224</v>
      </c>
      <c r="D140" s="168" t="s">
        <v>129</v>
      </c>
      <c r="E140" s="169" t="s">
        <v>225</v>
      </c>
      <c r="F140" s="170" t="s">
        <v>226</v>
      </c>
      <c r="G140" s="171" t="s">
        <v>150</v>
      </c>
      <c r="H140" s="172">
        <v>292.224</v>
      </c>
      <c r="I140" s="173"/>
      <c r="J140" s="173"/>
      <c r="K140" s="174">
        <f>ROUND(P140*H140,2)</f>
        <v>0</v>
      </c>
      <c r="L140" s="170" t="s">
        <v>133</v>
      </c>
      <c r="M140" s="33"/>
      <c r="N140" s="175" t="s">
        <v>1</v>
      </c>
      <c r="O140" s="176" t="s">
        <v>41</v>
      </c>
      <c r="P140" s="177">
        <f>I140+J140</f>
        <v>0</v>
      </c>
      <c r="Q140" s="177">
        <f>ROUND(I140*H140,2)</f>
        <v>0</v>
      </c>
      <c r="R140" s="177">
        <f>ROUND(J140*H140,2)</f>
        <v>0</v>
      </c>
      <c r="S140" s="54"/>
      <c r="T140" s="178">
        <f>S140*H140</f>
        <v>0</v>
      </c>
      <c r="U140" s="178">
        <v>0</v>
      </c>
      <c r="V140" s="178">
        <f>U140*H140</f>
        <v>0</v>
      </c>
      <c r="W140" s="178">
        <v>0</v>
      </c>
      <c r="X140" s="179">
        <f>W140*H140</f>
        <v>0</v>
      </c>
      <c r="AR140" s="13" t="s">
        <v>134</v>
      </c>
      <c r="AT140" s="13" t="s">
        <v>129</v>
      </c>
      <c r="AU140" s="13" t="s">
        <v>82</v>
      </c>
      <c r="AY140" s="13" t="s">
        <v>127</v>
      </c>
      <c r="BE140" s="180">
        <f>IF(O140="základní",K140,0)</f>
        <v>0</v>
      </c>
      <c r="BF140" s="180">
        <f>IF(O140="snížená",K140,0)</f>
        <v>0</v>
      </c>
      <c r="BG140" s="180">
        <f>IF(O140="zákl. přenesená",K140,0)</f>
        <v>0</v>
      </c>
      <c r="BH140" s="180">
        <f>IF(O140="sníž. přenesená",K140,0)</f>
        <v>0</v>
      </c>
      <c r="BI140" s="180">
        <f>IF(O140="nulová",K140,0)</f>
        <v>0</v>
      </c>
      <c r="BJ140" s="13" t="s">
        <v>80</v>
      </c>
      <c r="BK140" s="180">
        <f>ROUND(P140*H140,2)</f>
        <v>0</v>
      </c>
      <c r="BL140" s="13" t="s">
        <v>134</v>
      </c>
      <c r="BM140" s="13" t="s">
        <v>227</v>
      </c>
    </row>
    <row r="141" spans="2:51" s="11" customFormat="1" ht="12">
      <c r="B141" s="181"/>
      <c r="C141" s="182"/>
      <c r="D141" s="183" t="s">
        <v>136</v>
      </c>
      <c r="E141" s="184" t="s">
        <v>1</v>
      </c>
      <c r="F141" s="185" t="s">
        <v>228</v>
      </c>
      <c r="G141" s="182"/>
      <c r="H141" s="186">
        <v>25.095</v>
      </c>
      <c r="I141" s="187"/>
      <c r="J141" s="187"/>
      <c r="K141" s="182"/>
      <c r="L141" s="182"/>
      <c r="M141" s="188"/>
      <c r="N141" s="189"/>
      <c r="O141" s="190"/>
      <c r="P141" s="190"/>
      <c r="Q141" s="190"/>
      <c r="R141" s="190"/>
      <c r="S141" s="190"/>
      <c r="T141" s="190"/>
      <c r="U141" s="190"/>
      <c r="V141" s="190"/>
      <c r="W141" s="190"/>
      <c r="X141" s="191"/>
      <c r="AT141" s="192" t="s">
        <v>136</v>
      </c>
      <c r="AU141" s="192" t="s">
        <v>82</v>
      </c>
      <c r="AV141" s="11" t="s">
        <v>82</v>
      </c>
      <c r="AW141" s="11" t="s">
        <v>5</v>
      </c>
      <c r="AX141" s="11" t="s">
        <v>72</v>
      </c>
      <c r="AY141" s="192" t="s">
        <v>127</v>
      </c>
    </row>
    <row r="142" spans="2:51" s="11" customFormat="1" ht="12">
      <c r="B142" s="181"/>
      <c r="C142" s="182"/>
      <c r="D142" s="183" t="s">
        <v>136</v>
      </c>
      <c r="E142" s="184" t="s">
        <v>1</v>
      </c>
      <c r="F142" s="185" t="s">
        <v>229</v>
      </c>
      <c r="G142" s="182"/>
      <c r="H142" s="186">
        <v>14.784</v>
      </c>
      <c r="I142" s="187"/>
      <c r="J142" s="187"/>
      <c r="K142" s="182"/>
      <c r="L142" s="182"/>
      <c r="M142" s="188"/>
      <c r="N142" s="189"/>
      <c r="O142" s="190"/>
      <c r="P142" s="190"/>
      <c r="Q142" s="190"/>
      <c r="R142" s="190"/>
      <c r="S142" s="190"/>
      <c r="T142" s="190"/>
      <c r="U142" s="190"/>
      <c r="V142" s="190"/>
      <c r="W142" s="190"/>
      <c r="X142" s="191"/>
      <c r="AT142" s="192" t="s">
        <v>136</v>
      </c>
      <c r="AU142" s="192" t="s">
        <v>82</v>
      </c>
      <c r="AV142" s="11" t="s">
        <v>82</v>
      </c>
      <c r="AW142" s="11" t="s">
        <v>5</v>
      </c>
      <c r="AX142" s="11" t="s">
        <v>72</v>
      </c>
      <c r="AY142" s="192" t="s">
        <v>127</v>
      </c>
    </row>
    <row r="143" spans="2:51" s="11" customFormat="1" ht="12">
      <c r="B143" s="181"/>
      <c r="C143" s="182"/>
      <c r="D143" s="183" t="s">
        <v>136</v>
      </c>
      <c r="E143" s="184" t="s">
        <v>1</v>
      </c>
      <c r="F143" s="185" t="s">
        <v>230</v>
      </c>
      <c r="G143" s="182"/>
      <c r="H143" s="186">
        <v>17.22</v>
      </c>
      <c r="I143" s="187"/>
      <c r="J143" s="187"/>
      <c r="K143" s="182"/>
      <c r="L143" s="182"/>
      <c r="M143" s="188"/>
      <c r="N143" s="189"/>
      <c r="O143" s="190"/>
      <c r="P143" s="190"/>
      <c r="Q143" s="190"/>
      <c r="R143" s="190"/>
      <c r="S143" s="190"/>
      <c r="T143" s="190"/>
      <c r="U143" s="190"/>
      <c r="V143" s="190"/>
      <c r="W143" s="190"/>
      <c r="X143" s="191"/>
      <c r="AT143" s="192" t="s">
        <v>136</v>
      </c>
      <c r="AU143" s="192" t="s">
        <v>82</v>
      </c>
      <c r="AV143" s="11" t="s">
        <v>82</v>
      </c>
      <c r="AW143" s="11" t="s">
        <v>5</v>
      </c>
      <c r="AX143" s="11" t="s">
        <v>72</v>
      </c>
      <c r="AY143" s="192" t="s">
        <v>127</v>
      </c>
    </row>
    <row r="144" spans="2:51" s="11" customFormat="1" ht="12">
      <c r="B144" s="181"/>
      <c r="C144" s="182"/>
      <c r="D144" s="183" t="s">
        <v>136</v>
      </c>
      <c r="E144" s="184" t="s">
        <v>1</v>
      </c>
      <c r="F144" s="185" t="s">
        <v>231</v>
      </c>
      <c r="G144" s="182"/>
      <c r="H144" s="186">
        <v>23.835</v>
      </c>
      <c r="I144" s="187"/>
      <c r="J144" s="187"/>
      <c r="K144" s="182"/>
      <c r="L144" s="182"/>
      <c r="M144" s="188"/>
      <c r="N144" s="189"/>
      <c r="O144" s="190"/>
      <c r="P144" s="190"/>
      <c r="Q144" s="190"/>
      <c r="R144" s="190"/>
      <c r="S144" s="190"/>
      <c r="T144" s="190"/>
      <c r="U144" s="190"/>
      <c r="V144" s="190"/>
      <c r="W144" s="190"/>
      <c r="X144" s="191"/>
      <c r="AT144" s="192" t="s">
        <v>136</v>
      </c>
      <c r="AU144" s="192" t="s">
        <v>82</v>
      </c>
      <c r="AV144" s="11" t="s">
        <v>82</v>
      </c>
      <c r="AW144" s="11" t="s">
        <v>5</v>
      </c>
      <c r="AX144" s="11" t="s">
        <v>72</v>
      </c>
      <c r="AY144" s="192" t="s">
        <v>127</v>
      </c>
    </row>
    <row r="145" spans="2:51" s="11" customFormat="1" ht="12">
      <c r="B145" s="181"/>
      <c r="C145" s="182"/>
      <c r="D145" s="183" t="s">
        <v>136</v>
      </c>
      <c r="E145" s="184" t="s">
        <v>1</v>
      </c>
      <c r="F145" s="185" t="s">
        <v>232</v>
      </c>
      <c r="G145" s="182"/>
      <c r="H145" s="186">
        <v>32.025</v>
      </c>
      <c r="I145" s="187"/>
      <c r="J145" s="187"/>
      <c r="K145" s="182"/>
      <c r="L145" s="182"/>
      <c r="M145" s="188"/>
      <c r="N145" s="189"/>
      <c r="O145" s="190"/>
      <c r="P145" s="190"/>
      <c r="Q145" s="190"/>
      <c r="R145" s="190"/>
      <c r="S145" s="190"/>
      <c r="T145" s="190"/>
      <c r="U145" s="190"/>
      <c r="V145" s="190"/>
      <c r="W145" s="190"/>
      <c r="X145" s="191"/>
      <c r="AT145" s="192" t="s">
        <v>136</v>
      </c>
      <c r="AU145" s="192" t="s">
        <v>82</v>
      </c>
      <c r="AV145" s="11" t="s">
        <v>82</v>
      </c>
      <c r="AW145" s="11" t="s">
        <v>5</v>
      </c>
      <c r="AX145" s="11" t="s">
        <v>72</v>
      </c>
      <c r="AY145" s="192" t="s">
        <v>127</v>
      </c>
    </row>
    <row r="146" spans="2:51" s="11" customFormat="1" ht="12">
      <c r="B146" s="181"/>
      <c r="C146" s="182"/>
      <c r="D146" s="183" t="s">
        <v>136</v>
      </c>
      <c r="E146" s="184" t="s">
        <v>1</v>
      </c>
      <c r="F146" s="185" t="s">
        <v>233</v>
      </c>
      <c r="G146" s="182"/>
      <c r="H146" s="186">
        <v>10.5</v>
      </c>
      <c r="I146" s="187"/>
      <c r="J146" s="187"/>
      <c r="K146" s="182"/>
      <c r="L146" s="182"/>
      <c r="M146" s="188"/>
      <c r="N146" s="189"/>
      <c r="O146" s="190"/>
      <c r="P146" s="190"/>
      <c r="Q146" s="190"/>
      <c r="R146" s="190"/>
      <c r="S146" s="190"/>
      <c r="T146" s="190"/>
      <c r="U146" s="190"/>
      <c r="V146" s="190"/>
      <c r="W146" s="190"/>
      <c r="X146" s="191"/>
      <c r="AT146" s="192" t="s">
        <v>136</v>
      </c>
      <c r="AU146" s="192" t="s">
        <v>82</v>
      </c>
      <c r="AV146" s="11" t="s">
        <v>82</v>
      </c>
      <c r="AW146" s="11" t="s">
        <v>5</v>
      </c>
      <c r="AX146" s="11" t="s">
        <v>72</v>
      </c>
      <c r="AY146" s="192" t="s">
        <v>127</v>
      </c>
    </row>
    <row r="147" spans="2:51" s="11" customFormat="1" ht="12">
      <c r="B147" s="181"/>
      <c r="C147" s="182"/>
      <c r="D147" s="183" t="s">
        <v>136</v>
      </c>
      <c r="E147" s="184" t="s">
        <v>1</v>
      </c>
      <c r="F147" s="185" t="s">
        <v>234</v>
      </c>
      <c r="G147" s="182"/>
      <c r="H147" s="186">
        <v>18.15</v>
      </c>
      <c r="I147" s="187"/>
      <c r="J147" s="187"/>
      <c r="K147" s="182"/>
      <c r="L147" s="182"/>
      <c r="M147" s="188"/>
      <c r="N147" s="189"/>
      <c r="O147" s="190"/>
      <c r="P147" s="190"/>
      <c r="Q147" s="190"/>
      <c r="R147" s="190"/>
      <c r="S147" s="190"/>
      <c r="T147" s="190"/>
      <c r="U147" s="190"/>
      <c r="V147" s="190"/>
      <c r="W147" s="190"/>
      <c r="X147" s="191"/>
      <c r="AT147" s="192" t="s">
        <v>136</v>
      </c>
      <c r="AU147" s="192" t="s">
        <v>82</v>
      </c>
      <c r="AV147" s="11" t="s">
        <v>82</v>
      </c>
      <c r="AW147" s="11" t="s">
        <v>5</v>
      </c>
      <c r="AX147" s="11" t="s">
        <v>72</v>
      </c>
      <c r="AY147" s="192" t="s">
        <v>127</v>
      </c>
    </row>
    <row r="148" spans="2:51" s="11" customFormat="1" ht="12">
      <c r="B148" s="181"/>
      <c r="C148" s="182"/>
      <c r="D148" s="183" t="s">
        <v>136</v>
      </c>
      <c r="E148" s="184" t="s">
        <v>1</v>
      </c>
      <c r="F148" s="185" t="s">
        <v>161</v>
      </c>
      <c r="G148" s="182"/>
      <c r="H148" s="186">
        <v>54.843</v>
      </c>
      <c r="I148" s="187"/>
      <c r="J148" s="187"/>
      <c r="K148" s="182"/>
      <c r="L148" s="182"/>
      <c r="M148" s="188"/>
      <c r="N148" s="189"/>
      <c r="O148" s="190"/>
      <c r="P148" s="190"/>
      <c r="Q148" s="190"/>
      <c r="R148" s="190"/>
      <c r="S148" s="190"/>
      <c r="T148" s="190"/>
      <c r="U148" s="190"/>
      <c r="V148" s="190"/>
      <c r="W148" s="190"/>
      <c r="X148" s="191"/>
      <c r="AT148" s="192" t="s">
        <v>136</v>
      </c>
      <c r="AU148" s="192" t="s">
        <v>82</v>
      </c>
      <c r="AV148" s="11" t="s">
        <v>82</v>
      </c>
      <c r="AW148" s="11" t="s">
        <v>5</v>
      </c>
      <c r="AX148" s="11" t="s">
        <v>72</v>
      </c>
      <c r="AY148" s="192" t="s">
        <v>127</v>
      </c>
    </row>
    <row r="149" spans="2:51" s="11" customFormat="1" ht="12">
      <c r="B149" s="181"/>
      <c r="C149" s="182"/>
      <c r="D149" s="183" t="s">
        <v>136</v>
      </c>
      <c r="E149" s="184" t="s">
        <v>1</v>
      </c>
      <c r="F149" s="185" t="s">
        <v>162</v>
      </c>
      <c r="G149" s="182"/>
      <c r="H149" s="186">
        <v>39.9</v>
      </c>
      <c r="I149" s="187"/>
      <c r="J149" s="187"/>
      <c r="K149" s="182"/>
      <c r="L149" s="182"/>
      <c r="M149" s="188"/>
      <c r="N149" s="189"/>
      <c r="O149" s="190"/>
      <c r="P149" s="190"/>
      <c r="Q149" s="190"/>
      <c r="R149" s="190"/>
      <c r="S149" s="190"/>
      <c r="T149" s="190"/>
      <c r="U149" s="190"/>
      <c r="V149" s="190"/>
      <c r="W149" s="190"/>
      <c r="X149" s="191"/>
      <c r="AT149" s="192" t="s">
        <v>136</v>
      </c>
      <c r="AU149" s="192" t="s">
        <v>82</v>
      </c>
      <c r="AV149" s="11" t="s">
        <v>82</v>
      </c>
      <c r="AW149" s="11" t="s">
        <v>5</v>
      </c>
      <c r="AX149" s="11" t="s">
        <v>72</v>
      </c>
      <c r="AY149" s="192" t="s">
        <v>127</v>
      </c>
    </row>
    <row r="150" spans="2:51" s="11" customFormat="1" ht="12">
      <c r="B150" s="181"/>
      <c r="C150" s="182"/>
      <c r="D150" s="183" t="s">
        <v>136</v>
      </c>
      <c r="E150" s="184" t="s">
        <v>1</v>
      </c>
      <c r="F150" s="185" t="s">
        <v>235</v>
      </c>
      <c r="G150" s="182"/>
      <c r="H150" s="186">
        <v>-3</v>
      </c>
      <c r="I150" s="187"/>
      <c r="J150" s="187"/>
      <c r="K150" s="182"/>
      <c r="L150" s="182"/>
      <c r="M150" s="188"/>
      <c r="N150" s="189"/>
      <c r="O150" s="190"/>
      <c r="P150" s="190"/>
      <c r="Q150" s="190"/>
      <c r="R150" s="190"/>
      <c r="S150" s="190"/>
      <c r="T150" s="190"/>
      <c r="U150" s="190"/>
      <c r="V150" s="190"/>
      <c r="W150" s="190"/>
      <c r="X150" s="191"/>
      <c r="AT150" s="192" t="s">
        <v>136</v>
      </c>
      <c r="AU150" s="192" t="s">
        <v>82</v>
      </c>
      <c r="AV150" s="11" t="s">
        <v>82</v>
      </c>
      <c r="AW150" s="11" t="s">
        <v>5</v>
      </c>
      <c r="AX150" s="11" t="s">
        <v>72</v>
      </c>
      <c r="AY150" s="192" t="s">
        <v>127</v>
      </c>
    </row>
    <row r="151" spans="2:51" s="11" customFormat="1" ht="12">
      <c r="B151" s="181"/>
      <c r="C151" s="182"/>
      <c r="D151" s="183" t="s">
        <v>136</v>
      </c>
      <c r="E151" s="184" t="s">
        <v>1</v>
      </c>
      <c r="F151" s="185" t="s">
        <v>236</v>
      </c>
      <c r="G151" s="182"/>
      <c r="H151" s="186">
        <v>-21.3</v>
      </c>
      <c r="I151" s="187"/>
      <c r="J151" s="187"/>
      <c r="K151" s="182"/>
      <c r="L151" s="182"/>
      <c r="M151" s="188"/>
      <c r="N151" s="189"/>
      <c r="O151" s="190"/>
      <c r="P151" s="190"/>
      <c r="Q151" s="190"/>
      <c r="R151" s="190"/>
      <c r="S151" s="190"/>
      <c r="T151" s="190"/>
      <c r="U151" s="190"/>
      <c r="V151" s="190"/>
      <c r="W151" s="190"/>
      <c r="X151" s="191"/>
      <c r="AT151" s="192" t="s">
        <v>136</v>
      </c>
      <c r="AU151" s="192" t="s">
        <v>82</v>
      </c>
      <c r="AV151" s="11" t="s">
        <v>82</v>
      </c>
      <c r="AW151" s="11" t="s">
        <v>5</v>
      </c>
      <c r="AX151" s="11" t="s">
        <v>72</v>
      </c>
      <c r="AY151" s="192" t="s">
        <v>127</v>
      </c>
    </row>
    <row r="152" spans="2:51" s="11" customFormat="1" ht="12">
      <c r="B152" s="181"/>
      <c r="C152" s="182"/>
      <c r="D152" s="183" t="s">
        <v>136</v>
      </c>
      <c r="E152" s="184" t="s">
        <v>1</v>
      </c>
      <c r="F152" s="185" t="s">
        <v>163</v>
      </c>
      <c r="G152" s="182"/>
      <c r="H152" s="186">
        <v>60.772</v>
      </c>
      <c r="I152" s="187"/>
      <c r="J152" s="187"/>
      <c r="K152" s="182"/>
      <c r="L152" s="182"/>
      <c r="M152" s="188"/>
      <c r="N152" s="189"/>
      <c r="O152" s="190"/>
      <c r="P152" s="190"/>
      <c r="Q152" s="190"/>
      <c r="R152" s="190"/>
      <c r="S152" s="190"/>
      <c r="T152" s="190"/>
      <c r="U152" s="190"/>
      <c r="V152" s="190"/>
      <c r="W152" s="190"/>
      <c r="X152" s="191"/>
      <c r="AT152" s="192" t="s">
        <v>136</v>
      </c>
      <c r="AU152" s="192" t="s">
        <v>82</v>
      </c>
      <c r="AV152" s="11" t="s">
        <v>82</v>
      </c>
      <c r="AW152" s="11" t="s">
        <v>5</v>
      </c>
      <c r="AX152" s="11" t="s">
        <v>72</v>
      </c>
      <c r="AY152" s="192" t="s">
        <v>127</v>
      </c>
    </row>
    <row r="153" spans="2:51" s="11" customFormat="1" ht="12">
      <c r="B153" s="181"/>
      <c r="C153" s="182"/>
      <c r="D153" s="183" t="s">
        <v>136</v>
      </c>
      <c r="E153" s="184" t="s">
        <v>1</v>
      </c>
      <c r="F153" s="185" t="s">
        <v>164</v>
      </c>
      <c r="G153" s="182"/>
      <c r="H153" s="186">
        <v>43.7</v>
      </c>
      <c r="I153" s="187"/>
      <c r="J153" s="187"/>
      <c r="K153" s="182"/>
      <c r="L153" s="182"/>
      <c r="M153" s="188"/>
      <c r="N153" s="189"/>
      <c r="O153" s="190"/>
      <c r="P153" s="190"/>
      <c r="Q153" s="190"/>
      <c r="R153" s="190"/>
      <c r="S153" s="190"/>
      <c r="T153" s="190"/>
      <c r="U153" s="190"/>
      <c r="V153" s="190"/>
      <c r="W153" s="190"/>
      <c r="X153" s="191"/>
      <c r="AT153" s="192" t="s">
        <v>136</v>
      </c>
      <c r="AU153" s="192" t="s">
        <v>82</v>
      </c>
      <c r="AV153" s="11" t="s">
        <v>82</v>
      </c>
      <c r="AW153" s="11" t="s">
        <v>5</v>
      </c>
      <c r="AX153" s="11" t="s">
        <v>72</v>
      </c>
      <c r="AY153" s="192" t="s">
        <v>127</v>
      </c>
    </row>
    <row r="154" spans="2:51" s="11" customFormat="1" ht="12">
      <c r="B154" s="181"/>
      <c r="C154" s="182"/>
      <c r="D154" s="183" t="s">
        <v>136</v>
      </c>
      <c r="E154" s="184" t="s">
        <v>1</v>
      </c>
      <c r="F154" s="185" t="s">
        <v>235</v>
      </c>
      <c r="G154" s="182"/>
      <c r="H154" s="186">
        <v>-3</v>
      </c>
      <c r="I154" s="187"/>
      <c r="J154" s="187"/>
      <c r="K154" s="182"/>
      <c r="L154" s="182"/>
      <c r="M154" s="188"/>
      <c r="N154" s="189"/>
      <c r="O154" s="190"/>
      <c r="P154" s="190"/>
      <c r="Q154" s="190"/>
      <c r="R154" s="190"/>
      <c r="S154" s="190"/>
      <c r="T154" s="190"/>
      <c r="U154" s="190"/>
      <c r="V154" s="190"/>
      <c r="W154" s="190"/>
      <c r="X154" s="191"/>
      <c r="AT154" s="192" t="s">
        <v>136</v>
      </c>
      <c r="AU154" s="192" t="s">
        <v>82</v>
      </c>
      <c r="AV154" s="11" t="s">
        <v>82</v>
      </c>
      <c r="AW154" s="11" t="s">
        <v>5</v>
      </c>
      <c r="AX154" s="11" t="s">
        <v>72</v>
      </c>
      <c r="AY154" s="192" t="s">
        <v>127</v>
      </c>
    </row>
    <row r="155" spans="2:51" s="11" customFormat="1" ht="12">
      <c r="B155" s="181"/>
      <c r="C155" s="182"/>
      <c r="D155" s="183" t="s">
        <v>136</v>
      </c>
      <c r="E155" s="184" t="s">
        <v>1</v>
      </c>
      <c r="F155" s="185" t="s">
        <v>236</v>
      </c>
      <c r="G155" s="182"/>
      <c r="H155" s="186">
        <v>-21.3</v>
      </c>
      <c r="I155" s="187"/>
      <c r="J155" s="187"/>
      <c r="K155" s="182"/>
      <c r="L155" s="182"/>
      <c r="M155" s="188"/>
      <c r="N155" s="189"/>
      <c r="O155" s="190"/>
      <c r="P155" s="190"/>
      <c r="Q155" s="190"/>
      <c r="R155" s="190"/>
      <c r="S155" s="190"/>
      <c r="T155" s="190"/>
      <c r="U155" s="190"/>
      <c r="V155" s="190"/>
      <c r="W155" s="190"/>
      <c r="X155" s="191"/>
      <c r="AT155" s="192" t="s">
        <v>136</v>
      </c>
      <c r="AU155" s="192" t="s">
        <v>82</v>
      </c>
      <c r="AV155" s="11" t="s">
        <v>82</v>
      </c>
      <c r="AW155" s="11" t="s">
        <v>5</v>
      </c>
      <c r="AX155" s="11" t="s">
        <v>72</v>
      </c>
      <c r="AY155" s="192" t="s">
        <v>127</v>
      </c>
    </row>
    <row r="156" spans="2:65" s="1" customFormat="1" ht="16.5" customHeight="1">
      <c r="B156" s="29"/>
      <c r="C156" s="193" t="s">
        <v>237</v>
      </c>
      <c r="D156" s="193" t="s">
        <v>219</v>
      </c>
      <c r="E156" s="194" t="s">
        <v>220</v>
      </c>
      <c r="F156" s="195" t="s">
        <v>221</v>
      </c>
      <c r="G156" s="196" t="s">
        <v>205</v>
      </c>
      <c r="H156" s="197">
        <v>584.448</v>
      </c>
      <c r="I156" s="198"/>
      <c r="J156" s="199"/>
      <c r="K156" s="200">
        <f>ROUND(P156*H156,2)</f>
        <v>0</v>
      </c>
      <c r="L156" s="195" t="s">
        <v>133</v>
      </c>
      <c r="M156" s="201"/>
      <c r="N156" s="202" t="s">
        <v>1</v>
      </c>
      <c r="O156" s="176" t="s">
        <v>41</v>
      </c>
      <c r="P156" s="177">
        <f>I156+J156</f>
        <v>0</v>
      </c>
      <c r="Q156" s="177">
        <f>ROUND(I156*H156,2)</f>
        <v>0</v>
      </c>
      <c r="R156" s="177">
        <f>ROUND(J156*H156,2)</f>
        <v>0</v>
      </c>
      <c r="S156" s="54"/>
      <c r="T156" s="178">
        <f>S156*H156</f>
        <v>0</v>
      </c>
      <c r="U156" s="178">
        <v>0</v>
      </c>
      <c r="V156" s="178">
        <f>U156*H156</f>
        <v>0</v>
      </c>
      <c r="W156" s="178">
        <v>0</v>
      </c>
      <c r="X156" s="179">
        <f>W156*H156</f>
        <v>0</v>
      </c>
      <c r="AR156" s="13" t="s">
        <v>174</v>
      </c>
      <c r="AT156" s="13" t="s">
        <v>219</v>
      </c>
      <c r="AU156" s="13" t="s">
        <v>82</v>
      </c>
      <c r="AY156" s="13" t="s">
        <v>127</v>
      </c>
      <c r="BE156" s="180">
        <f>IF(O156="základní",K156,0)</f>
        <v>0</v>
      </c>
      <c r="BF156" s="180">
        <f>IF(O156="snížená",K156,0)</f>
        <v>0</v>
      </c>
      <c r="BG156" s="180">
        <f>IF(O156="zákl. přenesená",K156,0)</f>
        <v>0</v>
      </c>
      <c r="BH156" s="180">
        <f>IF(O156="sníž. přenesená",K156,0)</f>
        <v>0</v>
      </c>
      <c r="BI156" s="180">
        <f>IF(O156="nulová",K156,0)</f>
        <v>0</v>
      </c>
      <c r="BJ156" s="13" t="s">
        <v>80</v>
      </c>
      <c r="BK156" s="180">
        <f>ROUND(P156*H156,2)</f>
        <v>0</v>
      </c>
      <c r="BL156" s="13" t="s">
        <v>134</v>
      </c>
      <c r="BM156" s="13" t="s">
        <v>238</v>
      </c>
    </row>
    <row r="157" spans="2:51" s="11" customFormat="1" ht="12">
      <c r="B157" s="181"/>
      <c r="C157" s="182"/>
      <c r="D157" s="183" t="s">
        <v>136</v>
      </c>
      <c r="E157" s="182"/>
      <c r="F157" s="185" t="s">
        <v>239</v>
      </c>
      <c r="G157" s="182"/>
      <c r="H157" s="186">
        <v>584.448</v>
      </c>
      <c r="I157" s="187"/>
      <c r="J157" s="187"/>
      <c r="K157" s="182"/>
      <c r="L157" s="182"/>
      <c r="M157" s="188"/>
      <c r="N157" s="189"/>
      <c r="O157" s="190"/>
      <c r="P157" s="190"/>
      <c r="Q157" s="190"/>
      <c r="R157" s="190"/>
      <c r="S157" s="190"/>
      <c r="T157" s="190"/>
      <c r="U157" s="190"/>
      <c r="V157" s="190"/>
      <c r="W157" s="190"/>
      <c r="X157" s="191"/>
      <c r="AT157" s="192" t="s">
        <v>136</v>
      </c>
      <c r="AU157" s="192" t="s">
        <v>82</v>
      </c>
      <c r="AV157" s="11" t="s">
        <v>82</v>
      </c>
      <c r="AW157" s="11" t="s">
        <v>4</v>
      </c>
      <c r="AX157" s="11" t="s">
        <v>80</v>
      </c>
      <c r="AY157" s="192" t="s">
        <v>127</v>
      </c>
    </row>
    <row r="158" spans="2:65" s="1" customFormat="1" ht="16.5" customHeight="1">
      <c r="B158" s="29"/>
      <c r="C158" s="168" t="s">
        <v>240</v>
      </c>
      <c r="D158" s="168" t="s">
        <v>129</v>
      </c>
      <c r="E158" s="169" t="s">
        <v>241</v>
      </c>
      <c r="F158" s="170" t="s">
        <v>242</v>
      </c>
      <c r="G158" s="171" t="s">
        <v>132</v>
      </c>
      <c r="H158" s="172">
        <v>590</v>
      </c>
      <c r="I158" s="173"/>
      <c r="J158" s="173"/>
      <c r="K158" s="174">
        <f>ROUND(P158*H158,2)</f>
        <v>0</v>
      </c>
      <c r="L158" s="170" t="s">
        <v>133</v>
      </c>
      <c r="M158" s="33"/>
      <c r="N158" s="175" t="s">
        <v>1</v>
      </c>
      <c r="O158" s="176" t="s">
        <v>41</v>
      </c>
      <c r="P158" s="177">
        <f>I158+J158</f>
        <v>0</v>
      </c>
      <c r="Q158" s="177">
        <f>ROUND(I158*H158,2)</f>
        <v>0</v>
      </c>
      <c r="R158" s="177">
        <f>ROUND(J158*H158,2)</f>
        <v>0</v>
      </c>
      <c r="S158" s="54"/>
      <c r="T158" s="178">
        <f>S158*H158</f>
        <v>0</v>
      </c>
      <c r="U158" s="178">
        <v>0</v>
      </c>
      <c r="V158" s="178">
        <f>U158*H158</f>
        <v>0</v>
      </c>
      <c r="W158" s="178">
        <v>0</v>
      </c>
      <c r="X158" s="179">
        <f>W158*H158</f>
        <v>0</v>
      </c>
      <c r="AR158" s="13" t="s">
        <v>134</v>
      </c>
      <c r="AT158" s="13" t="s">
        <v>129</v>
      </c>
      <c r="AU158" s="13" t="s">
        <v>82</v>
      </c>
      <c r="AY158" s="13" t="s">
        <v>127</v>
      </c>
      <c r="BE158" s="180">
        <f>IF(O158="základní",K158,0)</f>
        <v>0</v>
      </c>
      <c r="BF158" s="180">
        <f>IF(O158="snížená",K158,0)</f>
        <v>0</v>
      </c>
      <c r="BG158" s="180">
        <f>IF(O158="zákl. přenesená",K158,0)</f>
        <v>0</v>
      </c>
      <c r="BH158" s="180">
        <f>IF(O158="sníž. přenesená",K158,0)</f>
        <v>0</v>
      </c>
      <c r="BI158" s="180">
        <f>IF(O158="nulová",K158,0)</f>
        <v>0</v>
      </c>
      <c r="BJ158" s="13" t="s">
        <v>80</v>
      </c>
      <c r="BK158" s="180">
        <f>ROUND(P158*H158,2)</f>
        <v>0</v>
      </c>
      <c r="BL158" s="13" t="s">
        <v>134</v>
      </c>
      <c r="BM158" s="13" t="s">
        <v>243</v>
      </c>
    </row>
    <row r="159" spans="2:51" s="11" customFormat="1" ht="12">
      <c r="B159" s="181"/>
      <c r="C159" s="182"/>
      <c r="D159" s="183" t="s">
        <v>136</v>
      </c>
      <c r="E159" s="184" t="s">
        <v>1</v>
      </c>
      <c r="F159" s="185" t="s">
        <v>244</v>
      </c>
      <c r="G159" s="182"/>
      <c r="H159" s="186">
        <v>590</v>
      </c>
      <c r="I159" s="187"/>
      <c r="J159" s="187"/>
      <c r="K159" s="182"/>
      <c r="L159" s="182"/>
      <c r="M159" s="188"/>
      <c r="N159" s="189"/>
      <c r="O159" s="190"/>
      <c r="P159" s="190"/>
      <c r="Q159" s="190"/>
      <c r="R159" s="190"/>
      <c r="S159" s="190"/>
      <c r="T159" s="190"/>
      <c r="U159" s="190"/>
      <c r="V159" s="190"/>
      <c r="W159" s="190"/>
      <c r="X159" s="191"/>
      <c r="AT159" s="192" t="s">
        <v>136</v>
      </c>
      <c r="AU159" s="192" t="s">
        <v>82</v>
      </c>
      <c r="AV159" s="11" t="s">
        <v>82</v>
      </c>
      <c r="AW159" s="11" t="s">
        <v>5</v>
      </c>
      <c r="AX159" s="11" t="s">
        <v>80</v>
      </c>
      <c r="AY159" s="192" t="s">
        <v>127</v>
      </c>
    </row>
    <row r="160" spans="2:65" s="1" customFormat="1" ht="16.5" customHeight="1">
      <c r="B160" s="29"/>
      <c r="C160" s="168" t="s">
        <v>245</v>
      </c>
      <c r="D160" s="168" t="s">
        <v>129</v>
      </c>
      <c r="E160" s="169" t="s">
        <v>246</v>
      </c>
      <c r="F160" s="170" t="s">
        <v>247</v>
      </c>
      <c r="G160" s="171" t="s">
        <v>132</v>
      </c>
      <c r="H160" s="172">
        <v>590</v>
      </c>
      <c r="I160" s="173"/>
      <c r="J160" s="173"/>
      <c r="K160" s="174">
        <f>ROUND(P160*H160,2)</f>
        <v>0</v>
      </c>
      <c r="L160" s="170" t="s">
        <v>133</v>
      </c>
      <c r="M160" s="33"/>
      <c r="N160" s="175" t="s">
        <v>1</v>
      </c>
      <c r="O160" s="176" t="s">
        <v>41</v>
      </c>
      <c r="P160" s="177">
        <f>I160+J160</f>
        <v>0</v>
      </c>
      <c r="Q160" s="177">
        <f>ROUND(I160*H160,2)</f>
        <v>0</v>
      </c>
      <c r="R160" s="177">
        <f>ROUND(J160*H160,2)</f>
        <v>0</v>
      </c>
      <c r="S160" s="54"/>
      <c r="T160" s="178">
        <f>S160*H160</f>
        <v>0</v>
      </c>
      <c r="U160" s="178">
        <v>0</v>
      </c>
      <c r="V160" s="178">
        <f>U160*H160</f>
        <v>0</v>
      </c>
      <c r="W160" s="178">
        <v>0</v>
      </c>
      <c r="X160" s="179">
        <f>W160*H160</f>
        <v>0</v>
      </c>
      <c r="AR160" s="13" t="s">
        <v>134</v>
      </c>
      <c r="AT160" s="13" t="s">
        <v>129</v>
      </c>
      <c r="AU160" s="13" t="s">
        <v>82</v>
      </c>
      <c r="AY160" s="13" t="s">
        <v>127</v>
      </c>
      <c r="BE160" s="180">
        <f>IF(O160="základní",K160,0)</f>
        <v>0</v>
      </c>
      <c r="BF160" s="180">
        <f>IF(O160="snížená",K160,0)</f>
        <v>0</v>
      </c>
      <c r="BG160" s="180">
        <f>IF(O160="zákl. přenesená",K160,0)</f>
        <v>0</v>
      </c>
      <c r="BH160" s="180">
        <f>IF(O160="sníž. přenesená",K160,0)</f>
        <v>0</v>
      </c>
      <c r="BI160" s="180">
        <f>IF(O160="nulová",K160,0)</f>
        <v>0</v>
      </c>
      <c r="BJ160" s="13" t="s">
        <v>80</v>
      </c>
      <c r="BK160" s="180">
        <f>ROUND(P160*H160,2)</f>
        <v>0</v>
      </c>
      <c r="BL160" s="13" t="s">
        <v>134</v>
      </c>
      <c r="BM160" s="13" t="s">
        <v>248</v>
      </c>
    </row>
    <row r="161" spans="2:51" s="11" customFormat="1" ht="12">
      <c r="B161" s="181"/>
      <c r="C161" s="182"/>
      <c r="D161" s="183" t="s">
        <v>136</v>
      </c>
      <c r="E161" s="184" t="s">
        <v>1</v>
      </c>
      <c r="F161" s="185" t="s">
        <v>244</v>
      </c>
      <c r="G161" s="182"/>
      <c r="H161" s="186">
        <v>590</v>
      </c>
      <c r="I161" s="187"/>
      <c r="J161" s="187"/>
      <c r="K161" s="182"/>
      <c r="L161" s="182"/>
      <c r="M161" s="188"/>
      <c r="N161" s="189"/>
      <c r="O161" s="190"/>
      <c r="P161" s="190"/>
      <c r="Q161" s="190"/>
      <c r="R161" s="190"/>
      <c r="S161" s="190"/>
      <c r="T161" s="190"/>
      <c r="U161" s="190"/>
      <c r="V161" s="190"/>
      <c r="W161" s="190"/>
      <c r="X161" s="191"/>
      <c r="AT161" s="192" t="s">
        <v>136</v>
      </c>
      <c r="AU161" s="192" t="s">
        <v>82</v>
      </c>
      <c r="AV161" s="11" t="s">
        <v>82</v>
      </c>
      <c r="AW161" s="11" t="s">
        <v>5</v>
      </c>
      <c r="AX161" s="11" t="s">
        <v>80</v>
      </c>
      <c r="AY161" s="192" t="s">
        <v>127</v>
      </c>
    </row>
    <row r="162" spans="2:65" s="1" customFormat="1" ht="16.5" customHeight="1">
      <c r="B162" s="29"/>
      <c r="C162" s="193" t="s">
        <v>8</v>
      </c>
      <c r="D162" s="193" t="s">
        <v>219</v>
      </c>
      <c r="E162" s="194" t="s">
        <v>249</v>
      </c>
      <c r="F162" s="195" t="s">
        <v>250</v>
      </c>
      <c r="G162" s="196" t="s">
        <v>251</v>
      </c>
      <c r="H162" s="197">
        <v>8.85</v>
      </c>
      <c r="I162" s="198"/>
      <c r="J162" s="199"/>
      <c r="K162" s="200">
        <f>ROUND(P162*H162,2)</f>
        <v>0</v>
      </c>
      <c r="L162" s="195" t="s">
        <v>133</v>
      </c>
      <c r="M162" s="201"/>
      <c r="N162" s="202" t="s">
        <v>1</v>
      </c>
      <c r="O162" s="176" t="s">
        <v>41</v>
      </c>
      <c r="P162" s="177">
        <f>I162+J162</f>
        <v>0</v>
      </c>
      <c r="Q162" s="177">
        <f>ROUND(I162*H162,2)</f>
        <v>0</v>
      </c>
      <c r="R162" s="177">
        <f>ROUND(J162*H162,2)</f>
        <v>0</v>
      </c>
      <c r="S162" s="54"/>
      <c r="T162" s="178">
        <f>S162*H162</f>
        <v>0</v>
      </c>
      <c r="U162" s="178">
        <v>0.001</v>
      </c>
      <c r="V162" s="178">
        <f>U162*H162</f>
        <v>0.00885</v>
      </c>
      <c r="W162" s="178">
        <v>0</v>
      </c>
      <c r="X162" s="179">
        <f>W162*H162</f>
        <v>0</v>
      </c>
      <c r="AR162" s="13" t="s">
        <v>174</v>
      </c>
      <c r="AT162" s="13" t="s">
        <v>219</v>
      </c>
      <c r="AU162" s="13" t="s">
        <v>82</v>
      </c>
      <c r="AY162" s="13" t="s">
        <v>127</v>
      </c>
      <c r="BE162" s="180">
        <f>IF(O162="základní",K162,0)</f>
        <v>0</v>
      </c>
      <c r="BF162" s="180">
        <f>IF(O162="snížená",K162,0)</f>
        <v>0</v>
      </c>
      <c r="BG162" s="180">
        <f>IF(O162="zákl. přenesená",K162,0)</f>
        <v>0</v>
      </c>
      <c r="BH162" s="180">
        <f>IF(O162="sníž. přenesená",K162,0)</f>
        <v>0</v>
      </c>
      <c r="BI162" s="180">
        <f>IF(O162="nulová",K162,0)</f>
        <v>0</v>
      </c>
      <c r="BJ162" s="13" t="s">
        <v>80</v>
      </c>
      <c r="BK162" s="180">
        <f>ROUND(P162*H162,2)</f>
        <v>0</v>
      </c>
      <c r="BL162" s="13" t="s">
        <v>134</v>
      </c>
      <c r="BM162" s="13" t="s">
        <v>252</v>
      </c>
    </row>
    <row r="163" spans="2:51" s="11" customFormat="1" ht="12">
      <c r="B163" s="181"/>
      <c r="C163" s="182"/>
      <c r="D163" s="183" t="s">
        <v>136</v>
      </c>
      <c r="E163" s="182"/>
      <c r="F163" s="185" t="s">
        <v>253</v>
      </c>
      <c r="G163" s="182"/>
      <c r="H163" s="186">
        <v>8.85</v>
      </c>
      <c r="I163" s="187"/>
      <c r="J163" s="187"/>
      <c r="K163" s="182"/>
      <c r="L163" s="182"/>
      <c r="M163" s="188"/>
      <c r="N163" s="189"/>
      <c r="O163" s="190"/>
      <c r="P163" s="190"/>
      <c r="Q163" s="190"/>
      <c r="R163" s="190"/>
      <c r="S163" s="190"/>
      <c r="T163" s="190"/>
      <c r="U163" s="190"/>
      <c r="V163" s="190"/>
      <c r="W163" s="190"/>
      <c r="X163" s="191"/>
      <c r="AT163" s="192" t="s">
        <v>136</v>
      </c>
      <c r="AU163" s="192" t="s">
        <v>82</v>
      </c>
      <c r="AV163" s="11" t="s">
        <v>82</v>
      </c>
      <c r="AW163" s="11" t="s">
        <v>4</v>
      </c>
      <c r="AX163" s="11" t="s">
        <v>80</v>
      </c>
      <c r="AY163" s="192" t="s">
        <v>127</v>
      </c>
    </row>
    <row r="164" spans="2:65" s="1" customFormat="1" ht="16.5" customHeight="1">
      <c r="B164" s="29"/>
      <c r="C164" s="168" t="s">
        <v>254</v>
      </c>
      <c r="D164" s="168" t="s">
        <v>129</v>
      </c>
      <c r="E164" s="169" t="s">
        <v>255</v>
      </c>
      <c r="F164" s="170" t="s">
        <v>256</v>
      </c>
      <c r="G164" s="171" t="s">
        <v>132</v>
      </c>
      <c r="H164" s="172">
        <v>590</v>
      </c>
      <c r="I164" s="173"/>
      <c r="J164" s="173"/>
      <c r="K164" s="174">
        <f>ROUND(P164*H164,2)</f>
        <v>0</v>
      </c>
      <c r="L164" s="170" t="s">
        <v>133</v>
      </c>
      <c r="M164" s="33"/>
      <c r="N164" s="175" t="s">
        <v>1</v>
      </c>
      <c r="O164" s="176" t="s">
        <v>41</v>
      </c>
      <c r="P164" s="177">
        <f>I164+J164</f>
        <v>0</v>
      </c>
      <c r="Q164" s="177">
        <f>ROUND(I164*H164,2)</f>
        <v>0</v>
      </c>
      <c r="R164" s="177">
        <f>ROUND(J164*H164,2)</f>
        <v>0</v>
      </c>
      <c r="S164" s="54"/>
      <c r="T164" s="178">
        <f>S164*H164</f>
        <v>0</v>
      </c>
      <c r="U164" s="178">
        <v>0</v>
      </c>
      <c r="V164" s="178">
        <f>U164*H164</f>
        <v>0</v>
      </c>
      <c r="W164" s="178">
        <v>0</v>
      </c>
      <c r="X164" s="179">
        <f>W164*H164</f>
        <v>0</v>
      </c>
      <c r="AR164" s="13" t="s">
        <v>134</v>
      </c>
      <c r="AT164" s="13" t="s">
        <v>129</v>
      </c>
      <c r="AU164" s="13" t="s">
        <v>82</v>
      </c>
      <c r="AY164" s="13" t="s">
        <v>127</v>
      </c>
      <c r="BE164" s="180">
        <f>IF(O164="základní",K164,0)</f>
        <v>0</v>
      </c>
      <c r="BF164" s="180">
        <f>IF(O164="snížená",K164,0)</f>
        <v>0</v>
      </c>
      <c r="BG164" s="180">
        <f>IF(O164="zákl. přenesená",K164,0)</f>
        <v>0</v>
      </c>
      <c r="BH164" s="180">
        <f>IF(O164="sníž. přenesená",K164,0)</f>
        <v>0</v>
      </c>
      <c r="BI164" s="180">
        <f>IF(O164="nulová",K164,0)</f>
        <v>0</v>
      </c>
      <c r="BJ164" s="13" t="s">
        <v>80</v>
      </c>
      <c r="BK164" s="180">
        <f>ROUND(P164*H164,2)</f>
        <v>0</v>
      </c>
      <c r="BL164" s="13" t="s">
        <v>134</v>
      </c>
      <c r="BM164" s="13" t="s">
        <v>257</v>
      </c>
    </row>
    <row r="165" spans="2:51" s="11" customFormat="1" ht="12">
      <c r="B165" s="181"/>
      <c r="C165" s="182"/>
      <c r="D165" s="183" t="s">
        <v>136</v>
      </c>
      <c r="E165" s="184" t="s">
        <v>1</v>
      </c>
      <c r="F165" s="185" t="s">
        <v>244</v>
      </c>
      <c r="G165" s="182"/>
      <c r="H165" s="186">
        <v>590</v>
      </c>
      <c r="I165" s="187"/>
      <c r="J165" s="187"/>
      <c r="K165" s="182"/>
      <c r="L165" s="182"/>
      <c r="M165" s="188"/>
      <c r="N165" s="189"/>
      <c r="O165" s="190"/>
      <c r="P165" s="190"/>
      <c r="Q165" s="190"/>
      <c r="R165" s="190"/>
      <c r="S165" s="190"/>
      <c r="T165" s="190"/>
      <c r="U165" s="190"/>
      <c r="V165" s="190"/>
      <c r="W165" s="190"/>
      <c r="X165" s="191"/>
      <c r="AT165" s="192" t="s">
        <v>136</v>
      </c>
      <c r="AU165" s="192" t="s">
        <v>82</v>
      </c>
      <c r="AV165" s="11" t="s">
        <v>82</v>
      </c>
      <c r="AW165" s="11" t="s">
        <v>5</v>
      </c>
      <c r="AX165" s="11" t="s">
        <v>80</v>
      </c>
      <c r="AY165" s="192" t="s">
        <v>127</v>
      </c>
    </row>
    <row r="166" spans="2:65" s="1" customFormat="1" ht="16.5" customHeight="1">
      <c r="B166" s="29"/>
      <c r="C166" s="168" t="s">
        <v>258</v>
      </c>
      <c r="D166" s="168" t="s">
        <v>129</v>
      </c>
      <c r="E166" s="169" t="s">
        <v>259</v>
      </c>
      <c r="F166" s="170" t="s">
        <v>260</v>
      </c>
      <c r="G166" s="171" t="s">
        <v>132</v>
      </c>
      <c r="H166" s="172">
        <v>394</v>
      </c>
      <c r="I166" s="173"/>
      <c r="J166" s="173"/>
      <c r="K166" s="174">
        <f>ROUND(P166*H166,2)</f>
        <v>0</v>
      </c>
      <c r="L166" s="170" t="s">
        <v>133</v>
      </c>
      <c r="M166" s="33"/>
      <c r="N166" s="175" t="s">
        <v>1</v>
      </c>
      <c r="O166" s="176" t="s">
        <v>41</v>
      </c>
      <c r="P166" s="177">
        <f>I166+J166</f>
        <v>0</v>
      </c>
      <c r="Q166" s="177">
        <f>ROUND(I166*H166,2)</f>
        <v>0</v>
      </c>
      <c r="R166" s="177">
        <f>ROUND(J166*H166,2)</f>
        <v>0</v>
      </c>
      <c r="S166" s="54"/>
      <c r="T166" s="178">
        <f>S166*H166</f>
        <v>0</v>
      </c>
      <c r="U166" s="178">
        <v>0</v>
      </c>
      <c r="V166" s="178">
        <f>U166*H166</f>
        <v>0</v>
      </c>
      <c r="W166" s="178">
        <v>0</v>
      </c>
      <c r="X166" s="179">
        <f>W166*H166</f>
        <v>0</v>
      </c>
      <c r="AR166" s="13" t="s">
        <v>134</v>
      </c>
      <c r="AT166" s="13" t="s">
        <v>129</v>
      </c>
      <c r="AU166" s="13" t="s">
        <v>82</v>
      </c>
      <c r="AY166" s="13" t="s">
        <v>127</v>
      </c>
      <c r="BE166" s="180">
        <f>IF(O166="základní",K166,0)</f>
        <v>0</v>
      </c>
      <c r="BF166" s="180">
        <f>IF(O166="snížená",K166,0)</f>
        <v>0</v>
      </c>
      <c r="BG166" s="180">
        <f>IF(O166="zákl. přenesená",K166,0)</f>
        <v>0</v>
      </c>
      <c r="BH166" s="180">
        <f>IF(O166="sníž. přenesená",K166,0)</f>
        <v>0</v>
      </c>
      <c r="BI166" s="180">
        <f>IF(O166="nulová",K166,0)</f>
        <v>0</v>
      </c>
      <c r="BJ166" s="13" t="s">
        <v>80</v>
      </c>
      <c r="BK166" s="180">
        <f>ROUND(P166*H166,2)</f>
        <v>0</v>
      </c>
      <c r="BL166" s="13" t="s">
        <v>134</v>
      </c>
      <c r="BM166" s="13" t="s">
        <v>261</v>
      </c>
    </row>
    <row r="167" spans="2:51" s="11" customFormat="1" ht="12">
      <c r="B167" s="181"/>
      <c r="C167" s="182"/>
      <c r="D167" s="183" t="s">
        <v>136</v>
      </c>
      <c r="E167" s="184" t="s">
        <v>1</v>
      </c>
      <c r="F167" s="185" t="s">
        <v>262</v>
      </c>
      <c r="G167" s="182"/>
      <c r="H167" s="186">
        <v>210</v>
      </c>
      <c r="I167" s="187"/>
      <c r="J167" s="187"/>
      <c r="K167" s="182"/>
      <c r="L167" s="182"/>
      <c r="M167" s="188"/>
      <c r="N167" s="189"/>
      <c r="O167" s="190"/>
      <c r="P167" s="190"/>
      <c r="Q167" s="190"/>
      <c r="R167" s="190"/>
      <c r="S167" s="190"/>
      <c r="T167" s="190"/>
      <c r="U167" s="190"/>
      <c r="V167" s="190"/>
      <c r="W167" s="190"/>
      <c r="X167" s="191"/>
      <c r="AT167" s="192" t="s">
        <v>136</v>
      </c>
      <c r="AU167" s="192" t="s">
        <v>82</v>
      </c>
      <c r="AV167" s="11" t="s">
        <v>82</v>
      </c>
      <c r="AW167" s="11" t="s">
        <v>5</v>
      </c>
      <c r="AX167" s="11" t="s">
        <v>72</v>
      </c>
      <c r="AY167" s="192" t="s">
        <v>127</v>
      </c>
    </row>
    <row r="168" spans="2:51" s="11" customFormat="1" ht="12">
      <c r="B168" s="181"/>
      <c r="C168" s="182"/>
      <c r="D168" s="183" t="s">
        <v>136</v>
      </c>
      <c r="E168" s="184" t="s">
        <v>1</v>
      </c>
      <c r="F168" s="185" t="s">
        <v>263</v>
      </c>
      <c r="G168" s="182"/>
      <c r="H168" s="186">
        <v>160</v>
      </c>
      <c r="I168" s="187"/>
      <c r="J168" s="187"/>
      <c r="K168" s="182"/>
      <c r="L168" s="182"/>
      <c r="M168" s="188"/>
      <c r="N168" s="189"/>
      <c r="O168" s="190"/>
      <c r="P168" s="190"/>
      <c r="Q168" s="190"/>
      <c r="R168" s="190"/>
      <c r="S168" s="190"/>
      <c r="T168" s="190"/>
      <c r="U168" s="190"/>
      <c r="V168" s="190"/>
      <c r="W168" s="190"/>
      <c r="X168" s="191"/>
      <c r="AT168" s="192" t="s">
        <v>136</v>
      </c>
      <c r="AU168" s="192" t="s">
        <v>82</v>
      </c>
      <c r="AV168" s="11" t="s">
        <v>82</v>
      </c>
      <c r="AW168" s="11" t="s">
        <v>5</v>
      </c>
      <c r="AX168" s="11" t="s">
        <v>72</v>
      </c>
      <c r="AY168" s="192" t="s">
        <v>127</v>
      </c>
    </row>
    <row r="169" spans="2:51" s="11" customFormat="1" ht="12">
      <c r="B169" s="181"/>
      <c r="C169" s="182"/>
      <c r="D169" s="183" t="s">
        <v>136</v>
      </c>
      <c r="E169" s="184" t="s">
        <v>1</v>
      </c>
      <c r="F169" s="185" t="s">
        <v>264</v>
      </c>
      <c r="G169" s="182"/>
      <c r="H169" s="186">
        <v>24</v>
      </c>
      <c r="I169" s="187"/>
      <c r="J169" s="187"/>
      <c r="K169" s="182"/>
      <c r="L169" s="182"/>
      <c r="M169" s="188"/>
      <c r="N169" s="189"/>
      <c r="O169" s="190"/>
      <c r="P169" s="190"/>
      <c r="Q169" s="190"/>
      <c r="R169" s="190"/>
      <c r="S169" s="190"/>
      <c r="T169" s="190"/>
      <c r="U169" s="190"/>
      <c r="V169" s="190"/>
      <c r="W169" s="190"/>
      <c r="X169" s="191"/>
      <c r="AT169" s="192" t="s">
        <v>136</v>
      </c>
      <c r="AU169" s="192" t="s">
        <v>82</v>
      </c>
      <c r="AV169" s="11" t="s">
        <v>82</v>
      </c>
      <c r="AW169" s="11" t="s">
        <v>5</v>
      </c>
      <c r="AX169" s="11" t="s">
        <v>72</v>
      </c>
      <c r="AY169" s="192" t="s">
        <v>127</v>
      </c>
    </row>
    <row r="170" spans="2:63" s="10" customFormat="1" ht="22.9" customHeight="1">
      <c r="B170" s="151"/>
      <c r="C170" s="152"/>
      <c r="D170" s="153" t="s">
        <v>71</v>
      </c>
      <c r="E170" s="166" t="s">
        <v>142</v>
      </c>
      <c r="F170" s="166" t="s">
        <v>265</v>
      </c>
      <c r="G170" s="152"/>
      <c r="H170" s="152"/>
      <c r="I170" s="155"/>
      <c r="J170" s="155"/>
      <c r="K170" s="167">
        <f>BK170</f>
        <v>0</v>
      </c>
      <c r="L170" s="152"/>
      <c r="M170" s="157"/>
      <c r="N170" s="158"/>
      <c r="O170" s="159"/>
      <c r="P170" s="159"/>
      <c r="Q170" s="160">
        <f>SUM(Q171:Q174)</f>
        <v>0</v>
      </c>
      <c r="R170" s="160">
        <f>SUM(R171:R174)</f>
        <v>0</v>
      </c>
      <c r="S170" s="159"/>
      <c r="T170" s="161">
        <f>SUM(T171:T174)</f>
        <v>0</v>
      </c>
      <c r="U170" s="159"/>
      <c r="V170" s="161">
        <f>SUM(V171:V174)</f>
        <v>0</v>
      </c>
      <c r="W170" s="159"/>
      <c r="X170" s="162">
        <f>SUM(X171:X174)</f>
        <v>0</v>
      </c>
      <c r="AR170" s="163" t="s">
        <v>80</v>
      </c>
      <c r="AT170" s="164" t="s">
        <v>71</v>
      </c>
      <c r="AU170" s="164" t="s">
        <v>80</v>
      </c>
      <c r="AY170" s="163" t="s">
        <v>127</v>
      </c>
      <c r="BK170" s="165">
        <f>SUM(BK171:BK174)</f>
        <v>0</v>
      </c>
    </row>
    <row r="171" spans="2:65" s="1" customFormat="1" ht="16.5" customHeight="1">
      <c r="B171" s="29"/>
      <c r="C171" s="168" t="s">
        <v>266</v>
      </c>
      <c r="D171" s="168" t="s">
        <v>129</v>
      </c>
      <c r="E171" s="169" t="s">
        <v>267</v>
      </c>
      <c r="F171" s="170" t="s">
        <v>268</v>
      </c>
      <c r="G171" s="171" t="s">
        <v>269</v>
      </c>
      <c r="H171" s="172">
        <v>1</v>
      </c>
      <c r="I171" s="173"/>
      <c r="J171" s="173"/>
      <c r="K171" s="174">
        <f>ROUND(P171*H171,2)</f>
        <v>0</v>
      </c>
      <c r="L171" s="170" t="s">
        <v>1</v>
      </c>
      <c r="M171" s="33"/>
      <c r="N171" s="175" t="s">
        <v>1</v>
      </c>
      <c r="O171" s="176" t="s">
        <v>41</v>
      </c>
      <c r="P171" s="177">
        <f>I171+J171</f>
        <v>0</v>
      </c>
      <c r="Q171" s="177">
        <f>ROUND(I171*H171,2)</f>
        <v>0</v>
      </c>
      <c r="R171" s="177">
        <f>ROUND(J171*H171,2)</f>
        <v>0</v>
      </c>
      <c r="S171" s="54"/>
      <c r="T171" s="178">
        <f>S171*H171</f>
        <v>0</v>
      </c>
      <c r="U171" s="178">
        <v>0</v>
      </c>
      <c r="V171" s="178">
        <f>U171*H171</f>
        <v>0</v>
      </c>
      <c r="W171" s="178">
        <v>0</v>
      </c>
      <c r="X171" s="179">
        <f>W171*H171</f>
        <v>0</v>
      </c>
      <c r="AR171" s="13" t="s">
        <v>134</v>
      </c>
      <c r="AT171" s="13" t="s">
        <v>129</v>
      </c>
      <c r="AU171" s="13" t="s">
        <v>82</v>
      </c>
      <c r="AY171" s="13" t="s">
        <v>127</v>
      </c>
      <c r="BE171" s="180">
        <f>IF(O171="základní",K171,0)</f>
        <v>0</v>
      </c>
      <c r="BF171" s="180">
        <f>IF(O171="snížená",K171,0)</f>
        <v>0</v>
      </c>
      <c r="BG171" s="180">
        <f>IF(O171="zákl. přenesená",K171,0)</f>
        <v>0</v>
      </c>
      <c r="BH171" s="180">
        <f>IF(O171="sníž. přenesená",K171,0)</f>
        <v>0</v>
      </c>
      <c r="BI171" s="180">
        <f>IF(O171="nulová",K171,0)</f>
        <v>0</v>
      </c>
      <c r="BJ171" s="13" t="s">
        <v>80</v>
      </c>
      <c r="BK171" s="180">
        <f>ROUND(P171*H171,2)</f>
        <v>0</v>
      </c>
      <c r="BL171" s="13" t="s">
        <v>134</v>
      </c>
      <c r="BM171" s="13" t="s">
        <v>270</v>
      </c>
    </row>
    <row r="172" spans="2:65" s="1" customFormat="1" ht="16.5" customHeight="1">
      <c r="B172" s="29"/>
      <c r="C172" s="193" t="s">
        <v>271</v>
      </c>
      <c r="D172" s="193" t="s">
        <v>219</v>
      </c>
      <c r="E172" s="194" t="s">
        <v>272</v>
      </c>
      <c r="F172" s="195" t="s">
        <v>538</v>
      </c>
      <c r="G172" s="196" t="s">
        <v>269</v>
      </c>
      <c r="H172" s="197">
        <v>1</v>
      </c>
      <c r="I172" s="198"/>
      <c r="J172" s="199"/>
      <c r="K172" s="200">
        <f>ROUND(P172*H172,2)</f>
        <v>0</v>
      </c>
      <c r="L172" s="195" t="s">
        <v>1</v>
      </c>
      <c r="M172" s="201"/>
      <c r="N172" s="202" t="s">
        <v>1</v>
      </c>
      <c r="O172" s="176" t="s">
        <v>41</v>
      </c>
      <c r="P172" s="177">
        <f>I172+J172</f>
        <v>0</v>
      </c>
      <c r="Q172" s="177">
        <f>ROUND(I172*H172,2)</f>
        <v>0</v>
      </c>
      <c r="R172" s="177">
        <f>ROUND(J172*H172,2)</f>
        <v>0</v>
      </c>
      <c r="S172" s="54"/>
      <c r="T172" s="178">
        <f>S172*H172</f>
        <v>0</v>
      </c>
      <c r="U172" s="178">
        <v>0</v>
      </c>
      <c r="V172" s="178">
        <f>U172*H172</f>
        <v>0</v>
      </c>
      <c r="W172" s="178">
        <v>0</v>
      </c>
      <c r="X172" s="179">
        <f>W172*H172</f>
        <v>0</v>
      </c>
      <c r="AR172" s="13" t="s">
        <v>174</v>
      </c>
      <c r="AT172" s="13" t="s">
        <v>219</v>
      </c>
      <c r="AU172" s="13" t="s">
        <v>82</v>
      </c>
      <c r="AY172" s="13" t="s">
        <v>127</v>
      </c>
      <c r="BE172" s="180">
        <f>IF(O172="základní",K172,0)</f>
        <v>0</v>
      </c>
      <c r="BF172" s="180">
        <f>IF(O172="snížená",K172,0)</f>
        <v>0</v>
      </c>
      <c r="BG172" s="180">
        <f>IF(O172="zákl. přenesená",K172,0)</f>
        <v>0</v>
      </c>
      <c r="BH172" s="180">
        <f>IF(O172="sníž. přenesená",K172,0)</f>
        <v>0</v>
      </c>
      <c r="BI172" s="180">
        <f>IF(O172="nulová",K172,0)</f>
        <v>0</v>
      </c>
      <c r="BJ172" s="13" t="s">
        <v>80</v>
      </c>
      <c r="BK172" s="180">
        <f>ROUND(P172*H172,2)</f>
        <v>0</v>
      </c>
      <c r="BL172" s="13" t="s">
        <v>134</v>
      </c>
      <c r="BM172" s="13" t="s">
        <v>273</v>
      </c>
    </row>
    <row r="173" spans="2:65" s="1" customFormat="1" ht="16.5" customHeight="1">
      <c r="B173" s="29"/>
      <c r="C173" s="168" t="s">
        <v>274</v>
      </c>
      <c r="D173" s="168" t="s">
        <v>129</v>
      </c>
      <c r="E173" s="169" t="s">
        <v>275</v>
      </c>
      <c r="F173" s="170" t="s">
        <v>276</v>
      </c>
      <c r="G173" s="171" t="s">
        <v>269</v>
      </c>
      <c r="H173" s="172">
        <v>1</v>
      </c>
      <c r="I173" s="173"/>
      <c r="J173" s="173"/>
      <c r="K173" s="174">
        <f>ROUND(P173*H173,2)</f>
        <v>0</v>
      </c>
      <c r="L173" s="170" t="s">
        <v>1</v>
      </c>
      <c r="M173" s="33"/>
      <c r="N173" s="175" t="s">
        <v>1</v>
      </c>
      <c r="O173" s="176" t="s">
        <v>41</v>
      </c>
      <c r="P173" s="177">
        <f>I173+J173</f>
        <v>0</v>
      </c>
      <c r="Q173" s="177">
        <f>ROUND(I173*H173,2)</f>
        <v>0</v>
      </c>
      <c r="R173" s="177">
        <f>ROUND(J173*H173,2)</f>
        <v>0</v>
      </c>
      <c r="S173" s="54"/>
      <c r="T173" s="178">
        <f>S173*H173</f>
        <v>0</v>
      </c>
      <c r="U173" s="178">
        <v>0</v>
      </c>
      <c r="V173" s="178">
        <f>U173*H173</f>
        <v>0</v>
      </c>
      <c r="W173" s="178">
        <v>0</v>
      </c>
      <c r="X173" s="179">
        <f>W173*H173</f>
        <v>0</v>
      </c>
      <c r="AR173" s="13" t="s">
        <v>134</v>
      </c>
      <c r="AT173" s="13" t="s">
        <v>129</v>
      </c>
      <c r="AU173" s="13" t="s">
        <v>82</v>
      </c>
      <c r="AY173" s="13" t="s">
        <v>127</v>
      </c>
      <c r="BE173" s="180">
        <f>IF(O173="základní",K173,0)</f>
        <v>0</v>
      </c>
      <c r="BF173" s="180">
        <f>IF(O173="snížená",K173,0)</f>
        <v>0</v>
      </c>
      <c r="BG173" s="180">
        <f>IF(O173="zákl. přenesená",K173,0)</f>
        <v>0</v>
      </c>
      <c r="BH173" s="180">
        <f>IF(O173="sníž. přenesená",K173,0)</f>
        <v>0</v>
      </c>
      <c r="BI173" s="180">
        <f>IF(O173="nulová",K173,0)</f>
        <v>0</v>
      </c>
      <c r="BJ173" s="13" t="s">
        <v>80</v>
      </c>
      <c r="BK173" s="180">
        <f>ROUND(P173*H173,2)</f>
        <v>0</v>
      </c>
      <c r="BL173" s="13" t="s">
        <v>134</v>
      </c>
      <c r="BM173" s="13" t="s">
        <v>277</v>
      </c>
    </row>
    <row r="174" spans="2:65" s="1" customFormat="1" ht="16.5" customHeight="1">
      <c r="B174" s="29"/>
      <c r="C174" s="193" t="s">
        <v>278</v>
      </c>
      <c r="D174" s="193" t="s">
        <v>219</v>
      </c>
      <c r="E174" s="194" t="s">
        <v>279</v>
      </c>
      <c r="F174" s="195" t="s">
        <v>539</v>
      </c>
      <c r="G174" s="196" t="s">
        <v>269</v>
      </c>
      <c r="H174" s="197">
        <v>1</v>
      </c>
      <c r="I174" s="198"/>
      <c r="J174" s="199"/>
      <c r="K174" s="200">
        <f>ROUND(P174*H174,2)</f>
        <v>0</v>
      </c>
      <c r="L174" s="195" t="s">
        <v>1</v>
      </c>
      <c r="M174" s="201"/>
      <c r="N174" s="202" t="s">
        <v>1</v>
      </c>
      <c r="O174" s="176" t="s">
        <v>41</v>
      </c>
      <c r="P174" s="177">
        <f>I174+J174</f>
        <v>0</v>
      </c>
      <c r="Q174" s="177">
        <f>ROUND(I174*H174,2)</f>
        <v>0</v>
      </c>
      <c r="R174" s="177">
        <f>ROUND(J174*H174,2)</f>
        <v>0</v>
      </c>
      <c r="S174" s="54"/>
      <c r="T174" s="178">
        <f>S174*H174</f>
        <v>0</v>
      </c>
      <c r="U174" s="178">
        <v>0</v>
      </c>
      <c r="V174" s="178">
        <f>U174*H174</f>
        <v>0</v>
      </c>
      <c r="W174" s="178">
        <v>0</v>
      </c>
      <c r="X174" s="179">
        <f>W174*H174</f>
        <v>0</v>
      </c>
      <c r="AR174" s="13" t="s">
        <v>174</v>
      </c>
      <c r="AT174" s="13" t="s">
        <v>219</v>
      </c>
      <c r="AU174" s="13" t="s">
        <v>82</v>
      </c>
      <c r="AY174" s="13" t="s">
        <v>127</v>
      </c>
      <c r="BE174" s="180">
        <f>IF(O174="základní",K174,0)</f>
        <v>0</v>
      </c>
      <c r="BF174" s="180">
        <f>IF(O174="snížená",K174,0)</f>
        <v>0</v>
      </c>
      <c r="BG174" s="180">
        <f>IF(O174="zákl. přenesená",K174,0)</f>
        <v>0</v>
      </c>
      <c r="BH174" s="180">
        <f>IF(O174="sníž. přenesená",K174,0)</f>
        <v>0</v>
      </c>
      <c r="BI174" s="180">
        <f>IF(O174="nulová",K174,0)</f>
        <v>0</v>
      </c>
      <c r="BJ174" s="13" t="s">
        <v>80</v>
      </c>
      <c r="BK174" s="180">
        <f>ROUND(P174*H174,2)</f>
        <v>0</v>
      </c>
      <c r="BL174" s="13" t="s">
        <v>134</v>
      </c>
      <c r="BM174" s="13" t="s">
        <v>280</v>
      </c>
    </row>
    <row r="175" spans="2:63" s="10" customFormat="1" ht="22.9" customHeight="1">
      <c r="B175" s="151"/>
      <c r="C175" s="152"/>
      <c r="D175" s="153" t="s">
        <v>71</v>
      </c>
      <c r="E175" s="166" t="s">
        <v>134</v>
      </c>
      <c r="F175" s="166" t="s">
        <v>281</v>
      </c>
      <c r="G175" s="152"/>
      <c r="H175" s="152"/>
      <c r="I175" s="155"/>
      <c r="J175" s="155"/>
      <c r="K175" s="167">
        <f>BK175</f>
        <v>0</v>
      </c>
      <c r="L175" s="152"/>
      <c r="M175" s="157"/>
      <c r="N175" s="158"/>
      <c r="O175" s="159"/>
      <c r="P175" s="159"/>
      <c r="Q175" s="160">
        <f>SUM(Q176:Q183)</f>
        <v>0</v>
      </c>
      <c r="R175" s="160">
        <f>SUM(R176:R183)</f>
        <v>0</v>
      </c>
      <c r="S175" s="159"/>
      <c r="T175" s="161">
        <f>SUM(T176:T183)</f>
        <v>0</v>
      </c>
      <c r="U175" s="159"/>
      <c r="V175" s="161">
        <f>SUM(V176:V183)</f>
        <v>0</v>
      </c>
      <c r="W175" s="159"/>
      <c r="X175" s="162">
        <f>SUM(X176:X183)</f>
        <v>0</v>
      </c>
      <c r="AR175" s="163" t="s">
        <v>80</v>
      </c>
      <c r="AT175" s="164" t="s">
        <v>71</v>
      </c>
      <c r="AU175" s="164" t="s">
        <v>80</v>
      </c>
      <c r="AY175" s="163" t="s">
        <v>127</v>
      </c>
      <c r="BK175" s="165">
        <f>SUM(BK176:BK183)</f>
        <v>0</v>
      </c>
    </row>
    <row r="176" spans="2:65" s="1" customFormat="1" ht="16.5" customHeight="1">
      <c r="B176" s="29"/>
      <c r="C176" s="168" t="s">
        <v>282</v>
      </c>
      <c r="D176" s="168" t="s">
        <v>129</v>
      </c>
      <c r="E176" s="169" t="s">
        <v>283</v>
      </c>
      <c r="F176" s="170" t="s">
        <v>284</v>
      </c>
      <c r="G176" s="171" t="s">
        <v>150</v>
      </c>
      <c r="H176" s="172">
        <v>42.534</v>
      </c>
      <c r="I176" s="173"/>
      <c r="J176" s="173"/>
      <c r="K176" s="174">
        <f>ROUND(P176*H176,2)</f>
        <v>0</v>
      </c>
      <c r="L176" s="170" t="s">
        <v>133</v>
      </c>
      <c r="M176" s="33"/>
      <c r="N176" s="175" t="s">
        <v>1</v>
      </c>
      <c r="O176" s="176" t="s">
        <v>41</v>
      </c>
      <c r="P176" s="177">
        <f>I176+J176</f>
        <v>0</v>
      </c>
      <c r="Q176" s="177">
        <f>ROUND(I176*H176,2)</f>
        <v>0</v>
      </c>
      <c r="R176" s="177">
        <f>ROUND(J176*H176,2)</f>
        <v>0</v>
      </c>
      <c r="S176" s="54"/>
      <c r="T176" s="178">
        <f>S176*H176</f>
        <v>0</v>
      </c>
      <c r="U176" s="178">
        <v>0</v>
      </c>
      <c r="V176" s="178">
        <f>U176*H176</f>
        <v>0</v>
      </c>
      <c r="W176" s="178">
        <v>0</v>
      </c>
      <c r="X176" s="179">
        <f>W176*H176</f>
        <v>0</v>
      </c>
      <c r="AR176" s="13" t="s">
        <v>134</v>
      </c>
      <c r="AT176" s="13" t="s">
        <v>129</v>
      </c>
      <c r="AU176" s="13" t="s">
        <v>82</v>
      </c>
      <c r="AY176" s="13" t="s">
        <v>127</v>
      </c>
      <c r="BE176" s="180">
        <f>IF(O176="základní",K176,0)</f>
        <v>0</v>
      </c>
      <c r="BF176" s="180">
        <f>IF(O176="snížená",K176,0)</f>
        <v>0</v>
      </c>
      <c r="BG176" s="180">
        <f>IF(O176="zákl. přenesená",K176,0)</f>
        <v>0</v>
      </c>
      <c r="BH176" s="180">
        <f>IF(O176="sníž. přenesená",K176,0)</f>
        <v>0</v>
      </c>
      <c r="BI176" s="180">
        <f>IF(O176="nulová",K176,0)</f>
        <v>0</v>
      </c>
      <c r="BJ176" s="13" t="s">
        <v>80</v>
      </c>
      <c r="BK176" s="180">
        <f>ROUND(P176*H176,2)</f>
        <v>0</v>
      </c>
      <c r="BL176" s="13" t="s">
        <v>134</v>
      </c>
      <c r="BM176" s="13" t="s">
        <v>285</v>
      </c>
    </row>
    <row r="177" spans="2:51" s="11" customFormat="1" ht="12">
      <c r="B177" s="181"/>
      <c r="C177" s="182"/>
      <c r="D177" s="183" t="s">
        <v>136</v>
      </c>
      <c r="E177" s="184" t="s">
        <v>1</v>
      </c>
      <c r="F177" s="185" t="s">
        <v>286</v>
      </c>
      <c r="G177" s="182"/>
      <c r="H177" s="186">
        <v>7.17</v>
      </c>
      <c r="I177" s="187"/>
      <c r="J177" s="187"/>
      <c r="K177" s="182"/>
      <c r="L177" s="182"/>
      <c r="M177" s="188"/>
      <c r="N177" s="189"/>
      <c r="O177" s="190"/>
      <c r="P177" s="190"/>
      <c r="Q177" s="190"/>
      <c r="R177" s="190"/>
      <c r="S177" s="190"/>
      <c r="T177" s="190"/>
      <c r="U177" s="190"/>
      <c r="V177" s="190"/>
      <c r="W177" s="190"/>
      <c r="X177" s="191"/>
      <c r="AT177" s="192" t="s">
        <v>136</v>
      </c>
      <c r="AU177" s="192" t="s">
        <v>82</v>
      </c>
      <c r="AV177" s="11" t="s">
        <v>82</v>
      </c>
      <c r="AW177" s="11" t="s">
        <v>5</v>
      </c>
      <c r="AX177" s="11" t="s">
        <v>72</v>
      </c>
      <c r="AY177" s="192" t="s">
        <v>127</v>
      </c>
    </row>
    <row r="178" spans="2:51" s="11" customFormat="1" ht="12">
      <c r="B178" s="181"/>
      <c r="C178" s="182"/>
      <c r="D178" s="183" t="s">
        <v>136</v>
      </c>
      <c r="E178" s="184" t="s">
        <v>1</v>
      </c>
      <c r="F178" s="185" t="s">
        <v>287</v>
      </c>
      <c r="G178" s="182"/>
      <c r="H178" s="186">
        <v>4.224</v>
      </c>
      <c r="I178" s="187"/>
      <c r="J178" s="187"/>
      <c r="K178" s="182"/>
      <c r="L178" s="182"/>
      <c r="M178" s="188"/>
      <c r="N178" s="189"/>
      <c r="O178" s="190"/>
      <c r="P178" s="190"/>
      <c r="Q178" s="190"/>
      <c r="R178" s="190"/>
      <c r="S178" s="190"/>
      <c r="T178" s="190"/>
      <c r="U178" s="190"/>
      <c r="V178" s="190"/>
      <c r="W178" s="190"/>
      <c r="X178" s="191"/>
      <c r="AT178" s="192" t="s">
        <v>136</v>
      </c>
      <c r="AU178" s="192" t="s">
        <v>82</v>
      </c>
      <c r="AV178" s="11" t="s">
        <v>82</v>
      </c>
      <c r="AW178" s="11" t="s">
        <v>5</v>
      </c>
      <c r="AX178" s="11" t="s">
        <v>72</v>
      </c>
      <c r="AY178" s="192" t="s">
        <v>127</v>
      </c>
    </row>
    <row r="179" spans="2:51" s="11" customFormat="1" ht="12">
      <c r="B179" s="181"/>
      <c r="C179" s="182"/>
      <c r="D179" s="183" t="s">
        <v>136</v>
      </c>
      <c r="E179" s="184" t="s">
        <v>1</v>
      </c>
      <c r="F179" s="185" t="s">
        <v>288</v>
      </c>
      <c r="G179" s="182"/>
      <c r="H179" s="186">
        <v>4.92</v>
      </c>
      <c r="I179" s="187"/>
      <c r="J179" s="187"/>
      <c r="K179" s="182"/>
      <c r="L179" s="182"/>
      <c r="M179" s="188"/>
      <c r="N179" s="189"/>
      <c r="O179" s="190"/>
      <c r="P179" s="190"/>
      <c r="Q179" s="190"/>
      <c r="R179" s="190"/>
      <c r="S179" s="190"/>
      <c r="T179" s="190"/>
      <c r="U179" s="190"/>
      <c r="V179" s="190"/>
      <c r="W179" s="190"/>
      <c r="X179" s="191"/>
      <c r="AT179" s="192" t="s">
        <v>136</v>
      </c>
      <c r="AU179" s="192" t="s">
        <v>82</v>
      </c>
      <c r="AV179" s="11" t="s">
        <v>82</v>
      </c>
      <c r="AW179" s="11" t="s">
        <v>5</v>
      </c>
      <c r="AX179" s="11" t="s">
        <v>72</v>
      </c>
      <c r="AY179" s="192" t="s">
        <v>127</v>
      </c>
    </row>
    <row r="180" spans="2:51" s="11" customFormat="1" ht="12">
      <c r="B180" s="181"/>
      <c r="C180" s="182"/>
      <c r="D180" s="183" t="s">
        <v>136</v>
      </c>
      <c r="E180" s="184" t="s">
        <v>1</v>
      </c>
      <c r="F180" s="185" t="s">
        <v>289</v>
      </c>
      <c r="G180" s="182"/>
      <c r="H180" s="186">
        <v>6.81</v>
      </c>
      <c r="I180" s="187"/>
      <c r="J180" s="187"/>
      <c r="K180" s="182"/>
      <c r="L180" s="182"/>
      <c r="M180" s="188"/>
      <c r="N180" s="189"/>
      <c r="O180" s="190"/>
      <c r="P180" s="190"/>
      <c r="Q180" s="190"/>
      <c r="R180" s="190"/>
      <c r="S180" s="190"/>
      <c r="T180" s="190"/>
      <c r="U180" s="190"/>
      <c r="V180" s="190"/>
      <c r="W180" s="190"/>
      <c r="X180" s="191"/>
      <c r="AT180" s="192" t="s">
        <v>136</v>
      </c>
      <c r="AU180" s="192" t="s">
        <v>82</v>
      </c>
      <c r="AV180" s="11" t="s">
        <v>82</v>
      </c>
      <c r="AW180" s="11" t="s">
        <v>5</v>
      </c>
      <c r="AX180" s="11" t="s">
        <v>72</v>
      </c>
      <c r="AY180" s="192" t="s">
        <v>127</v>
      </c>
    </row>
    <row r="181" spans="2:51" s="11" customFormat="1" ht="12">
      <c r="B181" s="181"/>
      <c r="C181" s="182"/>
      <c r="D181" s="183" t="s">
        <v>136</v>
      </c>
      <c r="E181" s="184" t="s">
        <v>1</v>
      </c>
      <c r="F181" s="185" t="s">
        <v>290</v>
      </c>
      <c r="G181" s="182"/>
      <c r="H181" s="186">
        <v>9.15</v>
      </c>
      <c r="I181" s="187"/>
      <c r="J181" s="187"/>
      <c r="K181" s="182"/>
      <c r="L181" s="182"/>
      <c r="M181" s="188"/>
      <c r="N181" s="189"/>
      <c r="O181" s="190"/>
      <c r="P181" s="190"/>
      <c r="Q181" s="190"/>
      <c r="R181" s="190"/>
      <c r="S181" s="190"/>
      <c r="T181" s="190"/>
      <c r="U181" s="190"/>
      <c r="V181" s="190"/>
      <c r="W181" s="190"/>
      <c r="X181" s="191"/>
      <c r="AT181" s="192" t="s">
        <v>136</v>
      </c>
      <c r="AU181" s="192" t="s">
        <v>82</v>
      </c>
      <c r="AV181" s="11" t="s">
        <v>82</v>
      </c>
      <c r="AW181" s="11" t="s">
        <v>5</v>
      </c>
      <c r="AX181" s="11" t="s">
        <v>72</v>
      </c>
      <c r="AY181" s="192" t="s">
        <v>127</v>
      </c>
    </row>
    <row r="182" spans="2:51" s="11" customFormat="1" ht="12">
      <c r="B182" s="181"/>
      <c r="C182" s="182"/>
      <c r="D182" s="183" t="s">
        <v>136</v>
      </c>
      <c r="E182" s="184" t="s">
        <v>1</v>
      </c>
      <c r="F182" s="185" t="s">
        <v>291</v>
      </c>
      <c r="G182" s="182"/>
      <c r="H182" s="186">
        <v>3</v>
      </c>
      <c r="I182" s="187"/>
      <c r="J182" s="187"/>
      <c r="K182" s="182"/>
      <c r="L182" s="182"/>
      <c r="M182" s="188"/>
      <c r="N182" s="189"/>
      <c r="O182" s="190"/>
      <c r="P182" s="190"/>
      <c r="Q182" s="190"/>
      <c r="R182" s="190"/>
      <c r="S182" s="190"/>
      <c r="T182" s="190"/>
      <c r="U182" s="190"/>
      <c r="V182" s="190"/>
      <c r="W182" s="190"/>
      <c r="X182" s="191"/>
      <c r="AT182" s="192" t="s">
        <v>136</v>
      </c>
      <c r="AU182" s="192" t="s">
        <v>82</v>
      </c>
      <c r="AV182" s="11" t="s">
        <v>82</v>
      </c>
      <c r="AW182" s="11" t="s">
        <v>5</v>
      </c>
      <c r="AX182" s="11" t="s">
        <v>72</v>
      </c>
      <c r="AY182" s="192" t="s">
        <v>127</v>
      </c>
    </row>
    <row r="183" spans="2:51" s="11" customFormat="1" ht="12">
      <c r="B183" s="181"/>
      <c r="C183" s="182"/>
      <c r="D183" s="183" t="s">
        <v>136</v>
      </c>
      <c r="E183" s="184" t="s">
        <v>1</v>
      </c>
      <c r="F183" s="185" t="s">
        <v>292</v>
      </c>
      <c r="G183" s="182"/>
      <c r="H183" s="186">
        <v>7.26</v>
      </c>
      <c r="I183" s="187"/>
      <c r="J183" s="187"/>
      <c r="K183" s="182"/>
      <c r="L183" s="182"/>
      <c r="M183" s="188"/>
      <c r="N183" s="189"/>
      <c r="O183" s="190"/>
      <c r="P183" s="190"/>
      <c r="Q183" s="190"/>
      <c r="R183" s="190"/>
      <c r="S183" s="190"/>
      <c r="T183" s="190"/>
      <c r="U183" s="190"/>
      <c r="V183" s="190"/>
      <c r="W183" s="190"/>
      <c r="X183" s="191"/>
      <c r="AT183" s="192" t="s">
        <v>136</v>
      </c>
      <c r="AU183" s="192" t="s">
        <v>82</v>
      </c>
      <c r="AV183" s="11" t="s">
        <v>82</v>
      </c>
      <c r="AW183" s="11" t="s">
        <v>5</v>
      </c>
      <c r="AX183" s="11" t="s">
        <v>72</v>
      </c>
      <c r="AY183" s="192" t="s">
        <v>127</v>
      </c>
    </row>
    <row r="184" spans="2:63" s="10" customFormat="1" ht="22.9" customHeight="1">
      <c r="B184" s="151"/>
      <c r="C184" s="152"/>
      <c r="D184" s="153" t="s">
        <v>71</v>
      </c>
      <c r="E184" s="166" t="s">
        <v>153</v>
      </c>
      <c r="F184" s="166" t="s">
        <v>293</v>
      </c>
      <c r="G184" s="152"/>
      <c r="H184" s="152"/>
      <c r="I184" s="155"/>
      <c r="J184" s="155"/>
      <c r="K184" s="167">
        <f>BK184</f>
        <v>0</v>
      </c>
      <c r="L184" s="152"/>
      <c r="M184" s="157"/>
      <c r="N184" s="158"/>
      <c r="O184" s="159"/>
      <c r="P184" s="159"/>
      <c r="Q184" s="160">
        <f>SUM(Q185:Q199)</f>
        <v>0</v>
      </c>
      <c r="R184" s="160">
        <f>SUM(R185:R199)</f>
        <v>0</v>
      </c>
      <c r="S184" s="159"/>
      <c r="T184" s="161">
        <f>SUM(T185:T199)</f>
        <v>0</v>
      </c>
      <c r="U184" s="159"/>
      <c r="V184" s="161">
        <f>SUM(V185:V199)</f>
        <v>93.08609999999999</v>
      </c>
      <c r="W184" s="159"/>
      <c r="X184" s="162">
        <f>SUM(X185:X199)</f>
        <v>0</v>
      </c>
      <c r="AR184" s="163" t="s">
        <v>80</v>
      </c>
      <c r="AT184" s="164" t="s">
        <v>71</v>
      </c>
      <c r="AU184" s="164" t="s">
        <v>80</v>
      </c>
      <c r="AY184" s="163" t="s">
        <v>127</v>
      </c>
      <c r="BK184" s="165">
        <f>SUM(BK185:BK199)</f>
        <v>0</v>
      </c>
    </row>
    <row r="185" spans="2:65" s="1" customFormat="1" ht="16.5" customHeight="1">
      <c r="B185" s="29"/>
      <c r="C185" s="168" t="s">
        <v>294</v>
      </c>
      <c r="D185" s="168" t="s">
        <v>129</v>
      </c>
      <c r="E185" s="169" t="s">
        <v>295</v>
      </c>
      <c r="F185" s="170" t="s">
        <v>296</v>
      </c>
      <c r="G185" s="171" t="s">
        <v>132</v>
      </c>
      <c r="H185" s="172">
        <v>24</v>
      </c>
      <c r="I185" s="173"/>
      <c r="J185" s="173"/>
      <c r="K185" s="174">
        <f>ROUND(P185*H185,2)</f>
        <v>0</v>
      </c>
      <c r="L185" s="170" t="s">
        <v>133</v>
      </c>
      <c r="M185" s="33"/>
      <c r="N185" s="175" t="s">
        <v>1</v>
      </c>
      <c r="O185" s="176" t="s">
        <v>41</v>
      </c>
      <c r="P185" s="177">
        <f>I185+J185</f>
        <v>0</v>
      </c>
      <c r="Q185" s="177">
        <f>ROUND(I185*H185,2)</f>
        <v>0</v>
      </c>
      <c r="R185" s="177">
        <f>ROUND(J185*H185,2)</f>
        <v>0</v>
      </c>
      <c r="S185" s="54"/>
      <c r="T185" s="178">
        <f>S185*H185</f>
        <v>0</v>
      </c>
      <c r="U185" s="178">
        <v>0</v>
      </c>
      <c r="V185" s="178">
        <f>U185*H185</f>
        <v>0</v>
      </c>
      <c r="W185" s="178">
        <v>0</v>
      </c>
      <c r="X185" s="179">
        <f>W185*H185</f>
        <v>0</v>
      </c>
      <c r="AR185" s="13" t="s">
        <v>134</v>
      </c>
      <c r="AT185" s="13" t="s">
        <v>129</v>
      </c>
      <c r="AU185" s="13" t="s">
        <v>82</v>
      </c>
      <c r="AY185" s="13" t="s">
        <v>127</v>
      </c>
      <c r="BE185" s="180">
        <f>IF(O185="základní",K185,0)</f>
        <v>0</v>
      </c>
      <c r="BF185" s="180">
        <f>IF(O185="snížená",K185,0)</f>
        <v>0</v>
      </c>
      <c r="BG185" s="180">
        <f>IF(O185="zákl. přenesená",K185,0)</f>
        <v>0</v>
      </c>
      <c r="BH185" s="180">
        <f>IF(O185="sníž. přenesená",K185,0)</f>
        <v>0</v>
      </c>
      <c r="BI185" s="180">
        <f>IF(O185="nulová",K185,0)</f>
        <v>0</v>
      </c>
      <c r="BJ185" s="13" t="s">
        <v>80</v>
      </c>
      <c r="BK185" s="180">
        <f>ROUND(P185*H185,2)</f>
        <v>0</v>
      </c>
      <c r="BL185" s="13" t="s">
        <v>134</v>
      </c>
      <c r="BM185" s="13" t="s">
        <v>297</v>
      </c>
    </row>
    <row r="186" spans="2:51" s="11" customFormat="1" ht="12">
      <c r="B186" s="181"/>
      <c r="C186" s="182"/>
      <c r="D186" s="183" t="s">
        <v>136</v>
      </c>
      <c r="E186" s="184" t="s">
        <v>1</v>
      </c>
      <c r="F186" s="185" t="s">
        <v>264</v>
      </c>
      <c r="G186" s="182"/>
      <c r="H186" s="186">
        <v>24</v>
      </c>
      <c r="I186" s="187"/>
      <c r="J186" s="187"/>
      <c r="K186" s="182"/>
      <c r="L186" s="182"/>
      <c r="M186" s="188"/>
      <c r="N186" s="189"/>
      <c r="O186" s="190"/>
      <c r="P186" s="190"/>
      <c r="Q186" s="190"/>
      <c r="R186" s="190"/>
      <c r="S186" s="190"/>
      <c r="T186" s="190"/>
      <c r="U186" s="190"/>
      <c r="V186" s="190"/>
      <c r="W186" s="190"/>
      <c r="X186" s="191"/>
      <c r="AT186" s="192" t="s">
        <v>136</v>
      </c>
      <c r="AU186" s="192" t="s">
        <v>82</v>
      </c>
      <c r="AV186" s="11" t="s">
        <v>82</v>
      </c>
      <c r="AW186" s="11" t="s">
        <v>5</v>
      </c>
      <c r="AX186" s="11" t="s">
        <v>80</v>
      </c>
      <c r="AY186" s="192" t="s">
        <v>127</v>
      </c>
    </row>
    <row r="187" spans="2:65" s="1" customFormat="1" ht="16.5" customHeight="1">
      <c r="B187" s="29"/>
      <c r="C187" s="168" t="s">
        <v>298</v>
      </c>
      <c r="D187" s="168" t="s">
        <v>129</v>
      </c>
      <c r="E187" s="169" t="s">
        <v>299</v>
      </c>
      <c r="F187" s="170" t="s">
        <v>300</v>
      </c>
      <c r="G187" s="171" t="s">
        <v>132</v>
      </c>
      <c r="H187" s="172">
        <v>370</v>
      </c>
      <c r="I187" s="173"/>
      <c r="J187" s="173"/>
      <c r="K187" s="174">
        <f>ROUND(P187*H187,2)</f>
        <v>0</v>
      </c>
      <c r="L187" s="170" t="s">
        <v>133</v>
      </c>
      <c r="M187" s="33"/>
      <c r="N187" s="175" t="s">
        <v>1</v>
      </c>
      <c r="O187" s="176" t="s">
        <v>41</v>
      </c>
      <c r="P187" s="177">
        <f>I187+J187</f>
        <v>0</v>
      </c>
      <c r="Q187" s="177">
        <f>ROUND(I187*H187,2)</f>
        <v>0</v>
      </c>
      <c r="R187" s="177">
        <f>ROUND(J187*H187,2)</f>
        <v>0</v>
      </c>
      <c r="S187" s="54"/>
      <c r="T187" s="178">
        <f>S187*H187</f>
        <v>0</v>
      </c>
      <c r="U187" s="178">
        <v>0</v>
      </c>
      <c r="V187" s="178">
        <f>U187*H187</f>
        <v>0</v>
      </c>
      <c r="W187" s="178">
        <v>0</v>
      </c>
      <c r="X187" s="179">
        <f>W187*H187</f>
        <v>0</v>
      </c>
      <c r="AR187" s="13" t="s">
        <v>134</v>
      </c>
      <c r="AT187" s="13" t="s">
        <v>129</v>
      </c>
      <c r="AU187" s="13" t="s">
        <v>82</v>
      </c>
      <c r="AY187" s="13" t="s">
        <v>127</v>
      </c>
      <c r="BE187" s="180">
        <f>IF(O187="základní",K187,0)</f>
        <v>0</v>
      </c>
      <c r="BF187" s="180">
        <f>IF(O187="snížená",K187,0)</f>
        <v>0</v>
      </c>
      <c r="BG187" s="180">
        <f>IF(O187="zákl. přenesená",K187,0)</f>
        <v>0</v>
      </c>
      <c r="BH187" s="180">
        <f>IF(O187="sníž. přenesená",K187,0)</f>
        <v>0</v>
      </c>
      <c r="BI187" s="180">
        <f>IF(O187="nulová",K187,0)</f>
        <v>0</v>
      </c>
      <c r="BJ187" s="13" t="s">
        <v>80</v>
      </c>
      <c r="BK187" s="180">
        <f>ROUND(P187*H187,2)</f>
        <v>0</v>
      </c>
      <c r="BL187" s="13" t="s">
        <v>134</v>
      </c>
      <c r="BM187" s="13" t="s">
        <v>301</v>
      </c>
    </row>
    <row r="188" spans="2:51" s="11" customFormat="1" ht="12">
      <c r="B188" s="181"/>
      <c r="C188" s="182"/>
      <c r="D188" s="183" t="s">
        <v>136</v>
      </c>
      <c r="E188" s="184" t="s">
        <v>1</v>
      </c>
      <c r="F188" s="185" t="s">
        <v>262</v>
      </c>
      <c r="G188" s="182"/>
      <c r="H188" s="186">
        <v>210</v>
      </c>
      <c r="I188" s="187"/>
      <c r="J188" s="187"/>
      <c r="K188" s="182"/>
      <c r="L188" s="182"/>
      <c r="M188" s="188"/>
      <c r="N188" s="189"/>
      <c r="O188" s="190"/>
      <c r="P188" s="190"/>
      <c r="Q188" s="190"/>
      <c r="R188" s="190"/>
      <c r="S188" s="190"/>
      <c r="T188" s="190"/>
      <c r="U188" s="190"/>
      <c r="V188" s="190"/>
      <c r="W188" s="190"/>
      <c r="X188" s="191"/>
      <c r="AT188" s="192" t="s">
        <v>136</v>
      </c>
      <c r="AU188" s="192" t="s">
        <v>82</v>
      </c>
      <c r="AV188" s="11" t="s">
        <v>82</v>
      </c>
      <c r="AW188" s="11" t="s">
        <v>5</v>
      </c>
      <c r="AX188" s="11" t="s">
        <v>72</v>
      </c>
      <c r="AY188" s="192" t="s">
        <v>127</v>
      </c>
    </row>
    <row r="189" spans="2:51" s="11" customFormat="1" ht="12">
      <c r="B189" s="181"/>
      <c r="C189" s="182"/>
      <c r="D189" s="183" t="s">
        <v>136</v>
      </c>
      <c r="E189" s="184" t="s">
        <v>1</v>
      </c>
      <c r="F189" s="185" t="s">
        <v>263</v>
      </c>
      <c r="G189" s="182"/>
      <c r="H189" s="186">
        <v>160</v>
      </c>
      <c r="I189" s="187"/>
      <c r="J189" s="187"/>
      <c r="K189" s="182"/>
      <c r="L189" s="182"/>
      <c r="M189" s="188"/>
      <c r="N189" s="189"/>
      <c r="O189" s="190"/>
      <c r="P189" s="190"/>
      <c r="Q189" s="190"/>
      <c r="R189" s="190"/>
      <c r="S189" s="190"/>
      <c r="T189" s="190"/>
      <c r="U189" s="190"/>
      <c r="V189" s="190"/>
      <c r="W189" s="190"/>
      <c r="X189" s="191"/>
      <c r="AT189" s="192" t="s">
        <v>136</v>
      </c>
      <c r="AU189" s="192" t="s">
        <v>82</v>
      </c>
      <c r="AV189" s="11" t="s">
        <v>82</v>
      </c>
      <c r="AW189" s="11" t="s">
        <v>5</v>
      </c>
      <c r="AX189" s="11" t="s">
        <v>72</v>
      </c>
      <c r="AY189" s="192" t="s">
        <v>127</v>
      </c>
    </row>
    <row r="190" spans="2:65" s="1" customFormat="1" ht="16.5" customHeight="1">
      <c r="B190" s="29"/>
      <c r="C190" s="168" t="s">
        <v>302</v>
      </c>
      <c r="D190" s="168" t="s">
        <v>129</v>
      </c>
      <c r="E190" s="169" t="s">
        <v>303</v>
      </c>
      <c r="F190" s="170" t="s">
        <v>304</v>
      </c>
      <c r="G190" s="171" t="s">
        <v>132</v>
      </c>
      <c r="H190" s="172">
        <v>160</v>
      </c>
      <c r="I190" s="173"/>
      <c r="J190" s="173"/>
      <c r="K190" s="174">
        <f>ROUND(P190*H190,2)</f>
        <v>0</v>
      </c>
      <c r="L190" s="170" t="s">
        <v>133</v>
      </c>
      <c r="M190" s="33"/>
      <c r="N190" s="175" t="s">
        <v>1</v>
      </c>
      <c r="O190" s="176" t="s">
        <v>41</v>
      </c>
      <c r="P190" s="177">
        <f>I190+J190</f>
        <v>0</v>
      </c>
      <c r="Q190" s="177">
        <f>ROUND(I190*H190,2)</f>
        <v>0</v>
      </c>
      <c r="R190" s="177">
        <f>ROUND(J190*H190,2)</f>
        <v>0</v>
      </c>
      <c r="S190" s="54"/>
      <c r="T190" s="178">
        <f>S190*H190</f>
        <v>0</v>
      </c>
      <c r="U190" s="178">
        <v>0.26376</v>
      </c>
      <c r="V190" s="178">
        <f>U190*H190</f>
        <v>42.2016</v>
      </c>
      <c r="W190" s="178">
        <v>0</v>
      </c>
      <c r="X190" s="179">
        <f>W190*H190</f>
        <v>0</v>
      </c>
      <c r="AR190" s="13" t="s">
        <v>134</v>
      </c>
      <c r="AT190" s="13" t="s">
        <v>129</v>
      </c>
      <c r="AU190" s="13" t="s">
        <v>82</v>
      </c>
      <c r="AY190" s="13" t="s">
        <v>127</v>
      </c>
      <c r="BE190" s="180">
        <f>IF(O190="základní",K190,0)</f>
        <v>0</v>
      </c>
      <c r="BF190" s="180">
        <f>IF(O190="snížená",K190,0)</f>
        <v>0</v>
      </c>
      <c r="BG190" s="180">
        <f>IF(O190="zákl. přenesená",K190,0)</f>
        <v>0</v>
      </c>
      <c r="BH190" s="180">
        <f>IF(O190="sníž. přenesená",K190,0)</f>
        <v>0</v>
      </c>
      <c r="BI190" s="180">
        <f>IF(O190="nulová",K190,0)</f>
        <v>0</v>
      </c>
      <c r="BJ190" s="13" t="s">
        <v>80</v>
      </c>
      <c r="BK190" s="180">
        <f>ROUND(P190*H190,2)</f>
        <v>0</v>
      </c>
      <c r="BL190" s="13" t="s">
        <v>134</v>
      </c>
      <c r="BM190" s="13" t="s">
        <v>305</v>
      </c>
    </row>
    <row r="191" spans="2:51" s="11" customFormat="1" ht="12">
      <c r="B191" s="181"/>
      <c r="C191" s="182"/>
      <c r="D191" s="183" t="s">
        <v>136</v>
      </c>
      <c r="E191" s="184" t="s">
        <v>1</v>
      </c>
      <c r="F191" s="185" t="s">
        <v>263</v>
      </c>
      <c r="G191" s="182"/>
      <c r="H191" s="186">
        <v>160</v>
      </c>
      <c r="I191" s="187"/>
      <c r="J191" s="187"/>
      <c r="K191" s="182"/>
      <c r="L191" s="182"/>
      <c r="M191" s="188"/>
      <c r="N191" s="189"/>
      <c r="O191" s="190"/>
      <c r="P191" s="190"/>
      <c r="Q191" s="190"/>
      <c r="R191" s="190"/>
      <c r="S191" s="190"/>
      <c r="T191" s="190"/>
      <c r="U191" s="190"/>
      <c r="V191" s="190"/>
      <c r="W191" s="190"/>
      <c r="X191" s="191"/>
      <c r="AT191" s="192" t="s">
        <v>136</v>
      </c>
      <c r="AU191" s="192" t="s">
        <v>82</v>
      </c>
      <c r="AV191" s="11" t="s">
        <v>82</v>
      </c>
      <c r="AW191" s="11" t="s">
        <v>5</v>
      </c>
      <c r="AX191" s="11" t="s">
        <v>80</v>
      </c>
      <c r="AY191" s="192" t="s">
        <v>127</v>
      </c>
    </row>
    <row r="192" spans="2:65" s="1" customFormat="1" ht="16.5" customHeight="1">
      <c r="B192" s="29"/>
      <c r="C192" s="168" t="s">
        <v>306</v>
      </c>
      <c r="D192" s="168" t="s">
        <v>129</v>
      </c>
      <c r="E192" s="169" t="s">
        <v>307</v>
      </c>
      <c r="F192" s="170" t="s">
        <v>308</v>
      </c>
      <c r="G192" s="171" t="s">
        <v>132</v>
      </c>
      <c r="H192" s="172">
        <v>160</v>
      </c>
      <c r="I192" s="173"/>
      <c r="J192" s="173"/>
      <c r="K192" s="174">
        <f>ROUND(P192*H192,2)</f>
        <v>0</v>
      </c>
      <c r="L192" s="170" t="s">
        <v>133</v>
      </c>
      <c r="M192" s="33"/>
      <c r="N192" s="175" t="s">
        <v>1</v>
      </c>
      <c r="O192" s="176" t="s">
        <v>41</v>
      </c>
      <c r="P192" s="177">
        <f>I192+J192</f>
        <v>0</v>
      </c>
      <c r="Q192" s="177">
        <f>ROUND(I192*H192,2)</f>
        <v>0</v>
      </c>
      <c r="R192" s="177">
        <f>ROUND(J192*H192,2)</f>
        <v>0</v>
      </c>
      <c r="S192" s="54"/>
      <c r="T192" s="178">
        <f>S192*H192</f>
        <v>0</v>
      </c>
      <c r="U192" s="178">
        <v>0.20745</v>
      </c>
      <c r="V192" s="178">
        <f>U192*H192</f>
        <v>33.192</v>
      </c>
      <c r="W192" s="178">
        <v>0</v>
      </c>
      <c r="X192" s="179">
        <f>W192*H192</f>
        <v>0</v>
      </c>
      <c r="AR192" s="13" t="s">
        <v>134</v>
      </c>
      <c r="AT192" s="13" t="s">
        <v>129</v>
      </c>
      <c r="AU192" s="13" t="s">
        <v>82</v>
      </c>
      <c r="AY192" s="13" t="s">
        <v>127</v>
      </c>
      <c r="BE192" s="180">
        <f>IF(O192="základní",K192,0)</f>
        <v>0</v>
      </c>
      <c r="BF192" s="180">
        <f>IF(O192="snížená",K192,0)</f>
        <v>0</v>
      </c>
      <c r="BG192" s="180">
        <f>IF(O192="zákl. přenesená",K192,0)</f>
        <v>0</v>
      </c>
      <c r="BH192" s="180">
        <f>IF(O192="sníž. přenesená",K192,0)</f>
        <v>0</v>
      </c>
      <c r="BI192" s="180">
        <f>IF(O192="nulová",K192,0)</f>
        <v>0</v>
      </c>
      <c r="BJ192" s="13" t="s">
        <v>80</v>
      </c>
      <c r="BK192" s="180">
        <f>ROUND(P192*H192,2)</f>
        <v>0</v>
      </c>
      <c r="BL192" s="13" t="s">
        <v>134</v>
      </c>
      <c r="BM192" s="13" t="s">
        <v>309</v>
      </c>
    </row>
    <row r="193" spans="2:51" s="11" customFormat="1" ht="12">
      <c r="B193" s="181"/>
      <c r="C193" s="182"/>
      <c r="D193" s="183" t="s">
        <v>136</v>
      </c>
      <c r="E193" s="184" t="s">
        <v>1</v>
      </c>
      <c r="F193" s="185" t="s">
        <v>263</v>
      </c>
      <c r="G193" s="182"/>
      <c r="H193" s="186">
        <v>160</v>
      </c>
      <c r="I193" s="187"/>
      <c r="J193" s="187"/>
      <c r="K193" s="182"/>
      <c r="L193" s="182"/>
      <c r="M193" s="188"/>
      <c r="N193" s="189"/>
      <c r="O193" s="190"/>
      <c r="P193" s="190"/>
      <c r="Q193" s="190"/>
      <c r="R193" s="190"/>
      <c r="S193" s="190"/>
      <c r="T193" s="190"/>
      <c r="U193" s="190"/>
      <c r="V193" s="190"/>
      <c r="W193" s="190"/>
      <c r="X193" s="191"/>
      <c r="AT193" s="192" t="s">
        <v>136</v>
      </c>
      <c r="AU193" s="192" t="s">
        <v>82</v>
      </c>
      <c r="AV193" s="11" t="s">
        <v>82</v>
      </c>
      <c r="AW193" s="11" t="s">
        <v>5</v>
      </c>
      <c r="AX193" s="11" t="s">
        <v>80</v>
      </c>
      <c r="AY193" s="192" t="s">
        <v>127</v>
      </c>
    </row>
    <row r="194" spans="2:65" s="1" customFormat="1" ht="16.5" customHeight="1">
      <c r="B194" s="29"/>
      <c r="C194" s="168" t="s">
        <v>310</v>
      </c>
      <c r="D194" s="168" t="s">
        <v>129</v>
      </c>
      <c r="E194" s="169" t="s">
        <v>311</v>
      </c>
      <c r="F194" s="170" t="s">
        <v>312</v>
      </c>
      <c r="G194" s="171" t="s">
        <v>132</v>
      </c>
      <c r="H194" s="172">
        <v>160</v>
      </c>
      <c r="I194" s="173"/>
      <c r="J194" s="173"/>
      <c r="K194" s="174">
        <f>ROUND(P194*H194,2)</f>
        <v>0</v>
      </c>
      <c r="L194" s="170" t="s">
        <v>133</v>
      </c>
      <c r="M194" s="33"/>
      <c r="N194" s="175" t="s">
        <v>1</v>
      </c>
      <c r="O194" s="176" t="s">
        <v>41</v>
      </c>
      <c r="P194" s="177">
        <f>I194+J194</f>
        <v>0</v>
      </c>
      <c r="Q194" s="177">
        <f>ROUND(I194*H194,2)</f>
        <v>0</v>
      </c>
      <c r="R194" s="177">
        <f>ROUND(J194*H194,2)</f>
        <v>0</v>
      </c>
      <c r="S194" s="54"/>
      <c r="T194" s="178">
        <f>S194*H194</f>
        <v>0</v>
      </c>
      <c r="U194" s="178">
        <v>0</v>
      </c>
      <c r="V194" s="178">
        <f>U194*H194</f>
        <v>0</v>
      </c>
      <c r="W194" s="178">
        <v>0</v>
      </c>
      <c r="X194" s="179">
        <f>W194*H194</f>
        <v>0</v>
      </c>
      <c r="AR194" s="13" t="s">
        <v>134</v>
      </c>
      <c r="AT194" s="13" t="s">
        <v>129</v>
      </c>
      <c r="AU194" s="13" t="s">
        <v>82</v>
      </c>
      <c r="AY194" s="13" t="s">
        <v>127</v>
      </c>
      <c r="BE194" s="180">
        <f>IF(O194="základní",K194,0)</f>
        <v>0</v>
      </c>
      <c r="BF194" s="180">
        <f>IF(O194="snížená",K194,0)</f>
        <v>0</v>
      </c>
      <c r="BG194" s="180">
        <f>IF(O194="zákl. přenesená",K194,0)</f>
        <v>0</v>
      </c>
      <c r="BH194" s="180">
        <f>IF(O194="sníž. přenesená",K194,0)</f>
        <v>0</v>
      </c>
      <c r="BI194" s="180">
        <f>IF(O194="nulová",K194,0)</f>
        <v>0</v>
      </c>
      <c r="BJ194" s="13" t="s">
        <v>80</v>
      </c>
      <c r="BK194" s="180">
        <f>ROUND(P194*H194,2)</f>
        <v>0</v>
      </c>
      <c r="BL194" s="13" t="s">
        <v>134</v>
      </c>
      <c r="BM194" s="13" t="s">
        <v>313</v>
      </c>
    </row>
    <row r="195" spans="2:51" s="11" customFormat="1" ht="12">
      <c r="B195" s="181"/>
      <c r="C195" s="182"/>
      <c r="D195" s="183" t="s">
        <v>136</v>
      </c>
      <c r="E195" s="184" t="s">
        <v>1</v>
      </c>
      <c r="F195" s="185" t="s">
        <v>141</v>
      </c>
      <c r="G195" s="182"/>
      <c r="H195" s="186">
        <v>160</v>
      </c>
      <c r="I195" s="187"/>
      <c r="J195" s="187"/>
      <c r="K195" s="182"/>
      <c r="L195" s="182"/>
      <c r="M195" s="188"/>
      <c r="N195" s="189"/>
      <c r="O195" s="190"/>
      <c r="P195" s="190"/>
      <c r="Q195" s="190"/>
      <c r="R195" s="190"/>
      <c r="S195" s="190"/>
      <c r="T195" s="190"/>
      <c r="U195" s="190"/>
      <c r="V195" s="190"/>
      <c r="W195" s="190"/>
      <c r="X195" s="191"/>
      <c r="AT195" s="192" t="s">
        <v>136</v>
      </c>
      <c r="AU195" s="192" t="s">
        <v>82</v>
      </c>
      <c r="AV195" s="11" t="s">
        <v>82</v>
      </c>
      <c r="AW195" s="11" t="s">
        <v>5</v>
      </c>
      <c r="AX195" s="11" t="s">
        <v>80</v>
      </c>
      <c r="AY195" s="192" t="s">
        <v>127</v>
      </c>
    </row>
    <row r="196" spans="2:65" s="1" customFormat="1" ht="16.5" customHeight="1">
      <c r="B196" s="29"/>
      <c r="C196" s="168" t="s">
        <v>314</v>
      </c>
      <c r="D196" s="168" t="s">
        <v>129</v>
      </c>
      <c r="E196" s="169" t="s">
        <v>315</v>
      </c>
      <c r="F196" s="170" t="s">
        <v>316</v>
      </c>
      <c r="G196" s="171" t="s">
        <v>132</v>
      </c>
      <c r="H196" s="172">
        <v>160</v>
      </c>
      <c r="I196" s="173"/>
      <c r="J196" s="173"/>
      <c r="K196" s="174">
        <f>ROUND(P196*H196,2)</f>
        <v>0</v>
      </c>
      <c r="L196" s="170" t="s">
        <v>133</v>
      </c>
      <c r="M196" s="33"/>
      <c r="N196" s="175" t="s">
        <v>1</v>
      </c>
      <c r="O196" s="176" t="s">
        <v>41</v>
      </c>
      <c r="P196" s="177">
        <f>I196+J196</f>
        <v>0</v>
      </c>
      <c r="Q196" s="177">
        <f>ROUND(I196*H196,2)</f>
        <v>0</v>
      </c>
      <c r="R196" s="177">
        <f>ROUND(J196*H196,2)</f>
        <v>0</v>
      </c>
      <c r="S196" s="54"/>
      <c r="T196" s="178">
        <f>S196*H196</f>
        <v>0</v>
      </c>
      <c r="U196" s="178">
        <v>0</v>
      </c>
      <c r="V196" s="178">
        <f>U196*H196</f>
        <v>0</v>
      </c>
      <c r="W196" s="178">
        <v>0</v>
      </c>
      <c r="X196" s="179">
        <f>W196*H196</f>
        <v>0</v>
      </c>
      <c r="AR196" s="13" t="s">
        <v>134</v>
      </c>
      <c r="AT196" s="13" t="s">
        <v>129</v>
      </c>
      <c r="AU196" s="13" t="s">
        <v>82</v>
      </c>
      <c r="AY196" s="13" t="s">
        <v>127</v>
      </c>
      <c r="BE196" s="180">
        <f>IF(O196="základní",K196,0)</f>
        <v>0</v>
      </c>
      <c r="BF196" s="180">
        <f>IF(O196="snížená",K196,0)</f>
        <v>0</v>
      </c>
      <c r="BG196" s="180">
        <f>IF(O196="zákl. přenesená",K196,0)</f>
        <v>0</v>
      </c>
      <c r="BH196" s="180">
        <f>IF(O196="sníž. přenesená",K196,0)</f>
        <v>0</v>
      </c>
      <c r="BI196" s="180">
        <f>IF(O196="nulová",K196,0)</f>
        <v>0</v>
      </c>
      <c r="BJ196" s="13" t="s">
        <v>80</v>
      </c>
      <c r="BK196" s="180">
        <f>ROUND(P196*H196,2)</f>
        <v>0</v>
      </c>
      <c r="BL196" s="13" t="s">
        <v>134</v>
      </c>
      <c r="BM196" s="13" t="s">
        <v>317</v>
      </c>
    </row>
    <row r="197" spans="2:51" s="11" customFormat="1" ht="12">
      <c r="B197" s="181"/>
      <c r="C197" s="182"/>
      <c r="D197" s="183" t="s">
        <v>136</v>
      </c>
      <c r="E197" s="184" t="s">
        <v>1</v>
      </c>
      <c r="F197" s="185" t="s">
        <v>141</v>
      </c>
      <c r="G197" s="182"/>
      <c r="H197" s="186">
        <v>160</v>
      </c>
      <c r="I197" s="187"/>
      <c r="J197" s="187"/>
      <c r="K197" s="182"/>
      <c r="L197" s="182"/>
      <c r="M197" s="188"/>
      <c r="N197" s="189"/>
      <c r="O197" s="190"/>
      <c r="P197" s="190"/>
      <c r="Q197" s="190"/>
      <c r="R197" s="190"/>
      <c r="S197" s="190"/>
      <c r="T197" s="190"/>
      <c r="U197" s="190"/>
      <c r="V197" s="190"/>
      <c r="W197" s="190"/>
      <c r="X197" s="191"/>
      <c r="AT197" s="192" t="s">
        <v>136</v>
      </c>
      <c r="AU197" s="192" t="s">
        <v>82</v>
      </c>
      <c r="AV197" s="11" t="s">
        <v>82</v>
      </c>
      <c r="AW197" s="11" t="s">
        <v>5</v>
      </c>
      <c r="AX197" s="11" t="s">
        <v>80</v>
      </c>
      <c r="AY197" s="192" t="s">
        <v>127</v>
      </c>
    </row>
    <row r="198" spans="2:65" s="1" customFormat="1" ht="16.5" customHeight="1">
      <c r="B198" s="29"/>
      <c r="C198" s="168" t="s">
        <v>318</v>
      </c>
      <c r="D198" s="168" t="s">
        <v>129</v>
      </c>
      <c r="E198" s="169" t="s">
        <v>319</v>
      </c>
      <c r="F198" s="170" t="s">
        <v>320</v>
      </c>
      <c r="G198" s="171" t="s">
        <v>132</v>
      </c>
      <c r="H198" s="172">
        <v>210</v>
      </c>
      <c r="I198" s="173"/>
      <c r="J198" s="173"/>
      <c r="K198" s="174">
        <f>ROUND(P198*H198,2)</f>
        <v>0</v>
      </c>
      <c r="L198" s="170" t="s">
        <v>133</v>
      </c>
      <c r="M198" s="33"/>
      <c r="N198" s="175" t="s">
        <v>1</v>
      </c>
      <c r="O198" s="176" t="s">
        <v>41</v>
      </c>
      <c r="P198" s="177">
        <f>I198+J198</f>
        <v>0</v>
      </c>
      <c r="Q198" s="177">
        <f>ROUND(I198*H198,2)</f>
        <v>0</v>
      </c>
      <c r="R198" s="177">
        <f>ROUND(J198*H198,2)</f>
        <v>0</v>
      </c>
      <c r="S198" s="54"/>
      <c r="T198" s="178">
        <f>S198*H198</f>
        <v>0</v>
      </c>
      <c r="U198" s="178">
        <v>0.08425</v>
      </c>
      <c r="V198" s="178">
        <f>U198*H198</f>
        <v>17.692500000000003</v>
      </c>
      <c r="W198" s="178">
        <v>0</v>
      </c>
      <c r="X198" s="179">
        <f>W198*H198</f>
        <v>0</v>
      </c>
      <c r="AR198" s="13" t="s">
        <v>134</v>
      </c>
      <c r="AT198" s="13" t="s">
        <v>129</v>
      </c>
      <c r="AU198" s="13" t="s">
        <v>82</v>
      </c>
      <c r="AY198" s="13" t="s">
        <v>127</v>
      </c>
      <c r="BE198" s="180">
        <f>IF(O198="základní",K198,0)</f>
        <v>0</v>
      </c>
      <c r="BF198" s="180">
        <f>IF(O198="snížená",K198,0)</f>
        <v>0</v>
      </c>
      <c r="BG198" s="180">
        <f>IF(O198="zákl. přenesená",K198,0)</f>
        <v>0</v>
      </c>
      <c r="BH198" s="180">
        <f>IF(O198="sníž. přenesená",K198,0)</f>
        <v>0</v>
      </c>
      <c r="BI198" s="180">
        <f>IF(O198="nulová",K198,0)</f>
        <v>0</v>
      </c>
      <c r="BJ198" s="13" t="s">
        <v>80</v>
      </c>
      <c r="BK198" s="180">
        <f>ROUND(P198*H198,2)</f>
        <v>0</v>
      </c>
      <c r="BL198" s="13" t="s">
        <v>134</v>
      </c>
      <c r="BM198" s="13" t="s">
        <v>321</v>
      </c>
    </row>
    <row r="199" spans="2:51" s="11" customFormat="1" ht="12">
      <c r="B199" s="181"/>
      <c r="C199" s="182"/>
      <c r="D199" s="183" t="s">
        <v>136</v>
      </c>
      <c r="E199" s="184" t="s">
        <v>1</v>
      </c>
      <c r="F199" s="185" t="s">
        <v>322</v>
      </c>
      <c r="G199" s="182"/>
      <c r="H199" s="186">
        <v>210</v>
      </c>
      <c r="I199" s="187"/>
      <c r="J199" s="187"/>
      <c r="K199" s="182"/>
      <c r="L199" s="182"/>
      <c r="M199" s="188"/>
      <c r="N199" s="189"/>
      <c r="O199" s="190"/>
      <c r="P199" s="190"/>
      <c r="Q199" s="190"/>
      <c r="R199" s="190"/>
      <c r="S199" s="190"/>
      <c r="T199" s="190"/>
      <c r="U199" s="190"/>
      <c r="V199" s="190"/>
      <c r="W199" s="190"/>
      <c r="X199" s="191"/>
      <c r="AT199" s="192" t="s">
        <v>136</v>
      </c>
      <c r="AU199" s="192" t="s">
        <v>82</v>
      </c>
      <c r="AV199" s="11" t="s">
        <v>82</v>
      </c>
      <c r="AW199" s="11" t="s">
        <v>5</v>
      </c>
      <c r="AX199" s="11" t="s">
        <v>80</v>
      </c>
      <c r="AY199" s="192" t="s">
        <v>127</v>
      </c>
    </row>
    <row r="200" spans="2:63" s="10" customFormat="1" ht="22.9" customHeight="1">
      <c r="B200" s="151"/>
      <c r="C200" s="152"/>
      <c r="D200" s="153" t="s">
        <v>71</v>
      </c>
      <c r="E200" s="166" t="s">
        <v>157</v>
      </c>
      <c r="F200" s="166" t="s">
        <v>323</v>
      </c>
      <c r="G200" s="152"/>
      <c r="H200" s="152"/>
      <c r="I200" s="155"/>
      <c r="J200" s="155"/>
      <c r="K200" s="167">
        <f>BK200</f>
        <v>0</v>
      </c>
      <c r="L200" s="152"/>
      <c r="M200" s="157"/>
      <c r="N200" s="158"/>
      <c r="O200" s="159"/>
      <c r="P200" s="159"/>
      <c r="Q200" s="160">
        <f>SUM(Q201:Q206)</f>
        <v>0</v>
      </c>
      <c r="R200" s="160">
        <f>SUM(R201:R206)</f>
        <v>0</v>
      </c>
      <c r="S200" s="159"/>
      <c r="T200" s="161">
        <f>SUM(T201:T206)</f>
        <v>0</v>
      </c>
      <c r="U200" s="159"/>
      <c r="V200" s="161">
        <f>SUM(V201:V206)</f>
        <v>9.10710143</v>
      </c>
      <c r="W200" s="159"/>
      <c r="X200" s="162">
        <f>SUM(X201:X206)</f>
        <v>0</v>
      </c>
      <c r="AR200" s="163" t="s">
        <v>80</v>
      </c>
      <c r="AT200" s="164" t="s">
        <v>71</v>
      </c>
      <c r="AU200" s="164" t="s">
        <v>80</v>
      </c>
      <c r="AY200" s="163" t="s">
        <v>127</v>
      </c>
      <c r="BK200" s="165">
        <f>SUM(BK201:BK206)</f>
        <v>0</v>
      </c>
    </row>
    <row r="201" spans="2:65" s="1" customFormat="1" ht="16.5" customHeight="1">
      <c r="B201" s="29"/>
      <c r="C201" s="168" t="s">
        <v>324</v>
      </c>
      <c r="D201" s="168" t="s">
        <v>129</v>
      </c>
      <c r="E201" s="169" t="s">
        <v>325</v>
      </c>
      <c r="F201" s="170" t="s">
        <v>326</v>
      </c>
      <c r="G201" s="171" t="s">
        <v>150</v>
      </c>
      <c r="H201" s="172">
        <v>3.6</v>
      </c>
      <c r="I201" s="173"/>
      <c r="J201" s="173"/>
      <c r="K201" s="174">
        <f>ROUND(P201*H201,2)</f>
        <v>0</v>
      </c>
      <c r="L201" s="170" t="s">
        <v>133</v>
      </c>
      <c r="M201" s="33"/>
      <c r="N201" s="175" t="s">
        <v>1</v>
      </c>
      <c r="O201" s="176" t="s">
        <v>41</v>
      </c>
      <c r="P201" s="177">
        <f>I201+J201</f>
        <v>0</v>
      </c>
      <c r="Q201" s="177">
        <f>ROUND(I201*H201,2)</f>
        <v>0</v>
      </c>
      <c r="R201" s="177">
        <f>ROUND(J201*H201,2)</f>
        <v>0</v>
      </c>
      <c r="S201" s="54"/>
      <c r="T201" s="178">
        <f>S201*H201</f>
        <v>0</v>
      </c>
      <c r="U201" s="178">
        <v>2.45329</v>
      </c>
      <c r="V201" s="178">
        <f>U201*H201</f>
        <v>8.831844</v>
      </c>
      <c r="W201" s="178">
        <v>0</v>
      </c>
      <c r="X201" s="179">
        <f>W201*H201</f>
        <v>0</v>
      </c>
      <c r="AR201" s="13" t="s">
        <v>134</v>
      </c>
      <c r="AT201" s="13" t="s">
        <v>129</v>
      </c>
      <c r="AU201" s="13" t="s">
        <v>82</v>
      </c>
      <c r="AY201" s="13" t="s">
        <v>127</v>
      </c>
      <c r="BE201" s="180">
        <f>IF(O201="základní",K201,0)</f>
        <v>0</v>
      </c>
      <c r="BF201" s="180">
        <f>IF(O201="snížená",K201,0)</f>
        <v>0</v>
      </c>
      <c r="BG201" s="180">
        <f>IF(O201="zákl. přenesená",K201,0)</f>
        <v>0</v>
      </c>
      <c r="BH201" s="180">
        <f>IF(O201="sníž. přenesená",K201,0)</f>
        <v>0</v>
      </c>
      <c r="BI201" s="180">
        <f>IF(O201="nulová",K201,0)</f>
        <v>0</v>
      </c>
      <c r="BJ201" s="13" t="s">
        <v>80</v>
      </c>
      <c r="BK201" s="180">
        <f>ROUND(P201*H201,2)</f>
        <v>0</v>
      </c>
      <c r="BL201" s="13" t="s">
        <v>134</v>
      </c>
      <c r="BM201" s="13" t="s">
        <v>327</v>
      </c>
    </row>
    <row r="202" spans="2:51" s="11" customFormat="1" ht="12">
      <c r="B202" s="181"/>
      <c r="C202" s="182"/>
      <c r="D202" s="183" t="s">
        <v>136</v>
      </c>
      <c r="E202" s="184" t="s">
        <v>1</v>
      </c>
      <c r="F202" s="185" t="s">
        <v>328</v>
      </c>
      <c r="G202" s="182"/>
      <c r="H202" s="186">
        <v>3.6</v>
      </c>
      <c r="I202" s="187"/>
      <c r="J202" s="187"/>
      <c r="K202" s="182"/>
      <c r="L202" s="182"/>
      <c r="M202" s="188"/>
      <c r="N202" s="189"/>
      <c r="O202" s="190"/>
      <c r="P202" s="190"/>
      <c r="Q202" s="190"/>
      <c r="R202" s="190"/>
      <c r="S202" s="190"/>
      <c r="T202" s="190"/>
      <c r="U202" s="190"/>
      <c r="V202" s="190"/>
      <c r="W202" s="190"/>
      <c r="X202" s="191"/>
      <c r="AT202" s="192" t="s">
        <v>136</v>
      </c>
      <c r="AU202" s="192" t="s">
        <v>82</v>
      </c>
      <c r="AV202" s="11" t="s">
        <v>82</v>
      </c>
      <c r="AW202" s="11" t="s">
        <v>5</v>
      </c>
      <c r="AX202" s="11" t="s">
        <v>80</v>
      </c>
      <c r="AY202" s="192" t="s">
        <v>127</v>
      </c>
    </row>
    <row r="203" spans="2:65" s="1" customFormat="1" ht="16.5" customHeight="1">
      <c r="B203" s="29"/>
      <c r="C203" s="168" t="s">
        <v>329</v>
      </c>
      <c r="D203" s="168" t="s">
        <v>129</v>
      </c>
      <c r="E203" s="169" t="s">
        <v>330</v>
      </c>
      <c r="F203" s="170" t="s">
        <v>331</v>
      </c>
      <c r="G203" s="171" t="s">
        <v>150</v>
      </c>
      <c r="H203" s="172">
        <v>1.8</v>
      </c>
      <c r="I203" s="173"/>
      <c r="J203" s="173"/>
      <c r="K203" s="174">
        <f>ROUND(P203*H203,2)</f>
        <v>0</v>
      </c>
      <c r="L203" s="170" t="s">
        <v>133</v>
      </c>
      <c r="M203" s="33"/>
      <c r="N203" s="175" t="s">
        <v>1</v>
      </c>
      <c r="O203" s="176" t="s">
        <v>41</v>
      </c>
      <c r="P203" s="177">
        <f>I203+J203</f>
        <v>0</v>
      </c>
      <c r="Q203" s="177">
        <f>ROUND(I203*H203,2)</f>
        <v>0</v>
      </c>
      <c r="R203" s="177">
        <f>ROUND(J203*H203,2)</f>
        <v>0</v>
      </c>
      <c r="S203" s="54"/>
      <c r="T203" s="178">
        <f>S203*H203</f>
        <v>0</v>
      </c>
      <c r="U203" s="178">
        <v>0</v>
      </c>
      <c r="V203" s="178">
        <f>U203*H203</f>
        <v>0</v>
      </c>
      <c r="W203" s="178">
        <v>0</v>
      </c>
      <c r="X203" s="179">
        <f>W203*H203</f>
        <v>0</v>
      </c>
      <c r="AR203" s="13" t="s">
        <v>134</v>
      </c>
      <c r="AT203" s="13" t="s">
        <v>129</v>
      </c>
      <c r="AU203" s="13" t="s">
        <v>82</v>
      </c>
      <c r="AY203" s="13" t="s">
        <v>127</v>
      </c>
      <c r="BE203" s="180">
        <f>IF(O203="základní",K203,0)</f>
        <v>0</v>
      </c>
      <c r="BF203" s="180">
        <f>IF(O203="snížená",K203,0)</f>
        <v>0</v>
      </c>
      <c r="BG203" s="180">
        <f>IF(O203="zákl. přenesená",K203,0)</f>
        <v>0</v>
      </c>
      <c r="BH203" s="180">
        <f>IF(O203="sníž. přenesená",K203,0)</f>
        <v>0</v>
      </c>
      <c r="BI203" s="180">
        <f>IF(O203="nulová",K203,0)</f>
        <v>0</v>
      </c>
      <c r="BJ203" s="13" t="s">
        <v>80</v>
      </c>
      <c r="BK203" s="180">
        <f>ROUND(P203*H203,2)</f>
        <v>0</v>
      </c>
      <c r="BL203" s="13" t="s">
        <v>134</v>
      </c>
      <c r="BM203" s="13" t="s">
        <v>332</v>
      </c>
    </row>
    <row r="204" spans="2:51" s="11" customFormat="1" ht="12">
      <c r="B204" s="181"/>
      <c r="C204" s="182"/>
      <c r="D204" s="183" t="s">
        <v>136</v>
      </c>
      <c r="E204" s="182"/>
      <c r="F204" s="185" t="s">
        <v>333</v>
      </c>
      <c r="G204" s="182"/>
      <c r="H204" s="186">
        <v>1.8</v>
      </c>
      <c r="I204" s="187"/>
      <c r="J204" s="187"/>
      <c r="K204" s="182"/>
      <c r="L204" s="182"/>
      <c r="M204" s="188"/>
      <c r="N204" s="189"/>
      <c r="O204" s="190"/>
      <c r="P204" s="190"/>
      <c r="Q204" s="190"/>
      <c r="R204" s="190"/>
      <c r="S204" s="190"/>
      <c r="T204" s="190"/>
      <c r="U204" s="190"/>
      <c r="V204" s="190"/>
      <c r="W204" s="190"/>
      <c r="X204" s="191"/>
      <c r="AT204" s="192" t="s">
        <v>136</v>
      </c>
      <c r="AU204" s="192" t="s">
        <v>82</v>
      </c>
      <c r="AV204" s="11" t="s">
        <v>82</v>
      </c>
      <c r="AW204" s="11" t="s">
        <v>4</v>
      </c>
      <c r="AX204" s="11" t="s">
        <v>80</v>
      </c>
      <c r="AY204" s="192" t="s">
        <v>127</v>
      </c>
    </row>
    <row r="205" spans="2:65" s="1" customFormat="1" ht="16.5" customHeight="1">
      <c r="B205" s="29"/>
      <c r="C205" s="168" t="s">
        <v>334</v>
      </c>
      <c r="D205" s="168" t="s">
        <v>129</v>
      </c>
      <c r="E205" s="169" t="s">
        <v>335</v>
      </c>
      <c r="F205" s="170" t="s">
        <v>336</v>
      </c>
      <c r="G205" s="171" t="s">
        <v>205</v>
      </c>
      <c r="H205" s="172">
        <v>0.259</v>
      </c>
      <c r="I205" s="173"/>
      <c r="J205" s="173"/>
      <c r="K205" s="174">
        <f>ROUND(P205*H205,2)</f>
        <v>0</v>
      </c>
      <c r="L205" s="170" t="s">
        <v>133</v>
      </c>
      <c r="M205" s="33"/>
      <c r="N205" s="175" t="s">
        <v>1</v>
      </c>
      <c r="O205" s="176" t="s">
        <v>41</v>
      </c>
      <c r="P205" s="177">
        <f>I205+J205</f>
        <v>0</v>
      </c>
      <c r="Q205" s="177">
        <f>ROUND(I205*H205,2)</f>
        <v>0</v>
      </c>
      <c r="R205" s="177">
        <f>ROUND(J205*H205,2)</f>
        <v>0</v>
      </c>
      <c r="S205" s="54"/>
      <c r="T205" s="178">
        <f>S205*H205</f>
        <v>0</v>
      </c>
      <c r="U205" s="178">
        <v>1.06277</v>
      </c>
      <c r="V205" s="178">
        <f>U205*H205</f>
        <v>0.27525743</v>
      </c>
      <c r="W205" s="178">
        <v>0</v>
      </c>
      <c r="X205" s="179">
        <f>W205*H205</f>
        <v>0</v>
      </c>
      <c r="AR205" s="13" t="s">
        <v>134</v>
      </c>
      <c r="AT205" s="13" t="s">
        <v>129</v>
      </c>
      <c r="AU205" s="13" t="s">
        <v>82</v>
      </c>
      <c r="AY205" s="13" t="s">
        <v>127</v>
      </c>
      <c r="BE205" s="180">
        <f>IF(O205="základní",K205,0)</f>
        <v>0</v>
      </c>
      <c r="BF205" s="180">
        <f>IF(O205="snížená",K205,0)</f>
        <v>0</v>
      </c>
      <c r="BG205" s="180">
        <f>IF(O205="zákl. přenesená",K205,0)</f>
        <v>0</v>
      </c>
      <c r="BH205" s="180">
        <f>IF(O205="sníž. přenesená",K205,0)</f>
        <v>0</v>
      </c>
      <c r="BI205" s="180">
        <f>IF(O205="nulová",K205,0)</f>
        <v>0</v>
      </c>
      <c r="BJ205" s="13" t="s">
        <v>80</v>
      </c>
      <c r="BK205" s="180">
        <f>ROUND(P205*H205,2)</f>
        <v>0</v>
      </c>
      <c r="BL205" s="13" t="s">
        <v>134</v>
      </c>
      <c r="BM205" s="13" t="s">
        <v>337</v>
      </c>
    </row>
    <row r="206" spans="2:51" s="11" customFormat="1" ht="12">
      <c r="B206" s="181"/>
      <c r="C206" s="182"/>
      <c r="D206" s="183" t="s">
        <v>136</v>
      </c>
      <c r="E206" s="184" t="s">
        <v>1</v>
      </c>
      <c r="F206" s="185" t="s">
        <v>338</v>
      </c>
      <c r="G206" s="182"/>
      <c r="H206" s="186">
        <v>0.259</v>
      </c>
      <c r="I206" s="187"/>
      <c r="J206" s="187"/>
      <c r="K206" s="182"/>
      <c r="L206" s="182"/>
      <c r="M206" s="188"/>
      <c r="N206" s="189"/>
      <c r="O206" s="190"/>
      <c r="P206" s="190"/>
      <c r="Q206" s="190"/>
      <c r="R206" s="190"/>
      <c r="S206" s="190"/>
      <c r="T206" s="190"/>
      <c r="U206" s="190"/>
      <c r="V206" s="190"/>
      <c r="W206" s="190"/>
      <c r="X206" s="191"/>
      <c r="AT206" s="192" t="s">
        <v>136</v>
      </c>
      <c r="AU206" s="192" t="s">
        <v>82</v>
      </c>
      <c r="AV206" s="11" t="s">
        <v>82</v>
      </c>
      <c r="AW206" s="11" t="s">
        <v>5</v>
      </c>
      <c r="AX206" s="11" t="s">
        <v>80</v>
      </c>
      <c r="AY206" s="192" t="s">
        <v>127</v>
      </c>
    </row>
    <row r="207" spans="2:63" s="10" customFormat="1" ht="22.9" customHeight="1">
      <c r="B207" s="151"/>
      <c r="C207" s="152"/>
      <c r="D207" s="153" t="s">
        <v>71</v>
      </c>
      <c r="E207" s="166" t="s">
        <v>174</v>
      </c>
      <c r="F207" s="166" t="s">
        <v>339</v>
      </c>
      <c r="G207" s="152"/>
      <c r="H207" s="152"/>
      <c r="I207" s="155"/>
      <c r="J207" s="155"/>
      <c r="K207" s="167">
        <f>BK207</f>
        <v>0</v>
      </c>
      <c r="L207" s="152"/>
      <c r="M207" s="157"/>
      <c r="N207" s="158"/>
      <c r="O207" s="159"/>
      <c r="P207" s="159"/>
      <c r="Q207" s="160">
        <f>SUM(Q208:Q246)</f>
        <v>0</v>
      </c>
      <c r="R207" s="160">
        <f>SUM(R208:R246)</f>
        <v>0</v>
      </c>
      <c r="S207" s="159"/>
      <c r="T207" s="161">
        <f>SUM(T208:T246)</f>
        <v>0</v>
      </c>
      <c r="U207" s="159"/>
      <c r="V207" s="161">
        <f>SUM(V208:V246)</f>
        <v>17.658822400000002</v>
      </c>
      <c r="W207" s="159"/>
      <c r="X207" s="162">
        <f>SUM(X208:X246)</f>
        <v>0</v>
      </c>
      <c r="AR207" s="163" t="s">
        <v>80</v>
      </c>
      <c r="AT207" s="164" t="s">
        <v>71</v>
      </c>
      <c r="AU207" s="164" t="s">
        <v>80</v>
      </c>
      <c r="AY207" s="163" t="s">
        <v>127</v>
      </c>
      <c r="BK207" s="165">
        <f>SUM(BK208:BK246)</f>
        <v>0</v>
      </c>
    </row>
    <row r="208" spans="2:65" s="1" customFormat="1" ht="16.5" customHeight="1">
      <c r="B208" s="29"/>
      <c r="C208" s="168" t="s">
        <v>340</v>
      </c>
      <c r="D208" s="168" t="s">
        <v>129</v>
      </c>
      <c r="E208" s="169" t="s">
        <v>341</v>
      </c>
      <c r="F208" s="170" t="s">
        <v>342</v>
      </c>
      <c r="G208" s="171" t="s">
        <v>269</v>
      </c>
      <c r="H208" s="172">
        <v>1</v>
      </c>
      <c r="I208" s="173"/>
      <c r="J208" s="173"/>
      <c r="K208" s="174">
        <f>ROUND(P208*H208,2)</f>
        <v>0</v>
      </c>
      <c r="L208" s="170" t="s">
        <v>1</v>
      </c>
      <c r="M208" s="33"/>
      <c r="N208" s="175" t="s">
        <v>1</v>
      </c>
      <c r="O208" s="176" t="s">
        <v>41</v>
      </c>
      <c r="P208" s="177">
        <f>I208+J208</f>
        <v>0</v>
      </c>
      <c r="Q208" s="177">
        <f>ROUND(I208*H208,2)</f>
        <v>0</v>
      </c>
      <c r="R208" s="177">
        <f>ROUND(J208*H208,2)</f>
        <v>0</v>
      </c>
      <c r="S208" s="54"/>
      <c r="T208" s="178">
        <f>S208*H208</f>
        <v>0</v>
      </c>
      <c r="U208" s="178">
        <v>0</v>
      </c>
      <c r="V208" s="178">
        <f>U208*H208</f>
        <v>0</v>
      </c>
      <c r="W208" s="178">
        <v>0</v>
      </c>
      <c r="X208" s="179">
        <f>W208*H208</f>
        <v>0</v>
      </c>
      <c r="AR208" s="13" t="s">
        <v>134</v>
      </c>
      <c r="AT208" s="13" t="s">
        <v>129</v>
      </c>
      <c r="AU208" s="13" t="s">
        <v>82</v>
      </c>
      <c r="AY208" s="13" t="s">
        <v>127</v>
      </c>
      <c r="BE208" s="180">
        <f>IF(O208="základní",K208,0)</f>
        <v>0</v>
      </c>
      <c r="BF208" s="180">
        <f>IF(O208="snížená",K208,0)</f>
        <v>0</v>
      </c>
      <c r="BG208" s="180">
        <f>IF(O208="zákl. přenesená",K208,0)</f>
        <v>0</v>
      </c>
      <c r="BH208" s="180">
        <f>IF(O208="sníž. přenesená",K208,0)</f>
        <v>0</v>
      </c>
      <c r="BI208" s="180">
        <f>IF(O208="nulová",K208,0)</f>
        <v>0</v>
      </c>
      <c r="BJ208" s="13" t="s">
        <v>80</v>
      </c>
      <c r="BK208" s="180">
        <f>ROUND(P208*H208,2)</f>
        <v>0</v>
      </c>
      <c r="BL208" s="13" t="s">
        <v>134</v>
      </c>
      <c r="BM208" s="13" t="s">
        <v>343</v>
      </c>
    </row>
    <row r="209" spans="2:65" s="1" customFormat="1" ht="16.5" customHeight="1">
      <c r="B209" s="29"/>
      <c r="C209" s="168" t="s">
        <v>344</v>
      </c>
      <c r="D209" s="168" t="s">
        <v>129</v>
      </c>
      <c r="E209" s="169" t="s">
        <v>345</v>
      </c>
      <c r="F209" s="170" t="s">
        <v>346</v>
      </c>
      <c r="G209" s="171" t="s">
        <v>145</v>
      </c>
      <c r="H209" s="172">
        <v>121</v>
      </c>
      <c r="I209" s="173"/>
      <c r="J209" s="173"/>
      <c r="K209" s="174">
        <f>ROUND(P209*H209,2)</f>
        <v>0</v>
      </c>
      <c r="L209" s="170" t="s">
        <v>133</v>
      </c>
      <c r="M209" s="33"/>
      <c r="N209" s="175" t="s">
        <v>1</v>
      </c>
      <c r="O209" s="176" t="s">
        <v>41</v>
      </c>
      <c r="P209" s="177">
        <f>I209+J209</f>
        <v>0</v>
      </c>
      <c r="Q209" s="177">
        <f>ROUND(I209*H209,2)</f>
        <v>0</v>
      </c>
      <c r="R209" s="177">
        <f>ROUND(J209*H209,2)</f>
        <v>0</v>
      </c>
      <c r="S209" s="54"/>
      <c r="T209" s="178">
        <f>S209*H209</f>
        <v>0</v>
      </c>
      <c r="U209" s="178">
        <v>1E-05</v>
      </c>
      <c r="V209" s="178">
        <f>U209*H209</f>
        <v>0.0012100000000000001</v>
      </c>
      <c r="W209" s="178">
        <v>0</v>
      </c>
      <c r="X209" s="179">
        <f>W209*H209</f>
        <v>0</v>
      </c>
      <c r="AR209" s="13" t="s">
        <v>134</v>
      </c>
      <c r="AT209" s="13" t="s">
        <v>129</v>
      </c>
      <c r="AU209" s="13" t="s">
        <v>82</v>
      </c>
      <c r="AY209" s="13" t="s">
        <v>127</v>
      </c>
      <c r="BE209" s="180">
        <f>IF(O209="základní",K209,0)</f>
        <v>0</v>
      </c>
      <c r="BF209" s="180">
        <f>IF(O209="snížená",K209,0)</f>
        <v>0</v>
      </c>
      <c r="BG209" s="180">
        <f>IF(O209="zákl. přenesená",K209,0)</f>
        <v>0</v>
      </c>
      <c r="BH209" s="180">
        <f>IF(O209="sníž. přenesená",K209,0)</f>
        <v>0</v>
      </c>
      <c r="BI209" s="180">
        <f>IF(O209="nulová",K209,0)</f>
        <v>0</v>
      </c>
      <c r="BJ209" s="13" t="s">
        <v>80</v>
      </c>
      <c r="BK209" s="180">
        <f>ROUND(P209*H209,2)</f>
        <v>0</v>
      </c>
      <c r="BL209" s="13" t="s">
        <v>134</v>
      </c>
      <c r="BM209" s="13" t="s">
        <v>347</v>
      </c>
    </row>
    <row r="210" spans="2:51" s="11" customFormat="1" ht="12">
      <c r="B210" s="181"/>
      <c r="C210" s="182"/>
      <c r="D210" s="183" t="s">
        <v>136</v>
      </c>
      <c r="E210" s="184" t="s">
        <v>1</v>
      </c>
      <c r="F210" s="185" t="s">
        <v>348</v>
      </c>
      <c r="G210" s="182"/>
      <c r="H210" s="186">
        <v>121</v>
      </c>
      <c r="I210" s="187"/>
      <c r="J210" s="187"/>
      <c r="K210" s="182"/>
      <c r="L210" s="182"/>
      <c r="M210" s="188"/>
      <c r="N210" s="189"/>
      <c r="O210" s="190"/>
      <c r="P210" s="190"/>
      <c r="Q210" s="190"/>
      <c r="R210" s="190"/>
      <c r="S210" s="190"/>
      <c r="T210" s="190"/>
      <c r="U210" s="190"/>
      <c r="V210" s="190"/>
      <c r="W210" s="190"/>
      <c r="X210" s="191"/>
      <c r="AT210" s="192" t="s">
        <v>136</v>
      </c>
      <c r="AU210" s="192" t="s">
        <v>82</v>
      </c>
      <c r="AV210" s="11" t="s">
        <v>82</v>
      </c>
      <c r="AW210" s="11" t="s">
        <v>5</v>
      </c>
      <c r="AX210" s="11" t="s">
        <v>80</v>
      </c>
      <c r="AY210" s="192" t="s">
        <v>127</v>
      </c>
    </row>
    <row r="211" spans="2:65" s="1" customFormat="1" ht="16.5" customHeight="1">
      <c r="B211" s="29"/>
      <c r="C211" s="193" t="s">
        <v>349</v>
      </c>
      <c r="D211" s="193" t="s">
        <v>219</v>
      </c>
      <c r="E211" s="194" t="s">
        <v>350</v>
      </c>
      <c r="F211" s="195" t="s">
        <v>351</v>
      </c>
      <c r="G211" s="196" t="s">
        <v>145</v>
      </c>
      <c r="H211" s="197">
        <v>127.05</v>
      </c>
      <c r="I211" s="198"/>
      <c r="J211" s="199"/>
      <c r="K211" s="200">
        <f>ROUND(P211*H211,2)</f>
        <v>0</v>
      </c>
      <c r="L211" s="195" t="s">
        <v>133</v>
      </c>
      <c r="M211" s="201"/>
      <c r="N211" s="202" t="s">
        <v>1</v>
      </c>
      <c r="O211" s="176" t="s">
        <v>41</v>
      </c>
      <c r="P211" s="177">
        <f>I211+J211</f>
        <v>0</v>
      </c>
      <c r="Q211" s="177">
        <f>ROUND(I211*H211,2)</f>
        <v>0</v>
      </c>
      <c r="R211" s="177">
        <f>ROUND(J211*H211,2)</f>
        <v>0</v>
      </c>
      <c r="S211" s="54"/>
      <c r="T211" s="178">
        <f>S211*H211</f>
        <v>0</v>
      </c>
      <c r="U211" s="178">
        <v>0.0029</v>
      </c>
      <c r="V211" s="178">
        <f>U211*H211</f>
        <v>0.36844499999999997</v>
      </c>
      <c r="W211" s="178">
        <v>0</v>
      </c>
      <c r="X211" s="179">
        <f>W211*H211</f>
        <v>0</v>
      </c>
      <c r="AR211" s="13" t="s">
        <v>174</v>
      </c>
      <c r="AT211" s="13" t="s">
        <v>219</v>
      </c>
      <c r="AU211" s="13" t="s">
        <v>82</v>
      </c>
      <c r="AY211" s="13" t="s">
        <v>127</v>
      </c>
      <c r="BE211" s="180">
        <f>IF(O211="základní",K211,0)</f>
        <v>0</v>
      </c>
      <c r="BF211" s="180">
        <f>IF(O211="snížená",K211,0)</f>
        <v>0</v>
      </c>
      <c r="BG211" s="180">
        <f>IF(O211="zákl. přenesená",K211,0)</f>
        <v>0</v>
      </c>
      <c r="BH211" s="180">
        <f>IF(O211="sníž. přenesená",K211,0)</f>
        <v>0</v>
      </c>
      <c r="BI211" s="180">
        <f>IF(O211="nulová",K211,0)</f>
        <v>0</v>
      </c>
      <c r="BJ211" s="13" t="s">
        <v>80</v>
      </c>
      <c r="BK211" s="180">
        <f>ROUND(P211*H211,2)</f>
        <v>0</v>
      </c>
      <c r="BL211" s="13" t="s">
        <v>134</v>
      </c>
      <c r="BM211" s="13" t="s">
        <v>352</v>
      </c>
    </row>
    <row r="212" spans="2:51" s="11" customFormat="1" ht="12">
      <c r="B212" s="181"/>
      <c r="C212" s="182"/>
      <c r="D212" s="183" t="s">
        <v>136</v>
      </c>
      <c r="E212" s="182"/>
      <c r="F212" s="185" t="s">
        <v>353</v>
      </c>
      <c r="G212" s="182"/>
      <c r="H212" s="186">
        <v>127.05</v>
      </c>
      <c r="I212" s="187"/>
      <c r="J212" s="187"/>
      <c r="K212" s="182"/>
      <c r="L212" s="182"/>
      <c r="M212" s="188"/>
      <c r="N212" s="189"/>
      <c r="O212" s="190"/>
      <c r="P212" s="190"/>
      <c r="Q212" s="190"/>
      <c r="R212" s="190"/>
      <c r="S212" s="190"/>
      <c r="T212" s="190"/>
      <c r="U212" s="190"/>
      <c r="V212" s="190"/>
      <c r="W212" s="190"/>
      <c r="X212" s="191"/>
      <c r="AT212" s="192" t="s">
        <v>136</v>
      </c>
      <c r="AU212" s="192" t="s">
        <v>82</v>
      </c>
      <c r="AV212" s="11" t="s">
        <v>82</v>
      </c>
      <c r="AW212" s="11" t="s">
        <v>4</v>
      </c>
      <c r="AX212" s="11" t="s">
        <v>80</v>
      </c>
      <c r="AY212" s="192" t="s">
        <v>127</v>
      </c>
    </row>
    <row r="213" spans="2:65" s="1" customFormat="1" ht="16.5" customHeight="1">
      <c r="B213" s="29"/>
      <c r="C213" s="168" t="s">
        <v>354</v>
      </c>
      <c r="D213" s="168" t="s">
        <v>129</v>
      </c>
      <c r="E213" s="169" t="s">
        <v>355</v>
      </c>
      <c r="F213" s="170" t="s">
        <v>356</v>
      </c>
      <c r="G213" s="171" t="s">
        <v>145</v>
      </c>
      <c r="H213" s="172">
        <v>506.9</v>
      </c>
      <c r="I213" s="173"/>
      <c r="J213" s="173"/>
      <c r="K213" s="174">
        <f>ROUND(P213*H213,2)</f>
        <v>0</v>
      </c>
      <c r="L213" s="170" t="s">
        <v>133</v>
      </c>
      <c r="M213" s="33"/>
      <c r="N213" s="175" t="s">
        <v>1</v>
      </c>
      <c r="O213" s="176" t="s">
        <v>41</v>
      </c>
      <c r="P213" s="177">
        <f>I213+J213</f>
        <v>0</v>
      </c>
      <c r="Q213" s="177">
        <f>ROUND(I213*H213,2)</f>
        <v>0</v>
      </c>
      <c r="R213" s="177">
        <f>ROUND(J213*H213,2)</f>
        <v>0</v>
      </c>
      <c r="S213" s="54"/>
      <c r="T213" s="178">
        <f>S213*H213</f>
        <v>0</v>
      </c>
      <c r="U213" s="178">
        <v>2E-05</v>
      </c>
      <c r="V213" s="178">
        <f>U213*H213</f>
        <v>0.010138000000000001</v>
      </c>
      <c r="W213" s="178">
        <v>0</v>
      </c>
      <c r="X213" s="179">
        <f>W213*H213</f>
        <v>0</v>
      </c>
      <c r="AR213" s="13" t="s">
        <v>134</v>
      </c>
      <c r="AT213" s="13" t="s">
        <v>129</v>
      </c>
      <c r="AU213" s="13" t="s">
        <v>82</v>
      </c>
      <c r="AY213" s="13" t="s">
        <v>127</v>
      </c>
      <c r="BE213" s="180">
        <f>IF(O213="základní",K213,0)</f>
        <v>0</v>
      </c>
      <c r="BF213" s="180">
        <f>IF(O213="snížená",K213,0)</f>
        <v>0</v>
      </c>
      <c r="BG213" s="180">
        <f>IF(O213="zákl. přenesená",K213,0)</f>
        <v>0</v>
      </c>
      <c r="BH213" s="180">
        <f>IF(O213="sníž. přenesená",K213,0)</f>
        <v>0</v>
      </c>
      <c r="BI213" s="180">
        <f>IF(O213="nulová",K213,0)</f>
        <v>0</v>
      </c>
      <c r="BJ213" s="13" t="s">
        <v>80</v>
      </c>
      <c r="BK213" s="180">
        <f>ROUND(P213*H213,2)</f>
        <v>0</v>
      </c>
      <c r="BL213" s="13" t="s">
        <v>134</v>
      </c>
      <c r="BM213" s="13" t="s">
        <v>357</v>
      </c>
    </row>
    <row r="214" spans="2:51" s="11" customFormat="1" ht="12">
      <c r="B214" s="181"/>
      <c r="C214" s="182"/>
      <c r="D214" s="183" t="s">
        <v>136</v>
      </c>
      <c r="E214" s="184" t="s">
        <v>1</v>
      </c>
      <c r="F214" s="185" t="s">
        <v>358</v>
      </c>
      <c r="G214" s="182"/>
      <c r="H214" s="186">
        <v>119.5</v>
      </c>
      <c r="I214" s="187"/>
      <c r="J214" s="187"/>
      <c r="K214" s="182"/>
      <c r="L214" s="182"/>
      <c r="M214" s="188"/>
      <c r="N214" s="189"/>
      <c r="O214" s="190"/>
      <c r="P214" s="190"/>
      <c r="Q214" s="190"/>
      <c r="R214" s="190"/>
      <c r="S214" s="190"/>
      <c r="T214" s="190"/>
      <c r="U214" s="190"/>
      <c r="V214" s="190"/>
      <c r="W214" s="190"/>
      <c r="X214" s="191"/>
      <c r="AT214" s="192" t="s">
        <v>136</v>
      </c>
      <c r="AU214" s="192" t="s">
        <v>82</v>
      </c>
      <c r="AV214" s="11" t="s">
        <v>82</v>
      </c>
      <c r="AW214" s="11" t="s">
        <v>5</v>
      </c>
      <c r="AX214" s="11" t="s">
        <v>72</v>
      </c>
      <c r="AY214" s="192" t="s">
        <v>127</v>
      </c>
    </row>
    <row r="215" spans="2:51" s="11" customFormat="1" ht="12">
      <c r="B215" s="181"/>
      <c r="C215" s="182"/>
      <c r="D215" s="183" t="s">
        <v>136</v>
      </c>
      <c r="E215" s="184" t="s">
        <v>1</v>
      </c>
      <c r="F215" s="185" t="s">
        <v>359</v>
      </c>
      <c r="G215" s="182"/>
      <c r="H215" s="186">
        <v>70.4</v>
      </c>
      <c r="I215" s="187"/>
      <c r="J215" s="187"/>
      <c r="K215" s="182"/>
      <c r="L215" s="182"/>
      <c r="M215" s="188"/>
      <c r="N215" s="189"/>
      <c r="O215" s="190"/>
      <c r="P215" s="190"/>
      <c r="Q215" s="190"/>
      <c r="R215" s="190"/>
      <c r="S215" s="190"/>
      <c r="T215" s="190"/>
      <c r="U215" s="190"/>
      <c r="V215" s="190"/>
      <c r="W215" s="190"/>
      <c r="X215" s="191"/>
      <c r="AT215" s="192" t="s">
        <v>136</v>
      </c>
      <c r="AU215" s="192" t="s">
        <v>82</v>
      </c>
      <c r="AV215" s="11" t="s">
        <v>82</v>
      </c>
      <c r="AW215" s="11" t="s">
        <v>5</v>
      </c>
      <c r="AX215" s="11" t="s">
        <v>72</v>
      </c>
      <c r="AY215" s="192" t="s">
        <v>127</v>
      </c>
    </row>
    <row r="216" spans="2:51" s="11" customFormat="1" ht="12">
      <c r="B216" s="181"/>
      <c r="C216" s="182"/>
      <c r="D216" s="183" t="s">
        <v>136</v>
      </c>
      <c r="E216" s="184" t="s">
        <v>1</v>
      </c>
      <c r="F216" s="185" t="s">
        <v>360</v>
      </c>
      <c r="G216" s="182"/>
      <c r="H216" s="186">
        <v>91.5</v>
      </c>
      <c r="I216" s="187"/>
      <c r="J216" s="187"/>
      <c r="K216" s="182"/>
      <c r="L216" s="182"/>
      <c r="M216" s="188"/>
      <c r="N216" s="189"/>
      <c r="O216" s="190"/>
      <c r="P216" s="190"/>
      <c r="Q216" s="190"/>
      <c r="R216" s="190"/>
      <c r="S216" s="190"/>
      <c r="T216" s="190"/>
      <c r="U216" s="190"/>
      <c r="V216" s="190"/>
      <c r="W216" s="190"/>
      <c r="X216" s="191"/>
      <c r="AT216" s="192" t="s">
        <v>136</v>
      </c>
      <c r="AU216" s="192" t="s">
        <v>82</v>
      </c>
      <c r="AV216" s="11" t="s">
        <v>82</v>
      </c>
      <c r="AW216" s="11" t="s">
        <v>5</v>
      </c>
      <c r="AX216" s="11" t="s">
        <v>72</v>
      </c>
      <c r="AY216" s="192" t="s">
        <v>127</v>
      </c>
    </row>
    <row r="217" spans="2:51" s="11" customFormat="1" ht="12">
      <c r="B217" s="181"/>
      <c r="C217" s="182"/>
      <c r="D217" s="183" t="s">
        <v>136</v>
      </c>
      <c r="E217" s="184" t="s">
        <v>1</v>
      </c>
      <c r="F217" s="185" t="s">
        <v>361</v>
      </c>
      <c r="G217" s="182"/>
      <c r="H217" s="186">
        <v>113.5</v>
      </c>
      <c r="I217" s="187"/>
      <c r="J217" s="187"/>
      <c r="K217" s="182"/>
      <c r="L217" s="182"/>
      <c r="M217" s="188"/>
      <c r="N217" s="189"/>
      <c r="O217" s="190"/>
      <c r="P217" s="190"/>
      <c r="Q217" s="190"/>
      <c r="R217" s="190"/>
      <c r="S217" s="190"/>
      <c r="T217" s="190"/>
      <c r="U217" s="190"/>
      <c r="V217" s="190"/>
      <c r="W217" s="190"/>
      <c r="X217" s="191"/>
      <c r="AT217" s="192" t="s">
        <v>136</v>
      </c>
      <c r="AU217" s="192" t="s">
        <v>82</v>
      </c>
      <c r="AV217" s="11" t="s">
        <v>82</v>
      </c>
      <c r="AW217" s="11" t="s">
        <v>5</v>
      </c>
      <c r="AX217" s="11" t="s">
        <v>72</v>
      </c>
      <c r="AY217" s="192" t="s">
        <v>127</v>
      </c>
    </row>
    <row r="218" spans="2:51" s="11" customFormat="1" ht="12">
      <c r="B218" s="181"/>
      <c r="C218" s="182"/>
      <c r="D218" s="183" t="s">
        <v>136</v>
      </c>
      <c r="E218" s="184" t="s">
        <v>1</v>
      </c>
      <c r="F218" s="185" t="s">
        <v>362</v>
      </c>
      <c r="G218" s="182"/>
      <c r="H218" s="186">
        <v>112</v>
      </c>
      <c r="I218" s="187"/>
      <c r="J218" s="187"/>
      <c r="K218" s="182"/>
      <c r="L218" s="182"/>
      <c r="M218" s="188"/>
      <c r="N218" s="189"/>
      <c r="O218" s="190"/>
      <c r="P218" s="190"/>
      <c r="Q218" s="190"/>
      <c r="R218" s="190"/>
      <c r="S218" s="190"/>
      <c r="T218" s="190"/>
      <c r="U218" s="190"/>
      <c r="V218" s="190"/>
      <c r="W218" s="190"/>
      <c r="X218" s="191"/>
      <c r="AT218" s="192" t="s">
        <v>136</v>
      </c>
      <c r="AU218" s="192" t="s">
        <v>82</v>
      </c>
      <c r="AV218" s="11" t="s">
        <v>82</v>
      </c>
      <c r="AW218" s="11" t="s">
        <v>5</v>
      </c>
      <c r="AX218" s="11" t="s">
        <v>72</v>
      </c>
      <c r="AY218" s="192" t="s">
        <v>127</v>
      </c>
    </row>
    <row r="219" spans="2:65" s="1" customFormat="1" ht="16.5" customHeight="1">
      <c r="B219" s="29"/>
      <c r="C219" s="193" t="s">
        <v>363</v>
      </c>
      <c r="D219" s="193" t="s">
        <v>219</v>
      </c>
      <c r="E219" s="194" t="s">
        <v>364</v>
      </c>
      <c r="F219" s="195" t="s">
        <v>365</v>
      </c>
      <c r="G219" s="196" t="s">
        <v>145</v>
      </c>
      <c r="H219" s="197">
        <v>557.59</v>
      </c>
      <c r="I219" s="198"/>
      <c r="J219" s="199"/>
      <c r="K219" s="200">
        <f>ROUND(P219*H219,2)</f>
        <v>0</v>
      </c>
      <c r="L219" s="195" t="s">
        <v>133</v>
      </c>
      <c r="M219" s="201"/>
      <c r="N219" s="202" t="s">
        <v>1</v>
      </c>
      <c r="O219" s="176" t="s">
        <v>41</v>
      </c>
      <c r="P219" s="177">
        <f>I219+J219</f>
        <v>0</v>
      </c>
      <c r="Q219" s="177">
        <f>ROUND(I219*H219,2)</f>
        <v>0</v>
      </c>
      <c r="R219" s="177">
        <f>ROUND(J219*H219,2)</f>
        <v>0</v>
      </c>
      <c r="S219" s="54"/>
      <c r="T219" s="178">
        <f>S219*H219</f>
        <v>0</v>
      </c>
      <c r="U219" s="178">
        <v>0.00366</v>
      </c>
      <c r="V219" s="178">
        <f>U219*H219</f>
        <v>2.0407794000000004</v>
      </c>
      <c r="W219" s="178">
        <v>0</v>
      </c>
      <c r="X219" s="179">
        <f>W219*H219</f>
        <v>0</v>
      </c>
      <c r="AR219" s="13" t="s">
        <v>174</v>
      </c>
      <c r="AT219" s="13" t="s">
        <v>219</v>
      </c>
      <c r="AU219" s="13" t="s">
        <v>82</v>
      </c>
      <c r="AY219" s="13" t="s">
        <v>127</v>
      </c>
      <c r="BE219" s="180">
        <f>IF(O219="základní",K219,0)</f>
        <v>0</v>
      </c>
      <c r="BF219" s="180">
        <f>IF(O219="snížená",K219,0)</f>
        <v>0</v>
      </c>
      <c r="BG219" s="180">
        <f>IF(O219="zákl. přenesená",K219,0)</f>
        <v>0</v>
      </c>
      <c r="BH219" s="180">
        <f>IF(O219="sníž. přenesená",K219,0)</f>
        <v>0</v>
      </c>
      <c r="BI219" s="180">
        <f>IF(O219="nulová",K219,0)</f>
        <v>0</v>
      </c>
      <c r="BJ219" s="13" t="s">
        <v>80</v>
      </c>
      <c r="BK219" s="180">
        <f>ROUND(P219*H219,2)</f>
        <v>0</v>
      </c>
      <c r="BL219" s="13" t="s">
        <v>134</v>
      </c>
      <c r="BM219" s="13" t="s">
        <v>366</v>
      </c>
    </row>
    <row r="220" spans="2:51" s="11" customFormat="1" ht="12">
      <c r="B220" s="181"/>
      <c r="C220" s="182"/>
      <c r="D220" s="183" t="s">
        <v>136</v>
      </c>
      <c r="E220" s="182"/>
      <c r="F220" s="185" t="s">
        <v>367</v>
      </c>
      <c r="G220" s="182"/>
      <c r="H220" s="186">
        <v>557.59</v>
      </c>
      <c r="I220" s="187"/>
      <c r="J220" s="187"/>
      <c r="K220" s="182"/>
      <c r="L220" s="182"/>
      <c r="M220" s="188"/>
      <c r="N220" s="189"/>
      <c r="O220" s="190"/>
      <c r="P220" s="190"/>
      <c r="Q220" s="190"/>
      <c r="R220" s="190"/>
      <c r="S220" s="190"/>
      <c r="T220" s="190"/>
      <c r="U220" s="190"/>
      <c r="V220" s="190"/>
      <c r="W220" s="190"/>
      <c r="X220" s="191"/>
      <c r="AT220" s="192" t="s">
        <v>136</v>
      </c>
      <c r="AU220" s="192" t="s">
        <v>82</v>
      </c>
      <c r="AV220" s="11" t="s">
        <v>82</v>
      </c>
      <c r="AW220" s="11" t="s">
        <v>4</v>
      </c>
      <c r="AX220" s="11" t="s">
        <v>80</v>
      </c>
      <c r="AY220" s="192" t="s">
        <v>127</v>
      </c>
    </row>
    <row r="221" spans="2:65" s="1" customFormat="1" ht="16.5" customHeight="1">
      <c r="B221" s="29"/>
      <c r="C221" s="168" t="s">
        <v>368</v>
      </c>
      <c r="D221" s="168" t="s">
        <v>129</v>
      </c>
      <c r="E221" s="169" t="s">
        <v>369</v>
      </c>
      <c r="F221" s="170" t="s">
        <v>370</v>
      </c>
      <c r="G221" s="171" t="s">
        <v>269</v>
      </c>
      <c r="H221" s="172">
        <v>22</v>
      </c>
      <c r="I221" s="173"/>
      <c r="J221" s="173"/>
      <c r="K221" s="174">
        <f aca="true" t="shared" si="1" ref="K221:K246">ROUND(P221*H221,2)</f>
        <v>0</v>
      </c>
      <c r="L221" s="170" t="s">
        <v>133</v>
      </c>
      <c r="M221" s="33"/>
      <c r="N221" s="175" t="s">
        <v>1</v>
      </c>
      <c r="O221" s="176" t="s">
        <v>41</v>
      </c>
      <c r="P221" s="177">
        <f aca="true" t="shared" si="2" ref="P221:P246">I221+J221</f>
        <v>0</v>
      </c>
      <c r="Q221" s="177">
        <f aca="true" t="shared" si="3" ref="Q221:Q246">ROUND(I221*H221,2)</f>
        <v>0</v>
      </c>
      <c r="R221" s="177">
        <f aca="true" t="shared" si="4" ref="R221:R246">ROUND(J221*H221,2)</f>
        <v>0</v>
      </c>
      <c r="S221" s="54"/>
      <c r="T221" s="178">
        <f aca="true" t="shared" si="5" ref="T221:T246">S221*H221</f>
        <v>0</v>
      </c>
      <c r="U221" s="178">
        <v>8E-05</v>
      </c>
      <c r="V221" s="178">
        <f aca="true" t="shared" si="6" ref="V221:V246">U221*H221</f>
        <v>0.00176</v>
      </c>
      <c r="W221" s="178">
        <v>0</v>
      </c>
      <c r="X221" s="179">
        <f aca="true" t="shared" si="7" ref="X221:X246">W221*H221</f>
        <v>0</v>
      </c>
      <c r="AR221" s="13" t="s">
        <v>134</v>
      </c>
      <c r="AT221" s="13" t="s">
        <v>129</v>
      </c>
      <c r="AU221" s="13" t="s">
        <v>82</v>
      </c>
      <c r="AY221" s="13" t="s">
        <v>127</v>
      </c>
      <c r="BE221" s="180">
        <f aca="true" t="shared" si="8" ref="BE221:BE246">IF(O221="základní",K221,0)</f>
        <v>0</v>
      </c>
      <c r="BF221" s="180">
        <f aca="true" t="shared" si="9" ref="BF221:BF246">IF(O221="snížená",K221,0)</f>
        <v>0</v>
      </c>
      <c r="BG221" s="180">
        <f aca="true" t="shared" si="10" ref="BG221:BG246">IF(O221="zákl. přenesená",K221,0)</f>
        <v>0</v>
      </c>
      <c r="BH221" s="180">
        <f aca="true" t="shared" si="11" ref="BH221:BH246">IF(O221="sníž. přenesená",K221,0)</f>
        <v>0</v>
      </c>
      <c r="BI221" s="180">
        <f aca="true" t="shared" si="12" ref="BI221:BI246">IF(O221="nulová",K221,0)</f>
        <v>0</v>
      </c>
      <c r="BJ221" s="13" t="s">
        <v>80</v>
      </c>
      <c r="BK221" s="180">
        <f aca="true" t="shared" si="13" ref="BK221:BK246">ROUND(P221*H221,2)</f>
        <v>0</v>
      </c>
      <c r="BL221" s="13" t="s">
        <v>134</v>
      </c>
      <c r="BM221" s="13" t="s">
        <v>371</v>
      </c>
    </row>
    <row r="222" spans="2:65" s="1" customFormat="1" ht="16.5" customHeight="1">
      <c r="B222" s="29"/>
      <c r="C222" s="193" t="s">
        <v>372</v>
      </c>
      <c r="D222" s="193" t="s">
        <v>219</v>
      </c>
      <c r="E222" s="194" t="s">
        <v>373</v>
      </c>
      <c r="F222" s="195" t="s">
        <v>374</v>
      </c>
      <c r="G222" s="196" t="s">
        <v>269</v>
      </c>
      <c r="H222" s="197">
        <v>22</v>
      </c>
      <c r="I222" s="198"/>
      <c r="J222" s="199"/>
      <c r="K222" s="200">
        <f t="shared" si="1"/>
        <v>0</v>
      </c>
      <c r="L222" s="195" t="s">
        <v>133</v>
      </c>
      <c r="M222" s="201"/>
      <c r="N222" s="202" t="s">
        <v>1</v>
      </c>
      <c r="O222" s="176" t="s">
        <v>41</v>
      </c>
      <c r="P222" s="177">
        <f t="shared" si="2"/>
        <v>0</v>
      </c>
      <c r="Q222" s="177">
        <f t="shared" si="3"/>
        <v>0</v>
      </c>
      <c r="R222" s="177">
        <f t="shared" si="4"/>
        <v>0</v>
      </c>
      <c r="S222" s="54"/>
      <c r="T222" s="178">
        <f t="shared" si="5"/>
        <v>0</v>
      </c>
      <c r="U222" s="178">
        <v>0.00148</v>
      </c>
      <c r="V222" s="178">
        <f t="shared" si="6"/>
        <v>0.03256</v>
      </c>
      <c r="W222" s="178">
        <v>0</v>
      </c>
      <c r="X222" s="179">
        <f t="shared" si="7"/>
        <v>0</v>
      </c>
      <c r="AR222" s="13" t="s">
        <v>174</v>
      </c>
      <c r="AT222" s="13" t="s">
        <v>219</v>
      </c>
      <c r="AU222" s="13" t="s">
        <v>82</v>
      </c>
      <c r="AY222" s="13" t="s">
        <v>127</v>
      </c>
      <c r="BE222" s="180">
        <f t="shared" si="8"/>
        <v>0</v>
      </c>
      <c r="BF222" s="180">
        <f t="shared" si="9"/>
        <v>0</v>
      </c>
      <c r="BG222" s="180">
        <f t="shared" si="10"/>
        <v>0</v>
      </c>
      <c r="BH222" s="180">
        <f t="shared" si="11"/>
        <v>0</v>
      </c>
      <c r="BI222" s="180">
        <f t="shared" si="12"/>
        <v>0</v>
      </c>
      <c r="BJ222" s="13" t="s">
        <v>80</v>
      </c>
      <c r="BK222" s="180">
        <f t="shared" si="13"/>
        <v>0</v>
      </c>
      <c r="BL222" s="13" t="s">
        <v>134</v>
      </c>
      <c r="BM222" s="13" t="s">
        <v>375</v>
      </c>
    </row>
    <row r="223" spans="2:65" s="1" customFormat="1" ht="16.5" customHeight="1">
      <c r="B223" s="29"/>
      <c r="C223" s="168" t="s">
        <v>376</v>
      </c>
      <c r="D223" s="168" t="s">
        <v>129</v>
      </c>
      <c r="E223" s="169" t="s">
        <v>377</v>
      </c>
      <c r="F223" s="170" t="s">
        <v>378</v>
      </c>
      <c r="G223" s="171" t="s">
        <v>269</v>
      </c>
      <c r="H223" s="172">
        <v>3</v>
      </c>
      <c r="I223" s="173"/>
      <c r="J223" s="173"/>
      <c r="K223" s="174">
        <f t="shared" si="1"/>
        <v>0</v>
      </c>
      <c r="L223" s="170" t="s">
        <v>133</v>
      </c>
      <c r="M223" s="33"/>
      <c r="N223" s="175" t="s">
        <v>1</v>
      </c>
      <c r="O223" s="176" t="s">
        <v>41</v>
      </c>
      <c r="P223" s="177">
        <f t="shared" si="2"/>
        <v>0</v>
      </c>
      <c r="Q223" s="177">
        <f t="shared" si="3"/>
        <v>0</v>
      </c>
      <c r="R223" s="177">
        <f t="shared" si="4"/>
        <v>0</v>
      </c>
      <c r="S223" s="54"/>
      <c r="T223" s="178">
        <f t="shared" si="5"/>
        <v>0</v>
      </c>
      <c r="U223" s="178">
        <v>0.0001</v>
      </c>
      <c r="V223" s="178">
        <f t="shared" si="6"/>
        <v>0.00030000000000000003</v>
      </c>
      <c r="W223" s="178">
        <v>0</v>
      </c>
      <c r="X223" s="179">
        <f t="shared" si="7"/>
        <v>0</v>
      </c>
      <c r="AR223" s="13" t="s">
        <v>134</v>
      </c>
      <c r="AT223" s="13" t="s">
        <v>129</v>
      </c>
      <c r="AU223" s="13" t="s">
        <v>82</v>
      </c>
      <c r="AY223" s="13" t="s">
        <v>127</v>
      </c>
      <c r="BE223" s="180">
        <f t="shared" si="8"/>
        <v>0</v>
      </c>
      <c r="BF223" s="180">
        <f t="shared" si="9"/>
        <v>0</v>
      </c>
      <c r="BG223" s="180">
        <f t="shared" si="10"/>
        <v>0</v>
      </c>
      <c r="BH223" s="180">
        <f t="shared" si="11"/>
        <v>0</v>
      </c>
      <c r="BI223" s="180">
        <f t="shared" si="12"/>
        <v>0</v>
      </c>
      <c r="BJ223" s="13" t="s">
        <v>80</v>
      </c>
      <c r="BK223" s="180">
        <f t="shared" si="13"/>
        <v>0</v>
      </c>
      <c r="BL223" s="13" t="s">
        <v>134</v>
      </c>
      <c r="BM223" s="13" t="s">
        <v>379</v>
      </c>
    </row>
    <row r="224" spans="2:65" s="1" customFormat="1" ht="16.5" customHeight="1">
      <c r="B224" s="29"/>
      <c r="C224" s="193" t="s">
        <v>380</v>
      </c>
      <c r="D224" s="193" t="s">
        <v>219</v>
      </c>
      <c r="E224" s="194" t="s">
        <v>381</v>
      </c>
      <c r="F224" s="195" t="s">
        <v>382</v>
      </c>
      <c r="G224" s="196" t="s">
        <v>269</v>
      </c>
      <c r="H224" s="197">
        <v>1</v>
      </c>
      <c r="I224" s="198"/>
      <c r="J224" s="199"/>
      <c r="K224" s="200">
        <f t="shared" si="1"/>
        <v>0</v>
      </c>
      <c r="L224" s="195" t="s">
        <v>133</v>
      </c>
      <c r="M224" s="201"/>
      <c r="N224" s="202" t="s">
        <v>1</v>
      </c>
      <c r="O224" s="176" t="s">
        <v>41</v>
      </c>
      <c r="P224" s="177">
        <f t="shared" si="2"/>
        <v>0</v>
      </c>
      <c r="Q224" s="177">
        <f t="shared" si="3"/>
        <v>0</v>
      </c>
      <c r="R224" s="177">
        <f t="shared" si="4"/>
        <v>0</v>
      </c>
      <c r="S224" s="54"/>
      <c r="T224" s="178">
        <f t="shared" si="5"/>
        <v>0</v>
      </c>
      <c r="U224" s="178">
        <v>0.00308</v>
      </c>
      <c r="V224" s="178">
        <f t="shared" si="6"/>
        <v>0.00308</v>
      </c>
      <c r="W224" s="178">
        <v>0</v>
      </c>
      <c r="X224" s="179">
        <f t="shared" si="7"/>
        <v>0</v>
      </c>
      <c r="AR224" s="13" t="s">
        <v>174</v>
      </c>
      <c r="AT224" s="13" t="s">
        <v>219</v>
      </c>
      <c r="AU224" s="13" t="s">
        <v>82</v>
      </c>
      <c r="AY224" s="13" t="s">
        <v>127</v>
      </c>
      <c r="BE224" s="180">
        <f t="shared" si="8"/>
        <v>0</v>
      </c>
      <c r="BF224" s="180">
        <f t="shared" si="9"/>
        <v>0</v>
      </c>
      <c r="BG224" s="180">
        <f t="shared" si="10"/>
        <v>0</v>
      </c>
      <c r="BH224" s="180">
        <f t="shared" si="11"/>
        <v>0</v>
      </c>
      <c r="BI224" s="180">
        <f t="shared" si="12"/>
        <v>0</v>
      </c>
      <c r="BJ224" s="13" t="s">
        <v>80</v>
      </c>
      <c r="BK224" s="180">
        <f t="shared" si="13"/>
        <v>0</v>
      </c>
      <c r="BL224" s="13" t="s">
        <v>134</v>
      </c>
      <c r="BM224" s="13" t="s">
        <v>383</v>
      </c>
    </row>
    <row r="225" spans="2:65" s="1" customFormat="1" ht="16.5" customHeight="1">
      <c r="B225" s="29"/>
      <c r="C225" s="193" t="s">
        <v>384</v>
      </c>
      <c r="D225" s="193" t="s">
        <v>219</v>
      </c>
      <c r="E225" s="194" t="s">
        <v>385</v>
      </c>
      <c r="F225" s="195" t="s">
        <v>386</v>
      </c>
      <c r="G225" s="196" t="s">
        <v>269</v>
      </c>
      <c r="H225" s="197">
        <v>2</v>
      </c>
      <c r="I225" s="198"/>
      <c r="J225" s="199"/>
      <c r="K225" s="200">
        <f t="shared" si="1"/>
        <v>0</v>
      </c>
      <c r="L225" s="195" t="s">
        <v>133</v>
      </c>
      <c r="M225" s="201"/>
      <c r="N225" s="202" t="s">
        <v>1</v>
      </c>
      <c r="O225" s="176" t="s">
        <v>41</v>
      </c>
      <c r="P225" s="177">
        <f t="shared" si="2"/>
        <v>0</v>
      </c>
      <c r="Q225" s="177">
        <f t="shared" si="3"/>
        <v>0</v>
      </c>
      <c r="R225" s="177">
        <f t="shared" si="4"/>
        <v>0</v>
      </c>
      <c r="S225" s="54"/>
      <c r="T225" s="178">
        <f t="shared" si="5"/>
        <v>0</v>
      </c>
      <c r="U225" s="178">
        <v>0.00249</v>
      </c>
      <c r="V225" s="178">
        <f t="shared" si="6"/>
        <v>0.00498</v>
      </c>
      <c r="W225" s="178">
        <v>0</v>
      </c>
      <c r="X225" s="179">
        <f t="shared" si="7"/>
        <v>0</v>
      </c>
      <c r="AR225" s="13" t="s">
        <v>174</v>
      </c>
      <c r="AT225" s="13" t="s">
        <v>219</v>
      </c>
      <c r="AU225" s="13" t="s">
        <v>82</v>
      </c>
      <c r="AY225" s="13" t="s">
        <v>127</v>
      </c>
      <c r="BE225" s="180">
        <f t="shared" si="8"/>
        <v>0</v>
      </c>
      <c r="BF225" s="180">
        <f t="shared" si="9"/>
        <v>0</v>
      </c>
      <c r="BG225" s="180">
        <f t="shared" si="10"/>
        <v>0</v>
      </c>
      <c r="BH225" s="180">
        <f t="shared" si="11"/>
        <v>0</v>
      </c>
      <c r="BI225" s="180">
        <f t="shared" si="12"/>
        <v>0</v>
      </c>
      <c r="BJ225" s="13" t="s">
        <v>80</v>
      </c>
      <c r="BK225" s="180">
        <f t="shared" si="13"/>
        <v>0</v>
      </c>
      <c r="BL225" s="13" t="s">
        <v>134</v>
      </c>
      <c r="BM225" s="13" t="s">
        <v>387</v>
      </c>
    </row>
    <row r="226" spans="2:65" s="1" customFormat="1" ht="16.5" customHeight="1">
      <c r="B226" s="29"/>
      <c r="C226" s="168" t="s">
        <v>388</v>
      </c>
      <c r="D226" s="168" t="s">
        <v>129</v>
      </c>
      <c r="E226" s="169" t="s">
        <v>389</v>
      </c>
      <c r="F226" s="170" t="s">
        <v>390</v>
      </c>
      <c r="G226" s="171" t="s">
        <v>269</v>
      </c>
      <c r="H226" s="172">
        <v>16</v>
      </c>
      <c r="I226" s="173"/>
      <c r="J226" s="173"/>
      <c r="K226" s="174">
        <f t="shared" si="1"/>
        <v>0</v>
      </c>
      <c r="L226" s="170" t="s">
        <v>133</v>
      </c>
      <c r="M226" s="33"/>
      <c r="N226" s="175" t="s">
        <v>1</v>
      </c>
      <c r="O226" s="176" t="s">
        <v>41</v>
      </c>
      <c r="P226" s="177">
        <f t="shared" si="2"/>
        <v>0</v>
      </c>
      <c r="Q226" s="177">
        <f t="shared" si="3"/>
        <v>0</v>
      </c>
      <c r="R226" s="177">
        <f t="shared" si="4"/>
        <v>0</v>
      </c>
      <c r="S226" s="54"/>
      <c r="T226" s="178">
        <f t="shared" si="5"/>
        <v>0</v>
      </c>
      <c r="U226" s="178">
        <v>0.0001</v>
      </c>
      <c r="V226" s="178">
        <f t="shared" si="6"/>
        <v>0.0016</v>
      </c>
      <c r="W226" s="178">
        <v>0</v>
      </c>
      <c r="X226" s="179">
        <f t="shared" si="7"/>
        <v>0</v>
      </c>
      <c r="AR226" s="13" t="s">
        <v>134</v>
      </c>
      <c r="AT226" s="13" t="s">
        <v>129</v>
      </c>
      <c r="AU226" s="13" t="s">
        <v>82</v>
      </c>
      <c r="AY226" s="13" t="s">
        <v>127</v>
      </c>
      <c r="BE226" s="180">
        <f t="shared" si="8"/>
        <v>0</v>
      </c>
      <c r="BF226" s="180">
        <f t="shared" si="9"/>
        <v>0</v>
      </c>
      <c r="BG226" s="180">
        <f t="shared" si="10"/>
        <v>0</v>
      </c>
      <c r="BH226" s="180">
        <f t="shared" si="11"/>
        <v>0</v>
      </c>
      <c r="BI226" s="180">
        <f t="shared" si="12"/>
        <v>0</v>
      </c>
      <c r="BJ226" s="13" t="s">
        <v>80</v>
      </c>
      <c r="BK226" s="180">
        <f t="shared" si="13"/>
        <v>0</v>
      </c>
      <c r="BL226" s="13" t="s">
        <v>134</v>
      </c>
      <c r="BM226" s="13" t="s">
        <v>391</v>
      </c>
    </row>
    <row r="227" spans="2:65" s="1" customFormat="1" ht="16.5" customHeight="1">
      <c r="B227" s="29"/>
      <c r="C227" s="193" t="s">
        <v>392</v>
      </c>
      <c r="D227" s="193" t="s">
        <v>219</v>
      </c>
      <c r="E227" s="194" t="s">
        <v>393</v>
      </c>
      <c r="F227" s="195" t="s">
        <v>394</v>
      </c>
      <c r="G227" s="196" t="s">
        <v>269</v>
      </c>
      <c r="H227" s="197">
        <v>14</v>
      </c>
      <c r="I227" s="198"/>
      <c r="J227" s="199"/>
      <c r="K227" s="200">
        <f t="shared" si="1"/>
        <v>0</v>
      </c>
      <c r="L227" s="195" t="s">
        <v>133</v>
      </c>
      <c r="M227" s="201"/>
      <c r="N227" s="202" t="s">
        <v>1</v>
      </c>
      <c r="O227" s="176" t="s">
        <v>41</v>
      </c>
      <c r="P227" s="177">
        <f t="shared" si="2"/>
        <v>0</v>
      </c>
      <c r="Q227" s="177">
        <f t="shared" si="3"/>
        <v>0</v>
      </c>
      <c r="R227" s="177">
        <f t="shared" si="4"/>
        <v>0</v>
      </c>
      <c r="S227" s="54"/>
      <c r="T227" s="178">
        <f t="shared" si="5"/>
        <v>0</v>
      </c>
      <c r="U227" s="178">
        <v>0.0039</v>
      </c>
      <c r="V227" s="178">
        <f t="shared" si="6"/>
        <v>0.054599999999999996</v>
      </c>
      <c r="W227" s="178">
        <v>0</v>
      </c>
      <c r="X227" s="179">
        <f t="shared" si="7"/>
        <v>0</v>
      </c>
      <c r="AR227" s="13" t="s">
        <v>174</v>
      </c>
      <c r="AT227" s="13" t="s">
        <v>219</v>
      </c>
      <c r="AU227" s="13" t="s">
        <v>82</v>
      </c>
      <c r="AY227" s="13" t="s">
        <v>127</v>
      </c>
      <c r="BE227" s="180">
        <f t="shared" si="8"/>
        <v>0</v>
      </c>
      <c r="BF227" s="180">
        <f t="shared" si="9"/>
        <v>0</v>
      </c>
      <c r="BG227" s="180">
        <f t="shared" si="10"/>
        <v>0</v>
      </c>
      <c r="BH227" s="180">
        <f t="shared" si="11"/>
        <v>0</v>
      </c>
      <c r="BI227" s="180">
        <f t="shared" si="12"/>
        <v>0</v>
      </c>
      <c r="BJ227" s="13" t="s">
        <v>80</v>
      </c>
      <c r="BK227" s="180">
        <f t="shared" si="13"/>
        <v>0</v>
      </c>
      <c r="BL227" s="13" t="s">
        <v>134</v>
      </c>
      <c r="BM227" s="13" t="s">
        <v>395</v>
      </c>
    </row>
    <row r="228" spans="2:65" s="1" customFormat="1" ht="16.5" customHeight="1">
      <c r="B228" s="29"/>
      <c r="C228" s="193" t="s">
        <v>396</v>
      </c>
      <c r="D228" s="193" t="s">
        <v>219</v>
      </c>
      <c r="E228" s="194" t="s">
        <v>397</v>
      </c>
      <c r="F228" s="195" t="s">
        <v>398</v>
      </c>
      <c r="G228" s="196" t="s">
        <v>269</v>
      </c>
      <c r="H228" s="197">
        <v>2</v>
      </c>
      <c r="I228" s="198"/>
      <c r="J228" s="199"/>
      <c r="K228" s="200">
        <f t="shared" si="1"/>
        <v>0</v>
      </c>
      <c r="L228" s="195" t="s">
        <v>133</v>
      </c>
      <c r="M228" s="201"/>
      <c r="N228" s="202" t="s">
        <v>1</v>
      </c>
      <c r="O228" s="176" t="s">
        <v>41</v>
      </c>
      <c r="P228" s="177">
        <f t="shared" si="2"/>
        <v>0</v>
      </c>
      <c r="Q228" s="177">
        <f t="shared" si="3"/>
        <v>0</v>
      </c>
      <c r="R228" s="177">
        <f t="shared" si="4"/>
        <v>0</v>
      </c>
      <c r="S228" s="54"/>
      <c r="T228" s="178">
        <f t="shared" si="5"/>
        <v>0</v>
      </c>
      <c r="U228" s="178">
        <v>0.0056</v>
      </c>
      <c r="V228" s="178">
        <f t="shared" si="6"/>
        <v>0.0112</v>
      </c>
      <c r="W228" s="178">
        <v>0</v>
      </c>
      <c r="X228" s="179">
        <f t="shared" si="7"/>
        <v>0</v>
      </c>
      <c r="AR228" s="13" t="s">
        <v>174</v>
      </c>
      <c r="AT228" s="13" t="s">
        <v>219</v>
      </c>
      <c r="AU228" s="13" t="s">
        <v>82</v>
      </c>
      <c r="AY228" s="13" t="s">
        <v>127</v>
      </c>
      <c r="BE228" s="180">
        <f t="shared" si="8"/>
        <v>0</v>
      </c>
      <c r="BF228" s="180">
        <f t="shared" si="9"/>
        <v>0</v>
      </c>
      <c r="BG228" s="180">
        <f t="shared" si="10"/>
        <v>0</v>
      </c>
      <c r="BH228" s="180">
        <f t="shared" si="11"/>
        <v>0</v>
      </c>
      <c r="BI228" s="180">
        <f t="shared" si="12"/>
        <v>0</v>
      </c>
      <c r="BJ228" s="13" t="s">
        <v>80</v>
      </c>
      <c r="BK228" s="180">
        <f t="shared" si="13"/>
        <v>0</v>
      </c>
      <c r="BL228" s="13" t="s">
        <v>134</v>
      </c>
      <c r="BM228" s="13" t="s">
        <v>399</v>
      </c>
    </row>
    <row r="229" spans="2:65" s="1" customFormat="1" ht="16.5" customHeight="1">
      <c r="B229" s="29"/>
      <c r="C229" s="168" t="s">
        <v>400</v>
      </c>
      <c r="D229" s="168" t="s">
        <v>129</v>
      </c>
      <c r="E229" s="169" t="s">
        <v>401</v>
      </c>
      <c r="F229" s="170" t="s">
        <v>402</v>
      </c>
      <c r="G229" s="171" t="s">
        <v>269</v>
      </c>
      <c r="H229" s="172">
        <v>1</v>
      </c>
      <c r="I229" s="173"/>
      <c r="J229" s="173"/>
      <c r="K229" s="174">
        <f t="shared" si="1"/>
        <v>0</v>
      </c>
      <c r="L229" s="170" t="s">
        <v>133</v>
      </c>
      <c r="M229" s="33"/>
      <c r="N229" s="175" t="s">
        <v>1</v>
      </c>
      <c r="O229" s="176" t="s">
        <v>41</v>
      </c>
      <c r="P229" s="177">
        <f t="shared" si="2"/>
        <v>0</v>
      </c>
      <c r="Q229" s="177">
        <f t="shared" si="3"/>
        <v>0</v>
      </c>
      <c r="R229" s="177">
        <f t="shared" si="4"/>
        <v>0</v>
      </c>
      <c r="S229" s="54"/>
      <c r="T229" s="178">
        <f t="shared" si="5"/>
        <v>0</v>
      </c>
      <c r="U229" s="178">
        <v>0.0001</v>
      </c>
      <c r="V229" s="178">
        <f t="shared" si="6"/>
        <v>0.0001</v>
      </c>
      <c r="W229" s="178">
        <v>0</v>
      </c>
      <c r="X229" s="179">
        <f t="shared" si="7"/>
        <v>0</v>
      </c>
      <c r="AR229" s="13" t="s">
        <v>134</v>
      </c>
      <c r="AT229" s="13" t="s">
        <v>129</v>
      </c>
      <c r="AU229" s="13" t="s">
        <v>82</v>
      </c>
      <c r="AY229" s="13" t="s">
        <v>127</v>
      </c>
      <c r="BE229" s="180">
        <f t="shared" si="8"/>
        <v>0</v>
      </c>
      <c r="BF229" s="180">
        <f t="shared" si="9"/>
        <v>0</v>
      </c>
      <c r="BG229" s="180">
        <f t="shared" si="10"/>
        <v>0</v>
      </c>
      <c r="BH229" s="180">
        <f t="shared" si="11"/>
        <v>0</v>
      </c>
      <c r="BI229" s="180">
        <f t="shared" si="12"/>
        <v>0</v>
      </c>
      <c r="BJ229" s="13" t="s">
        <v>80</v>
      </c>
      <c r="BK229" s="180">
        <f t="shared" si="13"/>
        <v>0</v>
      </c>
      <c r="BL229" s="13" t="s">
        <v>134</v>
      </c>
      <c r="BM229" s="13" t="s">
        <v>403</v>
      </c>
    </row>
    <row r="230" spans="2:65" s="1" customFormat="1" ht="16.5" customHeight="1">
      <c r="B230" s="29"/>
      <c r="C230" s="193" t="s">
        <v>404</v>
      </c>
      <c r="D230" s="193" t="s">
        <v>219</v>
      </c>
      <c r="E230" s="194" t="s">
        <v>405</v>
      </c>
      <c r="F230" s="195" t="s">
        <v>406</v>
      </c>
      <c r="G230" s="196" t="s">
        <v>269</v>
      </c>
      <c r="H230" s="197">
        <v>1</v>
      </c>
      <c r="I230" s="198"/>
      <c r="J230" s="199"/>
      <c r="K230" s="200">
        <f t="shared" si="1"/>
        <v>0</v>
      </c>
      <c r="L230" s="195" t="s">
        <v>133</v>
      </c>
      <c r="M230" s="201"/>
      <c r="N230" s="202" t="s">
        <v>1</v>
      </c>
      <c r="O230" s="176" t="s">
        <v>41</v>
      </c>
      <c r="P230" s="177">
        <f t="shared" si="2"/>
        <v>0</v>
      </c>
      <c r="Q230" s="177">
        <f t="shared" si="3"/>
        <v>0</v>
      </c>
      <c r="R230" s="177">
        <f t="shared" si="4"/>
        <v>0</v>
      </c>
      <c r="S230" s="54"/>
      <c r="T230" s="178">
        <f t="shared" si="5"/>
        <v>0</v>
      </c>
      <c r="U230" s="178">
        <v>0.00165</v>
      </c>
      <c r="V230" s="178">
        <f t="shared" si="6"/>
        <v>0.00165</v>
      </c>
      <c r="W230" s="178">
        <v>0</v>
      </c>
      <c r="X230" s="179">
        <f t="shared" si="7"/>
        <v>0</v>
      </c>
      <c r="AR230" s="13" t="s">
        <v>174</v>
      </c>
      <c r="AT230" s="13" t="s">
        <v>219</v>
      </c>
      <c r="AU230" s="13" t="s">
        <v>82</v>
      </c>
      <c r="AY230" s="13" t="s">
        <v>127</v>
      </c>
      <c r="BE230" s="180">
        <f t="shared" si="8"/>
        <v>0</v>
      </c>
      <c r="BF230" s="180">
        <f t="shared" si="9"/>
        <v>0</v>
      </c>
      <c r="BG230" s="180">
        <f t="shared" si="10"/>
        <v>0</v>
      </c>
      <c r="BH230" s="180">
        <f t="shared" si="11"/>
        <v>0</v>
      </c>
      <c r="BI230" s="180">
        <f t="shared" si="12"/>
        <v>0</v>
      </c>
      <c r="BJ230" s="13" t="s">
        <v>80</v>
      </c>
      <c r="BK230" s="180">
        <f t="shared" si="13"/>
        <v>0</v>
      </c>
      <c r="BL230" s="13" t="s">
        <v>134</v>
      </c>
      <c r="BM230" s="13" t="s">
        <v>407</v>
      </c>
    </row>
    <row r="231" spans="2:65" s="1" customFormat="1" ht="16.5" customHeight="1">
      <c r="B231" s="29"/>
      <c r="C231" s="168" t="s">
        <v>408</v>
      </c>
      <c r="D231" s="168" t="s">
        <v>129</v>
      </c>
      <c r="E231" s="169" t="s">
        <v>409</v>
      </c>
      <c r="F231" s="170" t="s">
        <v>410</v>
      </c>
      <c r="G231" s="171" t="s">
        <v>269</v>
      </c>
      <c r="H231" s="172">
        <v>12</v>
      </c>
      <c r="I231" s="173"/>
      <c r="J231" s="173"/>
      <c r="K231" s="174">
        <f t="shared" si="1"/>
        <v>0</v>
      </c>
      <c r="L231" s="170" t="s">
        <v>133</v>
      </c>
      <c r="M231" s="33"/>
      <c r="N231" s="175" t="s">
        <v>1</v>
      </c>
      <c r="O231" s="176" t="s">
        <v>41</v>
      </c>
      <c r="P231" s="177">
        <f t="shared" si="2"/>
        <v>0</v>
      </c>
      <c r="Q231" s="177">
        <f t="shared" si="3"/>
        <v>0</v>
      </c>
      <c r="R231" s="177">
        <f t="shared" si="4"/>
        <v>0</v>
      </c>
      <c r="S231" s="54"/>
      <c r="T231" s="178">
        <f t="shared" si="5"/>
        <v>0</v>
      </c>
      <c r="U231" s="178">
        <v>0.1056</v>
      </c>
      <c r="V231" s="178">
        <f t="shared" si="6"/>
        <v>1.2671999999999999</v>
      </c>
      <c r="W231" s="178">
        <v>0</v>
      </c>
      <c r="X231" s="179">
        <f t="shared" si="7"/>
        <v>0</v>
      </c>
      <c r="AR231" s="13" t="s">
        <v>134</v>
      </c>
      <c r="AT231" s="13" t="s">
        <v>129</v>
      </c>
      <c r="AU231" s="13" t="s">
        <v>82</v>
      </c>
      <c r="AY231" s="13" t="s">
        <v>127</v>
      </c>
      <c r="BE231" s="180">
        <f t="shared" si="8"/>
        <v>0</v>
      </c>
      <c r="BF231" s="180">
        <f t="shared" si="9"/>
        <v>0</v>
      </c>
      <c r="BG231" s="180">
        <f t="shared" si="10"/>
        <v>0</v>
      </c>
      <c r="BH231" s="180">
        <f t="shared" si="11"/>
        <v>0</v>
      </c>
      <c r="BI231" s="180">
        <f t="shared" si="12"/>
        <v>0</v>
      </c>
      <c r="BJ231" s="13" t="s">
        <v>80</v>
      </c>
      <c r="BK231" s="180">
        <f t="shared" si="13"/>
        <v>0</v>
      </c>
      <c r="BL231" s="13" t="s">
        <v>134</v>
      </c>
      <c r="BM231" s="13" t="s">
        <v>411</v>
      </c>
    </row>
    <row r="232" spans="2:65" s="1" customFormat="1" ht="16.5" customHeight="1">
      <c r="B232" s="29"/>
      <c r="C232" s="168" t="s">
        <v>412</v>
      </c>
      <c r="D232" s="168" t="s">
        <v>129</v>
      </c>
      <c r="E232" s="169" t="s">
        <v>413</v>
      </c>
      <c r="F232" s="170" t="s">
        <v>414</v>
      </c>
      <c r="G232" s="171" t="s">
        <v>269</v>
      </c>
      <c r="H232" s="172">
        <v>12</v>
      </c>
      <c r="I232" s="173"/>
      <c r="J232" s="173"/>
      <c r="K232" s="174">
        <f t="shared" si="1"/>
        <v>0</v>
      </c>
      <c r="L232" s="170" t="s">
        <v>133</v>
      </c>
      <c r="M232" s="33"/>
      <c r="N232" s="175" t="s">
        <v>1</v>
      </c>
      <c r="O232" s="176" t="s">
        <v>41</v>
      </c>
      <c r="P232" s="177">
        <f t="shared" si="2"/>
        <v>0</v>
      </c>
      <c r="Q232" s="177">
        <f t="shared" si="3"/>
        <v>0</v>
      </c>
      <c r="R232" s="177">
        <f t="shared" si="4"/>
        <v>0</v>
      </c>
      <c r="S232" s="54"/>
      <c r="T232" s="178">
        <f t="shared" si="5"/>
        <v>0</v>
      </c>
      <c r="U232" s="178">
        <v>0.10833</v>
      </c>
      <c r="V232" s="178">
        <f t="shared" si="6"/>
        <v>1.29996</v>
      </c>
      <c r="W232" s="178">
        <v>0</v>
      </c>
      <c r="X232" s="179">
        <f t="shared" si="7"/>
        <v>0</v>
      </c>
      <c r="AR232" s="13" t="s">
        <v>134</v>
      </c>
      <c r="AT232" s="13" t="s">
        <v>129</v>
      </c>
      <c r="AU232" s="13" t="s">
        <v>82</v>
      </c>
      <c r="AY232" s="13" t="s">
        <v>127</v>
      </c>
      <c r="BE232" s="180">
        <f t="shared" si="8"/>
        <v>0</v>
      </c>
      <c r="BF232" s="180">
        <f t="shared" si="9"/>
        <v>0</v>
      </c>
      <c r="BG232" s="180">
        <f t="shared" si="10"/>
        <v>0</v>
      </c>
      <c r="BH232" s="180">
        <f t="shared" si="11"/>
        <v>0</v>
      </c>
      <c r="BI232" s="180">
        <f t="shared" si="12"/>
        <v>0</v>
      </c>
      <c r="BJ232" s="13" t="s">
        <v>80</v>
      </c>
      <c r="BK232" s="180">
        <f t="shared" si="13"/>
        <v>0</v>
      </c>
      <c r="BL232" s="13" t="s">
        <v>134</v>
      </c>
      <c r="BM232" s="13" t="s">
        <v>415</v>
      </c>
    </row>
    <row r="233" spans="2:65" s="1" customFormat="1" ht="16.5" customHeight="1">
      <c r="B233" s="29"/>
      <c r="C233" s="168" t="s">
        <v>416</v>
      </c>
      <c r="D233" s="168" t="s">
        <v>129</v>
      </c>
      <c r="E233" s="169" t="s">
        <v>417</v>
      </c>
      <c r="F233" s="170" t="s">
        <v>418</v>
      </c>
      <c r="G233" s="171" t="s">
        <v>269</v>
      </c>
      <c r="H233" s="172">
        <v>11</v>
      </c>
      <c r="I233" s="173"/>
      <c r="J233" s="173"/>
      <c r="K233" s="174">
        <f t="shared" si="1"/>
        <v>0</v>
      </c>
      <c r="L233" s="170" t="s">
        <v>133</v>
      </c>
      <c r="M233" s="33"/>
      <c r="N233" s="175" t="s">
        <v>1</v>
      </c>
      <c r="O233" s="176" t="s">
        <v>41</v>
      </c>
      <c r="P233" s="177">
        <f t="shared" si="2"/>
        <v>0</v>
      </c>
      <c r="Q233" s="177">
        <f t="shared" si="3"/>
        <v>0</v>
      </c>
      <c r="R233" s="177">
        <f t="shared" si="4"/>
        <v>0</v>
      </c>
      <c r="S233" s="54"/>
      <c r="T233" s="178">
        <f t="shared" si="5"/>
        <v>0</v>
      </c>
      <c r="U233" s="178">
        <v>0.01212</v>
      </c>
      <c r="V233" s="178">
        <f t="shared" si="6"/>
        <v>0.13332</v>
      </c>
      <c r="W233" s="178">
        <v>0</v>
      </c>
      <c r="X233" s="179">
        <f t="shared" si="7"/>
        <v>0</v>
      </c>
      <c r="AR233" s="13" t="s">
        <v>134</v>
      </c>
      <c r="AT233" s="13" t="s">
        <v>129</v>
      </c>
      <c r="AU233" s="13" t="s">
        <v>82</v>
      </c>
      <c r="AY233" s="13" t="s">
        <v>127</v>
      </c>
      <c r="BE233" s="180">
        <f t="shared" si="8"/>
        <v>0</v>
      </c>
      <c r="BF233" s="180">
        <f t="shared" si="9"/>
        <v>0</v>
      </c>
      <c r="BG233" s="180">
        <f t="shared" si="10"/>
        <v>0</v>
      </c>
      <c r="BH233" s="180">
        <f t="shared" si="11"/>
        <v>0</v>
      </c>
      <c r="BI233" s="180">
        <f t="shared" si="12"/>
        <v>0</v>
      </c>
      <c r="BJ233" s="13" t="s">
        <v>80</v>
      </c>
      <c r="BK233" s="180">
        <f t="shared" si="13"/>
        <v>0</v>
      </c>
      <c r="BL233" s="13" t="s">
        <v>134</v>
      </c>
      <c r="BM233" s="13" t="s">
        <v>419</v>
      </c>
    </row>
    <row r="234" spans="2:65" s="1" customFormat="1" ht="16.5" customHeight="1">
      <c r="B234" s="29"/>
      <c r="C234" s="168" t="s">
        <v>420</v>
      </c>
      <c r="D234" s="168" t="s">
        <v>129</v>
      </c>
      <c r="E234" s="169" t="s">
        <v>421</v>
      </c>
      <c r="F234" s="170" t="s">
        <v>422</v>
      </c>
      <c r="G234" s="171" t="s">
        <v>269</v>
      </c>
      <c r="H234" s="172">
        <v>1</v>
      </c>
      <c r="I234" s="173"/>
      <c r="J234" s="173"/>
      <c r="K234" s="174">
        <f t="shared" si="1"/>
        <v>0</v>
      </c>
      <c r="L234" s="170" t="s">
        <v>133</v>
      </c>
      <c r="M234" s="33"/>
      <c r="N234" s="175" t="s">
        <v>1</v>
      </c>
      <c r="O234" s="176" t="s">
        <v>41</v>
      </c>
      <c r="P234" s="177">
        <f t="shared" si="2"/>
        <v>0</v>
      </c>
      <c r="Q234" s="177">
        <f t="shared" si="3"/>
        <v>0</v>
      </c>
      <c r="R234" s="177">
        <f t="shared" si="4"/>
        <v>0</v>
      </c>
      <c r="S234" s="54"/>
      <c r="T234" s="178">
        <f t="shared" si="5"/>
        <v>0</v>
      </c>
      <c r="U234" s="178">
        <v>0.02424</v>
      </c>
      <c r="V234" s="178">
        <f t="shared" si="6"/>
        <v>0.02424</v>
      </c>
      <c r="W234" s="178">
        <v>0</v>
      </c>
      <c r="X234" s="179">
        <f t="shared" si="7"/>
        <v>0</v>
      </c>
      <c r="AR234" s="13" t="s">
        <v>134</v>
      </c>
      <c r="AT234" s="13" t="s">
        <v>129</v>
      </c>
      <c r="AU234" s="13" t="s">
        <v>82</v>
      </c>
      <c r="AY234" s="13" t="s">
        <v>127</v>
      </c>
      <c r="BE234" s="180">
        <f t="shared" si="8"/>
        <v>0</v>
      </c>
      <c r="BF234" s="180">
        <f t="shared" si="9"/>
        <v>0</v>
      </c>
      <c r="BG234" s="180">
        <f t="shared" si="10"/>
        <v>0</v>
      </c>
      <c r="BH234" s="180">
        <f t="shared" si="11"/>
        <v>0</v>
      </c>
      <c r="BI234" s="180">
        <f t="shared" si="12"/>
        <v>0</v>
      </c>
      <c r="BJ234" s="13" t="s">
        <v>80</v>
      </c>
      <c r="BK234" s="180">
        <f t="shared" si="13"/>
        <v>0</v>
      </c>
      <c r="BL234" s="13" t="s">
        <v>134</v>
      </c>
      <c r="BM234" s="13" t="s">
        <v>423</v>
      </c>
    </row>
    <row r="235" spans="2:65" s="1" customFormat="1" ht="16.5" customHeight="1">
      <c r="B235" s="29"/>
      <c r="C235" s="168" t="s">
        <v>424</v>
      </c>
      <c r="D235" s="168" t="s">
        <v>129</v>
      </c>
      <c r="E235" s="169" t="s">
        <v>425</v>
      </c>
      <c r="F235" s="170" t="s">
        <v>426</v>
      </c>
      <c r="G235" s="171" t="s">
        <v>269</v>
      </c>
      <c r="H235" s="172">
        <v>12</v>
      </c>
      <c r="I235" s="173"/>
      <c r="J235" s="173"/>
      <c r="K235" s="174">
        <f t="shared" si="1"/>
        <v>0</v>
      </c>
      <c r="L235" s="170" t="s">
        <v>133</v>
      </c>
      <c r="M235" s="33"/>
      <c r="N235" s="175" t="s">
        <v>1</v>
      </c>
      <c r="O235" s="176" t="s">
        <v>41</v>
      </c>
      <c r="P235" s="177">
        <f t="shared" si="2"/>
        <v>0</v>
      </c>
      <c r="Q235" s="177">
        <f t="shared" si="3"/>
        <v>0</v>
      </c>
      <c r="R235" s="177">
        <f t="shared" si="4"/>
        <v>0</v>
      </c>
      <c r="S235" s="54"/>
      <c r="T235" s="178">
        <f t="shared" si="5"/>
        <v>0</v>
      </c>
      <c r="U235" s="178">
        <v>0</v>
      </c>
      <c r="V235" s="178">
        <f t="shared" si="6"/>
        <v>0</v>
      </c>
      <c r="W235" s="178">
        <v>0</v>
      </c>
      <c r="X235" s="179">
        <f t="shared" si="7"/>
        <v>0</v>
      </c>
      <c r="AR235" s="13" t="s">
        <v>134</v>
      </c>
      <c r="AT235" s="13" t="s">
        <v>129</v>
      </c>
      <c r="AU235" s="13" t="s">
        <v>82</v>
      </c>
      <c r="AY235" s="13" t="s">
        <v>127</v>
      </c>
      <c r="BE235" s="180">
        <f t="shared" si="8"/>
        <v>0</v>
      </c>
      <c r="BF235" s="180">
        <f t="shared" si="9"/>
        <v>0</v>
      </c>
      <c r="BG235" s="180">
        <f t="shared" si="10"/>
        <v>0</v>
      </c>
      <c r="BH235" s="180">
        <f t="shared" si="11"/>
        <v>0</v>
      </c>
      <c r="BI235" s="180">
        <f t="shared" si="12"/>
        <v>0</v>
      </c>
      <c r="BJ235" s="13" t="s">
        <v>80</v>
      </c>
      <c r="BK235" s="180">
        <f t="shared" si="13"/>
        <v>0</v>
      </c>
      <c r="BL235" s="13" t="s">
        <v>134</v>
      </c>
      <c r="BM235" s="13" t="s">
        <v>427</v>
      </c>
    </row>
    <row r="236" spans="2:65" s="1" customFormat="1" ht="16.5" customHeight="1">
      <c r="B236" s="29"/>
      <c r="C236" s="168" t="s">
        <v>428</v>
      </c>
      <c r="D236" s="168" t="s">
        <v>129</v>
      </c>
      <c r="E236" s="169" t="s">
        <v>429</v>
      </c>
      <c r="F236" s="170" t="s">
        <v>430</v>
      </c>
      <c r="G236" s="171" t="s">
        <v>269</v>
      </c>
      <c r="H236" s="172">
        <v>9</v>
      </c>
      <c r="I236" s="173"/>
      <c r="J236" s="173"/>
      <c r="K236" s="174">
        <f t="shared" si="1"/>
        <v>0</v>
      </c>
      <c r="L236" s="170" t="s">
        <v>133</v>
      </c>
      <c r="M236" s="33"/>
      <c r="N236" s="175" t="s">
        <v>1</v>
      </c>
      <c r="O236" s="176" t="s">
        <v>41</v>
      </c>
      <c r="P236" s="177">
        <f t="shared" si="2"/>
        <v>0</v>
      </c>
      <c r="Q236" s="177">
        <f t="shared" si="3"/>
        <v>0</v>
      </c>
      <c r="R236" s="177">
        <f t="shared" si="4"/>
        <v>0</v>
      </c>
      <c r="S236" s="54"/>
      <c r="T236" s="178">
        <f t="shared" si="5"/>
        <v>0</v>
      </c>
      <c r="U236" s="178">
        <v>0.24542</v>
      </c>
      <c r="V236" s="178">
        <f t="shared" si="6"/>
        <v>2.20878</v>
      </c>
      <c r="W236" s="178">
        <v>0</v>
      </c>
      <c r="X236" s="179">
        <f t="shared" si="7"/>
        <v>0</v>
      </c>
      <c r="AR236" s="13" t="s">
        <v>134</v>
      </c>
      <c r="AT236" s="13" t="s">
        <v>129</v>
      </c>
      <c r="AU236" s="13" t="s">
        <v>82</v>
      </c>
      <c r="AY236" s="13" t="s">
        <v>127</v>
      </c>
      <c r="BE236" s="180">
        <f t="shared" si="8"/>
        <v>0</v>
      </c>
      <c r="BF236" s="180">
        <f t="shared" si="9"/>
        <v>0</v>
      </c>
      <c r="BG236" s="180">
        <f t="shared" si="10"/>
        <v>0</v>
      </c>
      <c r="BH236" s="180">
        <f t="shared" si="11"/>
        <v>0</v>
      </c>
      <c r="BI236" s="180">
        <f t="shared" si="12"/>
        <v>0</v>
      </c>
      <c r="BJ236" s="13" t="s">
        <v>80</v>
      </c>
      <c r="BK236" s="180">
        <f t="shared" si="13"/>
        <v>0</v>
      </c>
      <c r="BL236" s="13" t="s">
        <v>134</v>
      </c>
      <c r="BM236" s="13" t="s">
        <v>431</v>
      </c>
    </row>
    <row r="237" spans="2:65" s="1" customFormat="1" ht="16.5" customHeight="1">
      <c r="B237" s="29"/>
      <c r="C237" s="168" t="s">
        <v>432</v>
      </c>
      <c r="D237" s="168" t="s">
        <v>129</v>
      </c>
      <c r="E237" s="169" t="s">
        <v>433</v>
      </c>
      <c r="F237" s="170" t="s">
        <v>434</v>
      </c>
      <c r="G237" s="171" t="s">
        <v>269</v>
      </c>
      <c r="H237" s="172">
        <v>3</v>
      </c>
      <c r="I237" s="173"/>
      <c r="J237" s="173"/>
      <c r="K237" s="174">
        <f t="shared" si="1"/>
        <v>0</v>
      </c>
      <c r="L237" s="170" t="s">
        <v>133</v>
      </c>
      <c r="M237" s="33"/>
      <c r="N237" s="175" t="s">
        <v>1</v>
      </c>
      <c r="O237" s="176" t="s">
        <v>41</v>
      </c>
      <c r="P237" s="177">
        <f t="shared" si="2"/>
        <v>0</v>
      </c>
      <c r="Q237" s="177">
        <f t="shared" si="3"/>
        <v>0</v>
      </c>
      <c r="R237" s="177">
        <f t="shared" si="4"/>
        <v>0</v>
      </c>
      <c r="S237" s="54"/>
      <c r="T237" s="178">
        <f t="shared" si="5"/>
        <v>0</v>
      </c>
      <c r="U237" s="178">
        <v>0.34036</v>
      </c>
      <c r="V237" s="178">
        <f t="shared" si="6"/>
        <v>1.02108</v>
      </c>
      <c r="W237" s="178">
        <v>0</v>
      </c>
      <c r="X237" s="179">
        <f t="shared" si="7"/>
        <v>0</v>
      </c>
      <c r="AR237" s="13" t="s">
        <v>134</v>
      </c>
      <c r="AT237" s="13" t="s">
        <v>129</v>
      </c>
      <c r="AU237" s="13" t="s">
        <v>82</v>
      </c>
      <c r="AY237" s="13" t="s">
        <v>127</v>
      </c>
      <c r="BE237" s="180">
        <f t="shared" si="8"/>
        <v>0</v>
      </c>
      <c r="BF237" s="180">
        <f t="shared" si="9"/>
        <v>0</v>
      </c>
      <c r="BG237" s="180">
        <f t="shared" si="10"/>
        <v>0</v>
      </c>
      <c r="BH237" s="180">
        <f t="shared" si="11"/>
        <v>0</v>
      </c>
      <c r="BI237" s="180">
        <f t="shared" si="12"/>
        <v>0</v>
      </c>
      <c r="BJ237" s="13" t="s">
        <v>80</v>
      </c>
      <c r="BK237" s="180">
        <f t="shared" si="13"/>
        <v>0</v>
      </c>
      <c r="BL237" s="13" t="s">
        <v>134</v>
      </c>
      <c r="BM237" s="13" t="s">
        <v>435</v>
      </c>
    </row>
    <row r="238" spans="2:65" s="1" customFormat="1" ht="16.5" customHeight="1">
      <c r="B238" s="29"/>
      <c r="C238" s="168" t="s">
        <v>436</v>
      </c>
      <c r="D238" s="168" t="s">
        <v>129</v>
      </c>
      <c r="E238" s="169" t="s">
        <v>437</v>
      </c>
      <c r="F238" s="170" t="s">
        <v>438</v>
      </c>
      <c r="G238" s="171" t="s">
        <v>269</v>
      </c>
      <c r="H238" s="172">
        <v>12</v>
      </c>
      <c r="I238" s="173"/>
      <c r="J238" s="173"/>
      <c r="K238" s="174">
        <f t="shared" si="1"/>
        <v>0</v>
      </c>
      <c r="L238" s="170" t="s">
        <v>439</v>
      </c>
      <c r="M238" s="33"/>
      <c r="N238" s="175" t="s">
        <v>1</v>
      </c>
      <c r="O238" s="176" t="s">
        <v>41</v>
      </c>
      <c r="P238" s="177">
        <f t="shared" si="2"/>
        <v>0</v>
      </c>
      <c r="Q238" s="177">
        <f t="shared" si="3"/>
        <v>0</v>
      </c>
      <c r="R238" s="177">
        <f t="shared" si="4"/>
        <v>0</v>
      </c>
      <c r="S238" s="54"/>
      <c r="T238" s="178">
        <f t="shared" si="5"/>
        <v>0</v>
      </c>
      <c r="U238" s="178">
        <v>0.14494</v>
      </c>
      <c r="V238" s="178">
        <f t="shared" si="6"/>
        <v>1.7392800000000002</v>
      </c>
      <c r="W238" s="178">
        <v>0</v>
      </c>
      <c r="X238" s="179">
        <f t="shared" si="7"/>
        <v>0</v>
      </c>
      <c r="AR238" s="13" t="s">
        <v>134</v>
      </c>
      <c r="AT238" s="13" t="s">
        <v>129</v>
      </c>
      <c r="AU238" s="13" t="s">
        <v>82</v>
      </c>
      <c r="AY238" s="13" t="s">
        <v>127</v>
      </c>
      <c r="BE238" s="180">
        <f t="shared" si="8"/>
        <v>0</v>
      </c>
      <c r="BF238" s="180">
        <f t="shared" si="9"/>
        <v>0</v>
      </c>
      <c r="BG238" s="180">
        <f t="shared" si="10"/>
        <v>0</v>
      </c>
      <c r="BH238" s="180">
        <f t="shared" si="11"/>
        <v>0</v>
      </c>
      <c r="BI238" s="180">
        <f t="shared" si="12"/>
        <v>0</v>
      </c>
      <c r="BJ238" s="13" t="s">
        <v>80</v>
      </c>
      <c r="BK238" s="180">
        <f t="shared" si="13"/>
        <v>0</v>
      </c>
      <c r="BL238" s="13" t="s">
        <v>134</v>
      </c>
      <c r="BM238" s="13" t="s">
        <v>440</v>
      </c>
    </row>
    <row r="239" spans="2:65" s="1" customFormat="1" ht="16.5" customHeight="1">
      <c r="B239" s="29"/>
      <c r="C239" s="193" t="s">
        <v>441</v>
      </c>
      <c r="D239" s="193" t="s">
        <v>219</v>
      </c>
      <c r="E239" s="194" t="s">
        <v>442</v>
      </c>
      <c r="F239" s="195" t="s">
        <v>443</v>
      </c>
      <c r="G239" s="196" t="s">
        <v>269</v>
      </c>
      <c r="H239" s="197">
        <v>12</v>
      </c>
      <c r="I239" s="198"/>
      <c r="J239" s="199"/>
      <c r="K239" s="200">
        <f t="shared" si="1"/>
        <v>0</v>
      </c>
      <c r="L239" s="195" t="s">
        <v>444</v>
      </c>
      <c r="M239" s="201"/>
      <c r="N239" s="202" t="s">
        <v>1</v>
      </c>
      <c r="O239" s="176" t="s">
        <v>41</v>
      </c>
      <c r="P239" s="177">
        <f t="shared" si="2"/>
        <v>0</v>
      </c>
      <c r="Q239" s="177">
        <f t="shared" si="3"/>
        <v>0</v>
      </c>
      <c r="R239" s="177">
        <f t="shared" si="4"/>
        <v>0</v>
      </c>
      <c r="S239" s="54"/>
      <c r="T239" s="178">
        <f t="shared" si="5"/>
        <v>0</v>
      </c>
      <c r="U239" s="178">
        <v>0.072</v>
      </c>
      <c r="V239" s="178">
        <f t="shared" si="6"/>
        <v>0.8639999999999999</v>
      </c>
      <c r="W239" s="178">
        <v>0</v>
      </c>
      <c r="X239" s="179">
        <f t="shared" si="7"/>
        <v>0</v>
      </c>
      <c r="AR239" s="13" t="s">
        <v>174</v>
      </c>
      <c r="AT239" s="13" t="s">
        <v>219</v>
      </c>
      <c r="AU239" s="13" t="s">
        <v>82</v>
      </c>
      <c r="AY239" s="13" t="s">
        <v>127</v>
      </c>
      <c r="BE239" s="180">
        <f t="shared" si="8"/>
        <v>0</v>
      </c>
      <c r="BF239" s="180">
        <f t="shared" si="9"/>
        <v>0</v>
      </c>
      <c r="BG239" s="180">
        <f t="shared" si="10"/>
        <v>0</v>
      </c>
      <c r="BH239" s="180">
        <f t="shared" si="11"/>
        <v>0</v>
      </c>
      <c r="BI239" s="180">
        <f t="shared" si="12"/>
        <v>0</v>
      </c>
      <c r="BJ239" s="13" t="s">
        <v>80</v>
      </c>
      <c r="BK239" s="180">
        <f t="shared" si="13"/>
        <v>0</v>
      </c>
      <c r="BL239" s="13" t="s">
        <v>134</v>
      </c>
      <c r="BM239" s="13" t="s">
        <v>445</v>
      </c>
    </row>
    <row r="240" spans="2:65" s="1" customFormat="1" ht="16.5" customHeight="1">
      <c r="B240" s="29"/>
      <c r="C240" s="193" t="s">
        <v>446</v>
      </c>
      <c r="D240" s="193" t="s">
        <v>219</v>
      </c>
      <c r="E240" s="194" t="s">
        <v>447</v>
      </c>
      <c r="F240" s="195" t="s">
        <v>448</v>
      </c>
      <c r="G240" s="196" t="s">
        <v>269</v>
      </c>
      <c r="H240" s="197">
        <v>12</v>
      </c>
      <c r="I240" s="198"/>
      <c r="J240" s="199"/>
      <c r="K240" s="200">
        <f t="shared" si="1"/>
        <v>0</v>
      </c>
      <c r="L240" s="195" t="s">
        <v>444</v>
      </c>
      <c r="M240" s="201"/>
      <c r="N240" s="202" t="s">
        <v>1</v>
      </c>
      <c r="O240" s="176" t="s">
        <v>41</v>
      </c>
      <c r="P240" s="177">
        <f t="shared" si="2"/>
        <v>0</v>
      </c>
      <c r="Q240" s="177">
        <f t="shared" si="3"/>
        <v>0</v>
      </c>
      <c r="R240" s="177">
        <f t="shared" si="4"/>
        <v>0</v>
      </c>
      <c r="S240" s="54"/>
      <c r="T240" s="178">
        <f t="shared" si="5"/>
        <v>0</v>
      </c>
      <c r="U240" s="178">
        <v>0.111</v>
      </c>
      <c r="V240" s="178">
        <f t="shared" si="6"/>
        <v>1.332</v>
      </c>
      <c r="W240" s="178">
        <v>0</v>
      </c>
      <c r="X240" s="179">
        <f t="shared" si="7"/>
        <v>0</v>
      </c>
      <c r="AR240" s="13" t="s">
        <v>174</v>
      </c>
      <c r="AT240" s="13" t="s">
        <v>219</v>
      </c>
      <c r="AU240" s="13" t="s">
        <v>82</v>
      </c>
      <c r="AY240" s="13" t="s">
        <v>127</v>
      </c>
      <c r="BE240" s="180">
        <f t="shared" si="8"/>
        <v>0</v>
      </c>
      <c r="BF240" s="180">
        <f t="shared" si="9"/>
        <v>0</v>
      </c>
      <c r="BG240" s="180">
        <f t="shared" si="10"/>
        <v>0</v>
      </c>
      <c r="BH240" s="180">
        <f t="shared" si="11"/>
        <v>0</v>
      </c>
      <c r="BI240" s="180">
        <f t="shared" si="12"/>
        <v>0</v>
      </c>
      <c r="BJ240" s="13" t="s">
        <v>80</v>
      </c>
      <c r="BK240" s="180">
        <f t="shared" si="13"/>
        <v>0</v>
      </c>
      <c r="BL240" s="13" t="s">
        <v>134</v>
      </c>
      <c r="BM240" s="13" t="s">
        <v>449</v>
      </c>
    </row>
    <row r="241" spans="2:65" s="1" customFormat="1" ht="16.5" customHeight="1">
      <c r="B241" s="29"/>
      <c r="C241" s="193" t="s">
        <v>450</v>
      </c>
      <c r="D241" s="193" t="s">
        <v>219</v>
      </c>
      <c r="E241" s="194" t="s">
        <v>451</v>
      </c>
      <c r="F241" s="195" t="s">
        <v>452</v>
      </c>
      <c r="G241" s="196" t="s">
        <v>269</v>
      </c>
      <c r="H241" s="197">
        <v>12</v>
      </c>
      <c r="I241" s="198"/>
      <c r="J241" s="199"/>
      <c r="K241" s="200">
        <f t="shared" si="1"/>
        <v>0</v>
      </c>
      <c r="L241" s="195" t="s">
        <v>444</v>
      </c>
      <c r="M241" s="201"/>
      <c r="N241" s="202" t="s">
        <v>1</v>
      </c>
      <c r="O241" s="176" t="s">
        <v>41</v>
      </c>
      <c r="P241" s="177">
        <f t="shared" si="2"/>
        <v>0</v>
      </c>
      <c r="Q241" s="177">
        <f t="shared" si="3"/>
        <v>0</v>
      </c>
      <c r="R241" s="177">
        <f t="shared" si="4"/>
        <v>0</v>
      </c>
      <c r="S241" s="54"/>
      <c r="T241" s="178">
        <f t="shared" si="5"/>
        <v>0</v>
      </c>
      <c r="U241" s="178">
        <v>0.061</v>
      </c>
      <c r="V241" s="178">
        <f t="shared" si="6"/>
        <v>0.732</v>
      </c>
      <c r="W241" s="178">
        <v>0</v>
      </c>
      <c r="X241" s="179">
        <f t="shared" si="7"/>
        <v>0</v>
      </c>
      <c r="AR241" s="13" t="s">
        <v>174</v>
      </c>
      <c r="AT241" s="13" t="s">
        <v>219</v>
      </c>
      <c r="AU241" s="13" t="s">
        <v>82</v>
      </c>
      <c r="AY241" s="13" t="s">
        <v>127</v>
      </c>
      <c r="BE241" s="180">
        <f t="shared" si="8"/>
        <v>0</v>
      </c>
      <c r="BF241" s="180">
        <f t="shared" si="9"/>
        <v>0</v>
      </c>
      <c r="BG241" s="180">
        <f t="shared" si="10"/>
        <v>0</v>
      </c>
      <c r="BH241" s="180">
        <f t="shared" si="11"/>
        <v>0</v>
      </c>
      <c r="BI241" s="180">
        <f t="shared" si="12"/>
        <v>0</v>
      </c>
      <c r="BJ241" s="13" t="s">
        <v>80</v>
      </c>
      <c r="BK241" s="180">
        <f t="shared" si="13"/>
        <v>0</v>
      </c>
      <c r="BL241" s="13" t="s">
        <v>134</v>
      </c>
      <c r="BM241" s="13" t="s">
        <v>453</v>
      </c>
    </row>
    <row r="242" spans="2:65" s="1" customFormat="1" ht="16.5" customHeight="1">
      <c r="B242" s="29"/>
      <c r="C242" s="193" t="s">
        <v>454</v>
      </c>
      <c r="D242" s="193" t="s">
        <v>219</v>
      </c>
      <c r="E242" s="194" t="s">
        <v>455</v>
      </c>
      <c r="F242" s="195" t="s">
        <v>456</v>
      </c>
      <c r="G242" s="196" t="s">
        <v>269</v>
      </c>
      <c r="H242" s="197">
        <v>12</v>
      </c>
      <c r="I242" s="198"/>
      <c r="J242" s="199"/>
      <c r="K242" s="200">
        <f t="shared" si="1"/>
        <v>0</v>
      </c>
      <c r="L242" s="195" t="s">
        <v>133</v>
      </c>
      <c r="M242" s="201"/>
      <c r="N242" s="202" t="s">
        <v>1</v>
      </c>
      <c r="O242" s="176" t="s">
        <v>41</v>
      </c>
      <c r="P242" s="177">
        <f t="shared" si="2"/>
        <v>0</v>
      </c>
      <c r="Q242" s="177">
        <f t="shared" si="3"/>
        <v>0</v>
      </c>
      <c r="R242" s="177">
        <f t="shared" si="4"/>
        <v>0</v>
      </c>
      <c r="S242" s="54"/>
      <c r="T242" s="178">
        <f t="shared" si="5"/>
        <v>0</v>
      </c>
      <c r="U242" s="178">
        <v>0.027</v>
      </c>
      <c r="V242" s="178">
        <f t="shared" si="6"/>
        <v>0.324</v>
      </c>
      <c r="W242" s="178">
        <v>0</v>
      </c>
      <c r="X242" s="179">
        <f t="shared" si="7"/>
        <v>0</v>
      </c>
      <c r="AR242" s="13" t="s">
        <v>174</v>
      </c>
      <c r="AT242" s="13" t="s">
        <v>219</v>
      </c>
      <c r="AU242" s="13" t="s">
        <v>82</v>
      </c>
      <c r="AY242" s="13" t="s">
        <v>127</v>
      </c>
      <c r="BE242" s="180">
        <f t="shared" si="8"/>
        <v>0</v>
      </c>
      <c r="BF242" s="180">
        <f t="shared" si="9"/>
        <v>0</v>
      </c>
      <c r="BG242" s="180">
        <f t="shared" si="10"/>
        <v>0</v>
      </c>
      <c r="BH242" s="180">
        <f t="shared" si="11"/>
        <v>0</v>
      </c>
      <c r="BI242" s="180">
        <f t="shared" si="12"/>
        <v>0</v>
      </c>
      <c r="BJ242" s="13" t="s">
        <v>80</v>
      </c>
      <c r="BK242" s="180">
        <f t="shared" si="13"/>
        <v>0</v>
      </c>
      <c r="BL242" s="13" t="s">
        <v>134</v>
      </c>
      <c r="BM242" s="13" t="s">
        <v>457</v>
      </c>
    </row>
    <row r="243" spans="2:65" s="1" customFormat="1" ht="16.5" customHeight="1">
      <c r="B243" s="29"/>
      <c r="C243" s="193" t="s">
        <v>458</v>
      </c>
      <c r="D243" s="193" t="s">
        <v>219</v>
      </c>
      <c r="E243" s="194" t="s">
        <v>459</v>
      </c>
      <c r="F243" s="195" t="s">
        <v>460</v>
      </c>
      <c r="G243" s="196" t="s">
        <v>269</v>
      </c>
      <c r="H243" s="197">
        <v>12</v>
      </c>
      <c r="I243" s="198"/>
      <c r="J243" s="199"/>
      <c r="K243" s="200">
        <f t="shared" si="1"/>
        <v>0</v>
      </c>
      <c r="L243" s="195" t="s">
        <v>444</v>
      </c>
      <c r="M243" s="201"/>
      <c r="N243" s="202" t="s">
        <v>1</v>
      </c>
      <c r="O243" s="176" t="s">
        <v>41</v>
      </c>
      <c r="P243" s="177">
        <f t="shared" si="2"/>
        <v>0</v>
      </c>
      <c r="Q243" s="177">
        <f t="shared" si="3"/>
        <v>0</v>
      </c>
      <c r="R243" s="177">
        <f t="shared" si="4"/>
        <v>0</v>
      </c>
      <c r="S243" s="54"/>
      <c r="T243" s="178">
        <f t="shared" si="5"/>
        <v>0</v>
      </c>
      <c r="U243" s="178">
        <v>0.08</v>
      </c>
      <c r="V243" s="178">
        <f t="shared" si="6"/>
        <v>0.96</v>
      </c>
      <c r="W243" s="178">
        <v>0</v>
      </c>
      <c r="X243" s="179">
        <f t="shared" si="7"/>
        <v>0</v>
      </c>
      <c r="AR243" s="13" t="s">
        <v>174</v>
      </c>
      <c r="AT243" s="13" t="s">
        <v>219</v>
      </c>
      <c r="AU243" s="13" t="s">
        <v>82</v>
      </c>
      <c r="AY243" s="13" t="s">
        <v>127</v>
      </c>
      <c r="BE243" s="180">
        <f t="shared" si="8"/>
        <v>0</v>
      </c>
      <c r="BF243" s="180">
        <f t="shared" si="9"/>
        <v>0</v>
      </c>
      <c r="BG243" s="180">
        <f t="shared" si="10"/>
        <v>0</v>
      </c>
      <c r="BH243" s="180">
        <f t="shared" si="11"/>
        <v>0</v>
      </c>
      <c r="BI243" s="180">
        <f t="shared" si="12"/>
        <v>0</v>
      </c>
      <c r="BJ243" s="13" t="s">
        <v>80</v>
      </c>
      <c r="BK243" s="180">
        <f t="shared" si="13"/>
        <v>0</v>
      </c>
      <c r="BL243" s="13" t="s">
        <v>134</v>
      </c>
      <c r="BM243" s="13" t="s">
        <v>461</v>
      </c>
    </row>
    <row r="244" spans="2:65" s="1" customFormat="1" ht="16.5" customHeight="1">
      <c r="B244" s="29"/>
      <c r="C244" s="168" t="s">
        <v>462</v>
      </c>
      <c r="D244" s="168" t="s">
        <v>129</v>
      </c>
      <c r="E244" s="169" t="s">
        <v>463</v>
      </c>
      <c r="F244" s="170" t="s">
        <v>464</v>
      </c>
      <c r="G244" s="171" t="s">
        <v>269</v>
      </c>
      <c r="H244" s="172">
        <v>12</v>
      </c>
      <c r="I244" s="173"/>
      <c r="J244" s="173"/>
      <c r="K244" s="174">
        <f t="shared" si="1"/>
        <v>0</v>
      </c>
      <c r="L244" s="170" t="s">
        <v>444</v>
      </c>
      <c r="M244" s="33"/>
      <c r="N244" s="175" t="s">
        <v>1</v>
      </c>
      <c r="O244" s="176" t="s">
        <v>41</v>
      </c>
      <c r="P244" s="177">
        <f t="shared" si="2"/>
        <v>0</v>
      </c>
      <c r="Q244" s="177">
        <f t="shared" si="3"/>
        <v>0</v>
      </c>
      <c r="R244" s="177">
        <f t="shared" si="4"/>
        <v>0</v>
      </c>
      <c r="S244" s="54"/>
      <c r="T244" s="178">
        <f t="shared" si="5"/>
        <v>0</v>
      </c>
      <c r="U244" s="178">
        <v>0.21734</v>
      </c>
      <c r="V244" s="178">
        <f t="shared" si="6"/>
        <v>2.60808</v>
      </c>
      <c r="W244" s="178">
        <v>0</v>
      </c>
      <c r="X244" s="179">
        <f t="shared" si="7"/>
        <v>0</v>
      </c>
      <c r="AR244" s="13" t="s">
        <v>134</v>
      </c>
      <c r="AT244" s="13" t="s">
        <v>129</v>
      </c>
      <c r="AU244" s="13" t="s">
        <v>82</v>
      </c>
      <c r="AY244" s="13" t="s">
        <v>127</v>
      </c>
      <c r="BE244" s="180">
        <f t="shared" si="8"/>
        <v>0</v>
      </c>
      <c r="BF244" s="180">
        <f t="shared" si="9"/>
        <v>0</v>
      </c>
      <c r="BG244" s="180">
        <f t="shared" si="10"/>
        <v>0</v>
      </c>
      <c r="BH244" s="180">
        <f t="shared" si="11"/>
        <v>0</v>
      </c>
      <c r="BI244" s="180">
        <f t="shared" si="12"/>
        <v>0</v>
      </c>
      <c r="BJ244" s="13" t="s">
        <v>80</v>
      </c>
      <c r="BK244" s="180">
        <f t="shared" si="13"/>
        <v>0</v>
      </c>
      <c r="BL244" s="13" t="s">
        <v>134</v>
      </c>
      <c r="BM244" s="13" t="s">
        <v>465</v>
      </c>
    </row>
    <row r="245" spans="2:65" s="1" customFormat="1" ht="16.5" customHeight="1">
      <c r="B245" s="29"/>
      <c r="C245" s="193" t="s">
        <v>466</v>
      </c>
      <c r="D245" s="193" t="s">
        <v>219</v>
      </c>
      <c r="E245" s="194" t="s">
        <v>467</v>
      </c>
      <c r="F245" s="195" t="s">
        <v>468</v>
      </c>
      <c r="G245" s="196" t="s">
        <v>269</v>
      </c>
      <c r="H245" s="197">
        <v>12</v>
      </c>
      <c r="I245" s="198"/>
      <c r="J245" s="199"/>
      <c r="K245" s="200">
        <f t="shared" si="1"/>
        <v>0</v>
      </c>
      <c r="L245" s="195" t="s">
        <v>133</v>
      </c>
      <c r="M245" s="201"/>
      <c r="N245" s="202" t="s">
        <v>1</v>
      </c>
      <c r="O245" s="176" t="s">
        <v>41</v>
      </c>
      <c r="P245" s="177">
        <f t="shared" si="2"/>
        <v>0</v>
      </c>
      <c r="Q245" s="177">
        <f t="shared" si="3"/>
        <v>0</v>
      </c>
      <c r="R245" s="177">
        <f t="shared" si="4"/>
        <v>0</v>
      </c>
      <c r="S245" s="54"/>
      <c r="T245" s="178">
        <f t="shared" si="5"/>
        <v>0</v>
      </c>
      <c r="U245" s="178">
        <v>0.0506</v>
      </c>
      <c r="V245" s="178">
        <f t="shared" si="6"/>
        <v>0.6072</v>
      </c>
      <c r="W245" s="178">
        <v>0</v>
      </c>
      <c r="X245" s="179">
        <f t="shared" si="7"/>
        <v>0</v>
      </c>
      <c r="AR245" s="13" t="s">
        <v>174</v>
      </c>
      <c r="AT245" s="13" t="s">
        <v>219</v>
      </c>
      <c r="AU245" s="13" t="s">
        <v>82</v>
      </c>
      <c r="AY245" s="13" t="s">
        <v>127</v>
      </c>
      <c r="BE245" s="180">
        <f t="shared" si="8"/>
        <v>0</v>
      </c>
      <c r="BF245" s="180">
        <f t="shared" si="9"/>
        <v>0</v>
      </c>
      <c r="BG245" s="180">
        <f t="shared" si="10"/>
        <v>0</v>
      </c>
      <c r="BH245" s="180">
        <f t="shared" si="11"/>
        <v>0</v>
      </c>
      <c r="BI245" s="180">
        <f t="shared" si="12"/>
        <v>0</v>
      </c>
      <c r="BJ245" s="13" t="s">
        <v>80</v>
      </c>
      <c r="BK245" s="180">
        <f t="shared" si="13"/>
        <v>0</v>
      </c>
      <c r="BL245" s="13" t="s">
        <v>134</v>
      </c>
      <c r="BM245" s="13" t="s">
        <v>469</v>
      </c>
    </row>
    <row r="246" spans="2:65" s="1" customFormat="1" ht="16.5" customHeight="1">
      <c r="B246" s="29"/>
      <c r="C246" s="193" t="s">
        <v>470</v>
      </c>
      <c r="D246" s="193" t="s">
        <v>219</v>
      </c>
      <c r="E246" s="194" t="s">
        <v>471</v>
      </c>
      <c r="F246" s="195" t="s">
        <v>472</v>
      </c>
      <c r="G246" s="196" t="s">
        <v>269</v>
      </c>
      <c r="H246" s="197">
        <v>12</v>
      </c>
      <c r="I246" s="198"/>
      <c r="J246" s="199"/>
      <c r="K246" s="200">
        <f t="shared" si="1"/>
        <v>0</v>
      </c>
      <c r="L246" s="195" t="s">
        <v>444</v>
      </c>
      <c r="M246" s="201"/>
      <c r="N246" s="202" t="s">
        <v>1</v>
      </c>
      <c r="O246" s="176" t="s">
        <v>41</v>
      </c>
      <c r="P246" s="177">
        <f t="shared" si="2"/>
        <v>0</v>
      </c>
      <c r="Q246" s="177">
        <f t="shared" si="3"/>
        <v>0</v>
      </c>
      <c r="R246" s="177">
        <f t="shared" si="4"/>
        <v>0</v>
      </c>
      <c r="S246" s="54"/>
      <c r="T246" s="178">
        <f t="shared" si="5"/>
        <v>0</v>
      </c>
      <c r="U246" s="178">
        <v>0.00044</v>
      </c>
      <c r="V246" s="178">
        <f t="shared" si="6"/>
        <v>0.00528</v>
      </c>
      <c r="W246" s="178">
        <v>0</v>
      </c>
      <c r="X246" s="179">
        <f t="shared" si="7"/>
        <v>0</v>
      </c>
      <c r="AR246" s="13" t="s">
        <v>174</v>
      </c>
      <c r="AT246" s="13" t="s">
        <v>219</v>
      </c>
      <c r="AU246" s="13" t="s">
        <v>82</v>
      </c>
      <c r="AY246" s="13" t="s">
        <v>127</v>
      </c>
      <c r="BE246" s="180">
        <f t="shared" si="8"/>
        <v>0</v>
      </c>
      <c r="BF246" s="180">
        <f t="shared" si="9"/>
        <v>0</v>
      </c>
      <c r="BG246" s="180">
        <f t="shared" si="10"/>
        <v>0</v>
      </c>
      <c r="BH246" s="180">
        <f t="shared" si="11"/>
        <v>0</v>
      </c>
      <c r="BI246" s="180">
        <f t="shared" si="12"/>
        <v>0</v>
      </c>
      <c r="BJ246" s="13" t="s">
        <v>80</v>
      </c>
      <c r="BK246" s="180">
        <f t="shared" si="13"/>
        <v>0</v>
      </c>
      <c r="BL246" s="13" t="s">
        <v>134</v>
      </c>
      <c r="BM246" s="13" t="s">
        <v>473</v>
      </c>
    </row>
    <row r="247" spans="2:63" s="10" customFormat="1" ht="22.9" customHeight="1">
      <c r="B247" s="151"/>
      <c r="C247" s="152"/>
      <c r="D247" s="153" t="s">
        <v>71</v>
      </c>
      <c r="E247" s="166" t="s">
        <v>180</v>
      </c>
      <c r="F247" s="166" t="s">
        <v>474</v>
      </c>
      <c r="G247" s="152"/>
      <c r="H247" s="152"/>
      <c r="I247" s="155"/>
      <c r="J247" s="155"/>
      <c r="K247" s="167">
        <f>BK247</f>
        <v>0</v>
      </c>
      <c r="L247" s="152"/>
      <c r="M247" s="157"/>
      <c r="N247" s="158"/>
      <c r="O247" s="159"/>
      <c r="P247" s="159"/>
      <c r="Q247" s="160">
        <f>SUM(Q248:Q253)</f>
        <v>0</v>
      </c>
      <c r="R247" s="160">
        <f>SUM(R248:R253)</f>
        <v>0</v>
      </c>
      <c r="S247" s="159"/>
      <c r="T247" s="161">
        <f>SUM(T248:T253)</f>
        <v>0</v>
      </c>
      <c r="U247" s="159"/>
      <c r="V247" s="161">
        <f>SUM(V248:V253)</f>
        <v>23.8806</v>
      </c>
      <c r="W247" s="159"/>
      <c r="X247" s="162">
        <f>SUM(X248:X253)</f>
        <v>0</v>
      </c>
      <c r="AR247" s="163" t="s">
        <v>80</v>
      </c>
      <c r="AT247" s="164" t="s">
        <v>71</v>
      </c>
      <c r="AU247" s="164" t="s">
        <v>80</v>
      </c>
      <c r="AY247" s="163" t="s">
        <v>127</v>
      </c>
      <c r="BK247" s="165">
        <f>SUM(BK248:BK253)</f>
        <v>0</v>
      </c>
    </row>
    <row r="248" spans="2:65" s="1" customFormat="1" ht="16.5" customHeight="1">
      <c r="B248" s="29"/>
      <c r="C248" s="168" t="s">
        <v>475</v>
      </c>
      <c r="D248" s="168" t="s">
        <v>129</v>
      </c>
      <c r="E248" s="169" t="s">
        <v>476</v>
      </c>
      <c r="F248" s="170" t="s">
        <v>477</v>
      </c>
      <c r="G248" s="171" t="s">
        <v>145</v>
      </c>
      <c r="H248" s="172">
        <v>200</v>
      </c>
      <c r="I248" s="173"/>
      <c r="J248" s="173"/>
      <c r="K248" s="174">
        <f>ROUND(P248*H248,2)</f>
        <v>0</v>
      </c>
      <c r="L248" s="170" t="s">
        <v>133</v>
      </c>
      <c r="M248" s="33"/>
      <c r="N248" s="175" t="s">
        <v>1</v>
      </c>
      <c r="O248" s="176" t="s">
        <v>41</v>
      </c>
      <c r="P248" s="177">
        <f>I248+J248</f>
        <v>0</v>
      </c>
      <c r="Q248" s="177">
        <f>ROUND(I248*H248,2)</f>
        <v>0</v>
      </c>
      <c r="R248" s="177">
        <f>ROUND(J248*H248,2)</f>
        <v>0</v>
      </c>
      <c r="S248" s="54"/>
      <c r="T248" s="178">
        <f>S248*H248</f>
        <v>0</v>
      </c>
      <c r="U248" s="178">
        <v>0.11934</v>
      </c>
      <c r="V248" s="178">
        <f>U248*H248</f>
        <v>23.868000000000002</v>
      </c>
      <c r="W248" s="178">
        <v>0</v>
      </c>
      <c r="X248" s="179">
        <f>W248*H248</f>
        <v>0</v>
      </c>
      <c r="AR248" s="13" t="s">
        <v>134</v>
      </c>
      <c r="AT248" s="13" t="s">
        <v>129</v>
      </c>
      <c r="AU248" s="13" t="s">
        <v>82</v>
      </c>
      <c r="AY248" s="13" t="s">
        <v>127</v>
      </c>
      <c r="BE248" s="180">
        <f>IF(O248="základní",K248,0)</f>
        <v>0</v>
      </c>
      <c r="BF248" s="180">
        <f>IF(O248="snížená",K248,0)</f>
        <v>0</v>
      </c>
      <c r="BG248" s="180">
        <f>IF(O248="zákl. přenesená",K248,0)</f>
        <v>0</v>
      </c>
      <c r="BH248" s="180">
        <f>IF(O248="sníž. přenesená",K248,0)</f>
        <v>0</v>
      </c>
      <c r="BI248" s="180">
        <f>IF(O248="nulová",K248,0)</f>
        <v>0</v>
      </c>
      <c r="BJ248" s="13" t="s">
        <v>80</v>
      </c>
      <c r="BK248" s="180">
        <f>ROUND(P248*H248,2)</f>
        <v>0</v>
      </c>
      <c r="BL248" s="13" t="s">
        <v>134</v>
      </c>
      <c r="BM248" s="13" t="s">
        <v>478</v>
      </c>
    </row>
    <row r="249" spans="2:51" s="11" customFormat="1" ht="12">
      <c r="B249" s="181"/>
      <c r="C249" s="182"/>
      <c r="D249" s="183" t="s">
        <v>136</v>
      </c>
      <c r="E249" s="184" t="s">
        <v>1</v>
      </c>
      <c r="F249" s="185" t="s">
        <v>479</v>
      </c>
      <c r="G249" s="182"/>
      <c r="H249" s="186">
        <v>200</v>
      </c>
      <c r="I249" s="187"/>
      <c r="J249" s="187"/>
      <c r="K249" s="182"/>
      <c r="L249" s="182"/>
      <c r="M249" s="188"/>
      <c r="N249" s="189"/>
      <c r="O249" s="190"/>
      <c r="P249" s="190"/>
      <c r="Q249" s="190"/>
      <c r="R249" s="190"/>
      <c r="S249" s="190"/>
      <c r="T249" s="190"/>
      <c r="U249" s="190"/>
      <c r="V249" s="190"/>
      <c r="W249" s="190"/>
      <c r="X249" s="191"/>
      <c r="AT249" s="192" t="s">
        <v>136</v>
      </c>
      <c r="AU249" s="192" t="s">
        <v>82</v>
      </c>
      <c r="AV249" s="11" t="s">
        <v>82</v>
      </c>
      <c r="AW249" s="11" t="s">
        <v>5</v>
      </c>
      <c r="AX249" s="11" t="s">
        <v>80</v>
      </c>
      <c r="AY249" s="192" t="s">
        <v>127</v>
      </c>
    </row>
    <row r="250" spans="2:65" s="1" customFormat="1" ht="16.5" customHeight="1">
      <c r="B250" s="29"/>
      <c r="C250" s="168" t="s">
        <v>480</v>
      </c>
      <c r="D250" s="168" t="s">
        <v>129</v>
      </c>
      <c r="E250" s="169" t="s">
        <v>481</v>
      </c>
      <c r="F250" s="170" t="s">
        <v>482</v>
      </c>
      <c r="G250" s="171" t="s">
        <v>145</v>
      </c>
      <c r="H250" s="172">
        <v>210</v>
      </c>
      <c r="I250" s="173"/>
      <c r="J250" s="173"/>
      <c r="K250" s="174">
        <f>ROUND(P250*H250,2)</f>
        <v>0</v>
      </c>
      <c r="L250" s="170" t="s">
        <v>133</v>
      </c>
      <c r="M250" s="33"/>
      <c r="N250" s="175" t="s">
        <v>1</v>
      </c>
      <c r="O250" s="176" t="s">
        <v>41</v>
      </c>
      <c r="P250" s="177">
        <f>I250+J250</f>
        <v>0</v>
      </c>
      <c r="Q250" s="177">
        <f>ROUND(I250*H250,2)</f>
        <v>0</v>
      </c>
      <c r="R250" s="177">
        <f>ROUND(J250*H250,2)</f>
        <v>0</v>
      </c>
      <c r="S250" s="54"/>
      <c r="T250" s="178">
        <f>S250*H250</f>
        <v>0</v>
      </c>
      <c r="U250" s="178">
        <v>6E-05</v>
      </c>
      <c r="V250" s="178">
        <f>U250*H250</f>
        <v>0.0126</v>
      </c>
      <c r="W250" s="178">
        <v>0</v>
      </c>
      <c r="X250" s="179">
        <f>W250*H250</f>
        <v>0</v>
      </c>
      <c r="AR250" s="13" t="s">
        <v>134</v>
      </c>
      <c r="AT250" s="13" t="s">
        <v>129</v>
      </c>
      <c r="AU250" s="13" t="s">
        <v>82</v>
      </c>
      <c r="AY250" s="13" t="s">
        <v>127</v>
      </c>
      <c r="BE250" s="180">
        <f>IF(O250="základní",K250,0)</f>
        <v>0</v>
      </c>
      <c r="BF250" s="180">
        <f>IF(O250="snížená",K250,0)</f>
        <v>0</v>
      </c>
      <c r="BG250" s="180">
        <f>IF(O250="zákl. přenesená",K250,0)</f>
        <v>0</v>
      </c>
      <c r="BH250" s="180">
        <f>IF(O250="sníž. přenesená",K250,0)</f>
        <v>0</v>
      </c>
      <c r="BI250" s="180">
        <f>IF(O250="nulová",K250,0)</f>
        <v>0</v>
      </c>
      <c r="BJ250" s="13" t="s">
        <v>80</v>
      </c>
      <c r="BK250" s="180">
        <f>ROUND(P250*H250,2)</f>
        <v>0</v>
      </c>
      <c r="BL250" s="13" t="s">
        <v>134</v>
      </c>
      <c r="BM250" s="13" t="s">
        <v>483</v>
      </c>
    </row>
    <row r="251" spans="2:51" s="11" customFormat="1" ht="12">
      <c r="B251" s="181"/>
      <c r="C251" s="182"/>
      <c r="D251" s="183" t="s">
        <v>136</v>
      </c>
      <c r="E251" s="184" t="s">
        <v>1</v>
      </c>
      <c r="F251" s="185" t="s">
        <v>484</v>
      </c>
      <c r="G251" s="182"/>
      <c r="H251" s="186">
        <v>210</v>
      </c>
      <c r="I251" s="187"/>
      <c r="J251" s="187"/>
      <c r="K251" s="182"/>
      <c r="L251" s="182"/>
      <c r="M251" s="188"/>
      <c r="N251" s="189"/>
      <c r="O251" s="190"/>
      <c r="P251" s="190"/>
      <c r="Q251" s="190"/>
      <c r="R251" s="190"/>
      <c r="S251" s="190"/>
      <c r="T251" s="190"/>
      <c r="U251" s="190"/>
      <c r="V251" s="190"/>
      <c r="W251" s="190"/>
      <c r="X251" s="191"/>
      <c r="AT251" s="192" t="s">
        <v>136</v>
      </c>
      <c r="AU251" s="192" t="s">
        <v>82</v>
      </c>
      <c r="AV251" s="11" t="s">
        <v>82</v>
      </c>
      <c r="AW251" s="11" t="s">
        <v>5</v>
      </c>
      <c r="AX251" s="11" t="s">
        <v>80</v>
      </c>
      <c r="AY251" s="192" t="s">
        <v>127</v>
      </c>
    </row>
    <row r="252" spans="2:65" s="1" customFormat="1" ht="16.5" customHeight="1">
      <c r="B252" s="29"/>
      <c r="C252" s="168" t="s">
        <v>485</v>
      </c>
      <c r="D252" s="168" t="s">
        <v>129</v>
      </c>
      <c r="E252" s="169" t="s">
        <v>486</v>
      </c>
      <c r="F252" s="170" t="s">
        <v>487</v>
      </c>
      <c r="G252" s="171" t="s">
        <v>145</v>
      </c>
      <c r="H252" s="172">
        <v>210</v>
      </c>
      <c r="I252" s="173"/>
      <c r="J252" s="173"/>
      <c r="K252" s="174">
        <f>ROUND(P252*H252,2)</f>
        <v>0</v>
      </c>
      <c r="L252" s="170" t="s">
        <v>133</v>
      </c>
      <c r="M252" s="33"/>
      <c r="N252" s="175" t="s">
        <v>1</v>
      </c>
      <c r="O252" s="176" t="s">
        <v>41</v>
      </c>
      <c r="P252" s="177">
        <f>I252+J252</f>
        <v>0</v>
      </c>
      <c r="Q252" s="177">
        <f>ROUND(I252*H252,2)</f>
        <v>0</v>
      </c>
      <c r="R252" s="177">
        <f>ROUND(J252*H252,2)</f>
        <v>0</v>
      </c>
      <c r="S252" s="54"/>
      <c r="T252" s="178">
        <f>S252*H252</f>
        <v>0</v>
      </c>
      <c r="U252" s="178">
        <v>0</v>
      </c>
      <c r="V252" s="178">
        <f>U252*H252</f>
        <v>0</v>
      </c>
      <c r="W252" s="178">
        <v>0</v>
      </c>
      <c r="X252" s="179">
        <f>W252*H252</f>
        <v>0</v>
      </c>
      <c r="AR252" s="13" t="s">
        <v>134</v>
      </c>
      <c r="AT252" s="13" t="s">
        <v>129</v>
      </c>
      <c r="AU252" s="13" t="s">
        <v>82</v>
      </c>
      <c r="AY252" s="13" t="s">
        <v>127</v>
      </c>
      <c r="BE252" s="180">
        <f>IF(O252="základní",K252,0)</f>
        <v>0</v>
      </c>
      <c r="BF252" s="180">
        <f>IF(O252="snížená",K252,0)</f>
        <v>0</v>
      </c>
      <c r="BG252" s="180">
        <f>IF(O252="zákl. přenesená",K252,0)</f>
        <v>0</v>
      </c>
      <c r="BH252" s="180">
        <f>IF(O252="sníž. přenesená",K252,0)</f>
        <v>0</v>
      </c>
      <c r="BI252" s="180">
        <f>IF(O252="nulová",K252,0)</f>
        <v>0</v>
      </c>
      <c r="BJ252" s="13" t="s">
        <v>80</v>
      </c>
      <c r="BK252" s="180">
        <f>ROUND(P252*H252,2)</f>
        <v>0</v>
      </c>
      <c r="BL252" s="13" t="s">
        <v>134</v>
      </c>
      <c r="BM252" s="13" t="s">
        <v>488</v>
      </c>
    </row>
    <row r="253" spans="2:51" s="11" customFormat="1" ht="12">
      <c r="B253" s="181"/>
      <c r="C253" s="182"/>
      <c r="D253" s="183" t="s">
        <v>136</v>
      </c>
      <c r="E253" s="184" t="s">
        <v>1</v>
      </c>
      <c r="F253" s="185" t="s">
        <v>484</v>
      </c>
      <c r="G253" s="182"/>
      <c r="H253" s="186">
        <v>210</v>
      </c>
      <c r="I253" s="187"/>
      <c r="J253" s="187"/>
      <c r="K253" s="182"/>
      <c r="L253" s="182"/>
      <c r="M253" s="188"/>
      <c r="N253" s="189"/>
      <c r="O253" s="190"/>
      <c r="P253" s="190"/>
      <c r="Q253" s="190"/>
      <c r="R253" s="190"/>
      <c r="S253" s="190"/>
      <c r="T253" s="190"/>
      <c r="U253" s="190"/>
      <c r="V253" s="190"/>
      <c r="W253" s="190"/>
      <c r="X253" s="191"/>
      <c r="AT253" s="192" t="s">
        <v>136</v>
      </c>
      <c r="AU253" s="192" t="s">
        <v>82</v>
      </c>
      <c r="AV253" s="11" t="s">
        <v>82</v>
      </c>
      <c r="AW253" s="11" t="s">
        <v>5</v>
      </c>
      <c r="AX253" s="11" t="s">
        <v>80</v>
      </c>
      <c r="AY253" s="192" t="s">
        <v>127</v>
      </c>
    </row>
    <row r="254" spans="2:63" s="10" customFormat="1" ht="22.9" customHeight="1">
      <c r="B254" s="151"/>
      <c r="C254" s="152"/>
      <c r="D254" s="153" t="s">
        <v>71</v>
      </c>
      <c r="E254" s="166" t="s">
        <v>489</v>
      </c>
      <c r="F254" s="166" t="s">
        <v>490</v>
      </c>
      <c r="G254" s="152"/>
      <c r="H254" s="152"/>
      <c r="I254" s="155"/>
      <c r="J254" s="155"/>
      <c r="K254" s="167">
        <f>BK254</f>
        <v>0</v>
      </c>
      <c r="L254" s="152"/>
      <c r="M254" s="157"/>
      <c r="N254" s="158"/>
      <c r="O254" s="159"/>
      <c r="P254" s="159"/>
      <c r="Q254" s="160">
        <f>SUM(Q255:Q258)</f>
        <v>0</v>
      </c>
      <c r="R254" s="160">
        <f>SUM(R255:R258)</f>
        <v>0</v>
      </c>
      <c r="S254" s="159"/>
      <c r="T254" s="161">
        <f>SUM(T255:T258)</f>
        <v>0</v>
      </c>
      <c r="U254" s="159"/>
      <c r="V254" s="161">
        <f>SUM(V255:V258)</f>
        <v>0</v>
      </c>
      <c r="W254" s="159"/>
      <c r="X254" s="162">
        <f>SUM(X255:X258)</f>
        <v>0</v>
      </c>
      <c r="AR254" s="163" t="s">
        <v>80</v>
      </c>
      <c r="AT254" s="164" t="s">
        <v>71</v>
      </c>
      <c r="AU254" s="164" t="s">
        <v>80</v>
      </c>
      <c r="AY254" s="163" t="s">
        <v>127</v>
      </c>
      <c r="BK254" s="165">
        <f>SUM(BK255:BK258)</f>
        <v>0</v>
      </c>
    </row>
    <row r="255" spans="2:65" s="1" customFormat="1" ht="16.5" customHeight="1">
      <c r="B255" s="29"/>
      <c r="C255" s="168" t="s">
        <v>491</v>
      </c>
      <c r="D255" s="168" t="s">
        <v>129</v>
      </c>
      <c r="E255" s="169" t="s">
        <v>492</v>
      </c>
      <c r="F255" s="170" t="s">
        <v>493</v>
      </c>
      <c r="G255" s="171" t="s">
        <v>205</v>
      </c>
      <c r="H255" s="172">
        <v>35.2</v>
      </c>
      <c r="I255" s="173"/>
      <c r="J255" s="173"/>
      <c r="K255" s="174">
        <f>ROUND(P255*H255,2)</f>
        <v>0</v>
      </c>
      <c r="L255" s="170" t="s">
        <v>133</v>
      </c>
      <c r="M255" s="33"/>
      <c r="N255" s="175" t="s">
        <v>1</v>
      </c>
      <c r="O255" s="176" t="s">
        <v>41</v>
      </c>
      <c r="P255" s="177">
        <f>I255+J255</f>
        <v>0</v>
      </c>
      <c r="Q255" s="177">
        <f>ROUND(I255*H255,2)</f>
        <v>0</v>
      </c>
      <c r="R255" s="177">
        <f>ROUND(J255*H255,2)</f>
        <v>0</v>
      </c>
      <c r="S255" s="54"/>
      <c r="T255" s="178">
        <f>S255*H255</f>
        <v>0</v>
      </c>
      <c r="U255" s="178">
        <v>0</v>
      </c>
      <c r="V255" s="178">
        <f>U255*H255</f>
        <v>0</v>
      </c>
      <c r="W255" s="178">
        <v>0</v>
      </c>
      <c r="X255" s="179">
        <f>W255*H255</f>
        <v>0</v>
      </c>
      <c r="AR255" s="13" t="s">
        <v>134</v>
      </c>
      <c r="AT255" s="13" t="s">
        <v>129</v>
      </c>
      <c r="AU255" s="13" t="s">
        <v>82</v>
      </c>
      <c r="AY255" s="13" t="s">
        <v>127</v>
      </c>
      <c r="BE255" s="180">
        <f>IF(O255="základní",K255,0)</f>
        <v>0</v>
      </c>
      <c r="BF255" s="180">
        <f>IF(O255="snížená",K255,0)</f>
        <v>0</v>
      </c>
      <c r="BG255" s="180">
        <f>IF(O255="zákl. přenesená",K255,0)</f>
        <v>0</v>
      </c>
      <c r="BH255" s="180">
        <f>IF(O255="sníž. přenesená",K255,0)</f>
        <v>0</v>
      </c>
      <c r="BI255" s="180">
        <f>IF(O255="nulová",K255,0)</f>
        <v>0</v>
      </c>
      <c r="BJ255" s="13" t="s">
        <v>80</v>
      </c>
      <c r="BK255" s="180">
        <f>ROUND(P255*H255,2)</f>
        <v>0</v>
      </c>
      <c r="BL255" s="13" t="s">
        <v>134</v>
      </c>
      <c r="BM255" s="13" t="s">
        <v>494</v>
      </c>
    </row>
    <row r="256" spans="2:65" s="1" customFormat="1" ht="16.5" customHeight="1">
      <c r="B256" s="29"/>
      <c r="C256" s="168" t="s">
        <v>495</v>
      </c>
      <c r="D256" s="168" t="s">
        <v>129</v>
      </c>
      <c r="E256" s="169" t="s">
        <v>496</v>
      </c>
      <c r="F256" s="170" t="s">
        <v>497</v>
      </c>
      <c r="G256" s="171" t="s">
        <v>205</v>
      </c>
      <c r="H256" s="172">
        <v>316.8</v>
      </c>
      <c r="I256" s="173"/>
      <c r="J256" s="173"/>
      <c r="K256" s="174">
        <f>ROUND(P256*H256,2)</f>
        <v>0</v>
      </c>
      <c r="L256" s="170" t="s">
        <v>133</v>
      </c>
      <c r="M256" s="33"/>
      <c r="N256" s="175" t="s">
        <v>1</v>
      </c>
      <c r="O256" s="176" t="s">
        <v>41</v>
      </c>
      <c r="P256" s="177">
        <f>I256+J256</f>
        <v>0</v>
      </c>
      <c r="Q256" s="177">
        <f>ROUND(I256*H256,2)</f>
        <v>0</v>
      </c>
      <c r="R256" s="177">
        <f>ROUND(J256*H256,2)</f>
        <v>0</v>
      </c>
      <c r="S256" s="54"/>
      <c r="T256" s="178">
        <f>S256*H256</f>
        <v>0</v>
      </c>
      <c r="U256" s="178">
        <v>0</v>
      </c>
      <c r="V256" s="178">
        <f>U256*H256</f>
        <v>0</v>
      </c>
      <c r="W256" s="178">
        <v>0</v>
      </c>
      <c r="X256" s="179">
        <f>W256*H256</f>
        <v>0</v>
      </c>
      <c r="AR256" s="13" t="s">
        <v>134</v>
      </c>
      <c r="AT256" s="13" t="s">
        <v>129</v>
      </c>
      <c r="AU256" s="13" t="s">
        <v>82</v>
      </c>
      <c r="AY256" s="13" t="s">
        <v>127</v>
      </c>
      <c r="BE256" s="180">
        <f>IF(O256="základní",K256,0)</f>
        <v>0</v>
      </c>
      <c r="BF256" s="180">
        <f>IF(O256="snížená",K256,0)</f>
        <v>0</v>
      </c>
      <c r="BG256" s="180">
        <f>IF(O256="zákl. přenesená",K256,0)</f>
        <v>0</v>
      </c>
      <c r="BH256" s="180">
        <f>IF(O256="sníž. přenesená",K256,0)</f>
        <v>0</v>
      </c>
      <c r="BI256" s="180">
        <f>IF(O256="nulová",K256,0)</f>
        <v>0</v>
      </c>
      <c r="BJ256" s="13" t="s">
        <v>80</v>
      </c>
      <c r="BK256" s="180">
        <f>ROUND(P256*H256,2)</f>
        <v>0</v>
      </c>
      <c r="BL256" s="13" t="s">
        <v>134</v>
      </c>
      <c r="BM256" s="13" t="s">
        <v>498</v>
      </c>
    </row>
    <row r="257" spans="2:51" s="11" customFormat="1" ht="12">
      <c r="B257" s="181"/>
      <c r="C257" s="182"/>
      <c r="D257" s="183" t="s">
        <v>136</v>
      </c>
      <c r="E257" s="182"/>
      <c r="F257" s="185" t="s">
        <v>499</v>
      </c>
      <c r="G257" s="182"/>
      <c r="H257" s="186">
        <v>316.8</v>
      </c>
      <c r="I257" s="187"/>
      <c r="J257" s="187"/>
      <c r="K257" s="182"/>
      <c r="L257" s="182"/>
      <c r="M257" s="188"/>
      <c r="N257" s="189"/>
      <c r="O257" s="190"/>
      <c r="P257" s="190"/>
      <c r="Q257" s="190"/>
      <c r="R257" s="190"/>
      <c r="S257" s="190"/>
      <c r="T257" s="190"/>
      <c r="U257" s="190"/>
      <c r="V257" s="190"/>
      <c r="W257" s="190"/>
      <c r="X257" s="191"/>
      <c r="AT257" s="192" t="s">
        <v>136</v>
      </c>
      <c r="AU257" s="192" t="s">
        <v>82</v>
      </c>
      <c r="AV257" s="11" t="s">
        <v>82</v>
      </c>
      <c r="AW257" s="11" t="s">
        <v>4</v>
      </c>
      <c r="AX257" s="11" t="s">
        <v>80</v>
      </c>
      <c r="AY257" s="192" t="s">
        <v>127</v>
      </c>
    </row>
    <row r="258" spans="2:65" s="1" customFormat="1" ht="16.5" customHeight="1">
      <c r="B258" s="29"/>
      <c r="C258" s="168" t="s">
        <v>500</v>
      </c>
      <c r="D258" s="168" t="s">
        <v>129</v>
      </c>
      <c r="E258" s="169" t="s">
        <v>501</v>
      </c>
      <c r="F258" s="170" t="s">
        <v>502</v>
      </c>
      <c r="G258" s="171" t="s">
        <v>205</v>
      </c>
      <c r="H258" s="172">
        <v>35.2</v>
      </c>
      <c r="I258" s="173"/>
      <c r="J258" s="173"/>
      <c r="K258" s="174">
        <f>ROUND(P258*H258,2)</f>
        <v>0</v>
      </c>
      <c r="L258" s="170" t="s">
        <v>133</v>
      </c>
      <c r="M258" s="33"/>
      <c r="N258" s="175" t="s">
        <v>1</v>
      </c>
      <c r="O258" s="176" t="s">
        <v>41</v>
      </c>
      <c r="P258" s="177">
        <f>I258+J258</f>
        <v>0</v>
      </c>
      <c r="Q258" s="177">
        <f>ROUND(I258*H258,2)</f>
        <v>0</v>
      </c>
      <c r="R258" s="177">
        <f>ROUND(J258*H258,2)</f>
        <v>0</v>
      </c>
      <c r="S258" s="54"/>
      <c r="T258" s="178">
        <f>S258*H258</f>
        <v>0</v>
      </c>
      <c r="U258" s="178">
        <v>0</v>
      </c>
      <c r="V258" s="178">
        <f>U258*H258</f>
        <v>0</v>
      </c>
      <c r="W258" s="178">
        <v>0</v>
      </c>
      <c r="X258" s="179">
        <f>W258*H258</f>
        <v>0</v>
      </c>
      <c r="AR258" s="13" t="s">
        <v>134</v>
      </c>
      <c r="AT258" s="13" t="s">
        <v>129</v>
      </c>
      <c r="AU258" s="13" t="s">
        <v>82</v>
      </c>
      <c r="AY258" s="13" t="s">
        <v>127</v>
      </c>
      <c r="BE258" s="180">
        <f>IF(O258="základní",K258,0)</f>
        <v>0</v>
      </c>
      <c r="BF258" s="180">
        <f>IF(O258="snížená",K258,0)</f>
        <v>0</v>
      </c>
      <c r="BG258" s="180">
        <f>IF(O258="zákl. přenesená",K258,0)</f>
        <v>0</v>
      </c>
      <c r="BH258" s="180">
        <f>IF(O258="sníž. přenesená",K258,0)</f>
        <v>0</v>
      </c>
      <c r="BI258" s="180">
        <f>IF(O258="nulová",K258,0)</f>
        <v>0</v>
      </c>
      <c r="BJ258" s="13" t="s">
        <v>80</v>
      </c>
      <c r="BK258" s="180">
        <f>ROUND(P258*H258,2)</f>
        <v>0</v>
      </c>
      <c r="BL258" s="13" t="s">
        <v>134</v>
      </c>
      <c r="BM258" s="13" t="s">
        <v>503</v>
      </c>
    </row>
    <row r="259" spans="2:63" s="10" customFormat="1" ht="22.9" customHeight="1">
      <c r="B259" s="151"/>
      <c r="C259" s="152"/>
      <c r="D259" s="153" t="s">
        <v>71</v>
      </c>
      <c r="E259" s="166" t="s">
        <v>504</v>
      </c>
      <c r="F259" s="166" t="s">
        <v>505</v>
      </c>
      <c r="G259" s="152"/>
      <c r="H259" s="152"/>
      <c r="I259" s="155"/>
      <c r="J259" s="155"/>
      <c r="K259" s="167">
        <f>BK259</f>
        <v>0</v>
      </c>
      <c r="L259" s="152"/>
      <c r="M259" s="157"/>
      <c r="N259" s="158"/>
      <c r="O259" s="159"/>
      <c r="P259" s="159"/>
      <c r="Q259" s="160">
        <f>Q260</f>
        <v>0</v>
      </c>
      <c r="R259" s="160">
        <f>R260</f>
        <v>0</v>
      </c>
      <c r="S259" s="159"/>
      <c r="T259" s="161">
        <f>T260</f>
        <v>0</v>
      </c>
      <c r="U259" s="159"/>
      <c r="V259" s="161">
        <f>V260</f>
        <v>0</v>
      </c>
      <c r="W259" s="159"/>
      <c r="X259" s="162">
        <f>X260</f>
        <v>0</v>
      </c>
      <c r="AR259" s="163" t="s">
        <v>80</v>
      </c>
      <c r="AT259" s="164" t="s">
        <v>71</v>
      </c>
      <c r="AU259" s="164" t="s">
        <v>80</v>
      </c>
      <c r="AY259" s="163" t="s">
        <v>127</v>
      </c>
      <c r="BK259" s="165">
        <f>BK260</f>
        <v>0</v>
      </c>
    </row>
    <row r="260" spans="2:65" s="1" customFormat="1" ht="16.5" customHeight="1">
      <c r="B260" s="29"/>
      <c r="C260" s="168" t="s">
        <v>506</v>
      </c>
      <c r="D260" s="168" t="s">
        <v>129</v>
      </c>
      <c r="E260" s="169" t="s">
        <v>507</v>
      </c>
      <c r="F260" s="170" t="s">
        <v>508</v>
      </c>
      <c r="G260" s="171" t="s">
        <v>205</v>
      </c>
      <c r="H260" s="172">
        <v>144.109</v>
      </c>
      <c r="I260" s="173"/>
      <c r="J260" s="173"/>
      <c r="K260" s="174">
        <f>ROUND(P260*H260,2)</f>
        <v>0</v>
      </c>
      <c r="L260" s="170" t="s">
        <v>133</v>
      </c>
      <c r="M260" s="33"/>
      <c r="N260" s="175" t="s">
        <v>1</v>
      </c>
      <c r="O260" s="176" t="s">
        <v>41</v>
      </c>
      <c r="P260" s="177">
        <f>I260+J260</f>
        <v>0</v>
      </c>
      <c r="Q260" s="177">
        <f>ROUND(I260*H260,2)</f>
        <v>0</v>
      </c>
      <c r="R260" s="177">
        <f>ROUND(J260*H260,2)</f>
        <v>0</v>
      </c>
      <c r="S260" s="54"/>
      <c r="T260" s="178">
        <f>S260*H260</f>
        <v>0</v>
      </c>
      <c r="U260" s="178">
        <v>0</v>
      </c>
      <c r="V260" s="178">
        <f>U260*H260</f>
        <v>0</v>
      </c>
      <c r="W260" s="178">
        <v>0</v>
      </c>
      <c r="X260" s="179">
        <f>W260*H260</f>
        <v>0</v>
      </c>
      <c r="AR260" s="13" t="s">
        <v>134</v>
      </c>
      <c r="AT260" s="13" t="s">
        <v>129</v>
      </c>
      <c r="AU260" s="13" t="s">
        <v>82</v>
      </c>
      <c r="AY260" s="13" t="s">
        <v>127</v>
      </c>
      <c r="BE260" s="180">
        <f>IF(O260="základní",K260,0)</f>
        <v>0</v>
      </c>
      <c r="BF260" s="180">
        <f>IF(O260="snížená",K260,0)</f>
        <v>0</v>
      </c>
      <c r="BG260" s="180">
        <f>IF(O260="zákl. přenesená",K260,0)</f>
        <v>0</v>
      </c>
      <c r="BH260" s="180">
        <f>IF(O260="sníž. přenesená",K260,0)</f>
        <v>0</v>
      </c>
      <c r="BI260" s="180">
        <f>IF(O260="nulová",K260,0)</f>
        <v>0</v>
      </c>
      <c r="BJ260" s="13" t="s">
        <v>80</v>
      </c>
      <c r="BK260" s="180">
        <f>ROUND(P260*H260,2)</f>
        <v>0</v>
      </c>
      <c r="BL260" s="13" t="s">
        <v>134</v>
      </c>
      <c r="BM260" s="13" t="s">
        <v>509</v>
      </c>
    </row>
    <row r="261" spans="2:63" s="10" customFormat="1" ht="25.9" customHeight="1">
      <c r="B261" s="151"/>
      <c r="C261" s="152"/>
      <c r="D261" s="153" t="s">
        <v>71</v>
      </c>
      <c r="E261" s="154" t="s">
        <v>510</v>
      </c>
      <c r="F261" s="154" t="s">
        <v>511</v>
      </c>
      <c r="G261" s="152"/>
      <c r="H261" s="152"/>
      <c r="I261" s="155"/>
      <c r="J261" s="155"/>
      <c r="K261" s="156">
        <f>BK261</f>
        <v>0</v>
      </c>
      <c r="L261" s="152"/>
      <c r="M261" s="157"/>
      <c r="N261" s="158"/>
      <c r="O261" s="159"/>
      <c r="P261" s="159"/>
      <c r="Q261" s="160">
        <f>Q262</f>
        <v>0</v>
      </c>
      <c r="R261" s="160">
        <f>R262</f>
        <v>0</v>
      </c>
      <c r="S261" s="159"/>
      <c r="T261" s="161">
        <f>T262</f>
        <v>0</v>
      </c>
      <c r="U261" s="159"/>
      <c r="V261" s="161">
        <f>V262</f>
        <v>0.5562</v>
      </c>
      <c r="W261" s="159"/>
      <c r="X261" s="162">
        <f>X262</f>
        <v>0</v>
      </c>
      <c r="AR261" s="163" t="s">
        <v>82</v>
      </c>
      <c r="AT261" s="164" t="s">
        <v>71</v>
      </c>
      <c r="AU261" s="164" t="s">
        <v>72</v>
      </c>
      <c r="AY261" s="163" t="s">
        <v>127</v>
      </c>
      <c r="BK261" s="165">
        <f>BK262</f>
        <v>0</v>
      </c>
    </row>
    <row r="262" spans="2:63" s="10" customFormat="1" ht="22.9" customHeight="1">
      <c r="B262" s="151"/>
      <c r="C262" s="152"/>
      <c r="D262" s="153" t="s">
        <v>71</v>
      </c>
      <c r="E262" s="166" t="s">
        <v>512</v>
      </c>
      <c r="F262" s="166" t="s">
        <v>513</v>
      </c>
      <c r="G262" s="152"/>
      <c r="H262" s="152"/>
      <c r="I262" s="155"/>
      <c r="J262" s="155"/>
      <c r="K262" s="167">
        <f>BK262</f>
        <v>0</v>
      </c>
      <c r="L262" s="152"/>
      <c r="M262" s="157"/>
      <c r="N262" s="158"/>
      <c r="O262" s="159"/>
      <c r="P262" s="159"/>
      <c r="Q262" s="160">
        <f>Q263</f>
        <v>0</v>
      </c>
      <c r="R262" s="160">
        <f>R263</f>
        <v>0</v>
      </c>
      <c r="S262" s="159"/>
      <c r="T262" s="161">
        <f>T263</f>
        <v>0</v>
      </c>
      <c r="U262" s="159"/>
      <c r="V262" s="161">
        <f>V263</f>
        <v>0.5562</v>
      </c>
      <c r="W262" s="159"/>
      <c r="X262" s="162">
        <f>X263</f>
        <v>0</v>
      </c>
      <c r="AR262" s="163" t="s">
        <v>82</v>
      </c>
      <c r="AT262" s="164" t="s">
        <v>71</v>
      </c>
      <c r="AU262" s="164" t="s">
        <v>80</v>
      </c>
      <c r="AY262" s="163" t="s">
        <v>127</v>
      </c>
      <c r="BK262" s="165">
        <f>BK263</f>
        <v>0</v>
      </c>
    </row>
    <row r="263" spans="2:65" s="1" customFormat="1" ht="16.5" customHeight="1">
      <c r="B263" s="29"/>
      <c r="C263" s="168" t="s">
        <v>514</v>
      </c>
      <c r="D263" s="168" t="s">
        <v>129</v>
      </c>
      <c r="E263" s="169" t="s">
        <v>515</v>
      </c>
      <c r="F263" s="170" t="s">
        <v>516</v>
      </c>
      <c r="G263" s="171" t="s">
        <v>269</v>
      </c>
      <c r="H263" s="172">
        <v>18</v>
      </c>
      <c r="I263" s="173"/>
      <c r="J263" s="173"/>
      <c r="K263" s="174">
        <f>ROUND(P263*H263,2)</f>
        <v>0</v>
      </c>
      <c r="L263" s="170" t="s">
        <v>133</v>
      </c>
      <c r="M263" s="33"/>
      <c r="N263" s="175" t="s">
        <v>1</v>
      </c>
      <c r="O263" s="176" t="s">
        <v>41</v>
      </c>
      <c r="P263" s="177">
        <f>I263+J263</f>
        <v>0</v>
      </c>
      <c r="Q263" s="177">
        <f>ROUND(I263*H263,2)</f>
        <v>0</v>
      </c>
      <c r="R263" s="177">
        <f>ROUND(J263*H263,2)</f>
        <v>0</v>
      </c>
      <c r="S263" s="54"/>
      <c r="T263" s="178">
        <f>S263*H263</f>
        <v>0</v>
      </c>
      <c r="U263" s="178">
        <v>0.0309</v>
      </c>
      <c r="V263" s="178">
        <f>U263*H263</f>
        <v>0.5562</v>
      </c>
      <c r="W263" s="178">
        <v>0</v>
      </c>
      <c r="X263" s="179">
        <f>W263*H263</f>
        <v>0</v>
      </c>
      <c r="AR263" s="13" t="s">
        <v>218</v>
      </c>
      <c r="AT263" s="13" t="s">
        <v>129</v>
      </c>
      <c r="AU263" s="13" t="s">
        <v>82</v>
      </c>
      <c r="AY263" s="13" t="s">
        <v>127</v>
      </c>
      <c r="BE263" s="180">
        <f>IF(O263="základní",K263,0)</f>
        <v>0</v>
      </c>
      <c r="BF263" s="180">
        <f>IF(O263="snížená",K263,0)</f>
        <v>0</v>
      </c>
      <c r="BG263" s="180">
        <f>IF(O263="zákl. přenesená",K263,0)</f>
        <v>0</v>
      </c>
      <c r="BH263" s="180">
        <f>IF(O263="sníž. přenesená",K263,0)</f>
        <v>0</v>
      </c>
      <c r="BI263" s="180">
        <f>IF(O263="nulová",K263,0)</f>
        <v>0</v>
      </c>
      <c r="BJ263" s="13" t="s">
        <v>80</v>
      </c>
      <c r="BK263" s="180">
        <f>ROUND(P263*H263,2)</f>
        <v>0</v>
      </c>
      <c r="BL263" s="13" t="s">
        <v>218</v>
      </c>
      <c r="BM263" s="13" t="s">
        <v>517</v>
      </c>
    </row>
    <row r="264" spans="2:63" s="10" customFormat="1" ht="25.9" customHeight="1">
      <c r="B264" s="151"/>
      <c r="C264" s="152"/>
      <c r="D264" s="153" t="s">
        <v>71</v>
      </c>
      <c r="E264" s="154" t="s">
        <v>518</v>
      </c>
      <c r="F264" s="154" t="s">
        <v>519</v>
      </c>
      <c r="G264" s="152"/>
      <c r="H264" s="152"/>
      <c r="I264" s="155"/>
      <c r="J264" s="155"/>
      <c r="K264" s="156">
        <f>BK264</f>
        <v>0</v>
      </c>
      <c r="L264" s="152"/>
      <c r="M264" s="157"/>
      <c r="N264" s="158"/>
      <c r="O264" s="159"/>
      <c r="P264" s="159"/>
      <c r="Q264" s="160">
        <f>SUM(Q265:Q268)</f>
        <v>0</v>
      </c>
      <c r="R264" s="160">
        <f>SUM(R265:R268)</f>
        <v>0</v>
      </c>
      <c r="S264" s="159"/>
      <c r="T264" s="161">
        <f>SUM(T265:T268)</f>
        <v>0</v>
      </c>
      <c r="U264" s="159"/>
      <c r="V264" s="161">
        <f>SUM(V265:V268)</f>
        <v>0</v>
      </c>
      <c r="W264" s="159"/>
      <c r="X264" s="162">
        <f>SUM(X265:X268)</f>
        <v>0</v>
      </c>
      <c r="AR264" s="163" t="s">
        <v>134</v>
      </c>
      <c r="AT264" s="164" t="s">
        <v>71</v>
      </c>
      <c r="AU264" s="164" t="s">
        <v>72</v>
      </c>
      <c r="AY264" s="163" t="s">
        <v>127</v>
      </c>
      <c r="BK264" s="165">
        <f>SUM(BK265:BK268)</f>
        <v>0</v>
      </c>
    </row>
    <row r="265" spans="2:65" s="1" customFormat="1" ht="16.5" customHeight="1">
      <c r="B265" s="29"/>
      <c r="C265" s="168" t="s">
        <v>520</v>
      </c>
      <c r="D265" s="168" t="s">
        <v>129</v>
      </c>
      <c r="E265" s="169" t="s">
        <v>521</v>
      </c>
      <c r="F265" s="170" t="s">
        <v>522</v>
      </c>
      <c r="G265" s="171" t="s">
        <v>523</v>
      </c>
      <c r="H265" s="172">
        <v>1</v>
      </c>
      <c r="I265" s="173"/>
      <c r="J265" s="173"/>
      <c r="K265" s="174">
        <f>ROUND(P265*H265,2)</f>
        <v>0</v>
      </c>
      <c r="L265" s="170" t="s">
        <v>1</v>
      </c>
      <c r="M265" s="33"/>
      <c r="N265" s="175" t="s">
        <v>1</v>
      </c>
      <c r="O265" s="176" t="s">
        <v>41</v>
      </c>
      <c r="P265" s="177">
        <f>I265+J265</f>
        <v>0</v>
      </c>
      <c r="Q265" s="177">
        <f>ROUND(I265*H265,2)</f>
        <v>0</v>
      </c>
      <c r="R265" s="177">
        <f>ROUND(J265*H265,2)</f>
        <v>0</v>
      </c>
      <c r="S265" s="54"/>
      <c r="T265" s="178">
        <f>S265*H265</f>
        <v>0</v>
      </c>
      <c r="U265" s="178">
        <v>0</v>
      </c>
      <c r="V265" s="178">
        <f>U265*H265</f>
        <v>0</v>
      </c>
      <c r="W265" s="178">
        <v>0</v>
      </c>
      <c r="X265" s="179">
        <f>W265*H265</f>
        <v>0</v>
      </c>
      <c r="AR265" s="13" t="s">
        <v>134</v>
      </c>
      <c r="AT265" s="13" t="s">
        <v>129</v>
      </c>
      <c r="AU265" s="13" t="s">
        <v>80</v>
      </c>
      <c r="AY265" s="13" t="s">
        <v>127</v>
      </c>
      <c r="BE265" s="180">
        <f>IF(O265="základní",K265,0)</f>
        <v>0</v>
      </c>
      <c r="BF265" s="180">
        <f>IF(O265="snížená",K265,0)</f>
        <v>0</v>
      </c>
      <c r="BG265" s="180">
        <f>IF(O265="zákl. přenesená",K265,0)</f>
        <v>0</v>
      </c>
      <c r="BH265" s="180">
        <f>IF(O265="sníž. přenesená",K265,0)</f>
        <v>0</v>
      </c>
      <c r="BI265" s="180">
        <f>IF(O265="nulová",K265,0)</f>
        <v>0</v>
      </c>
      <c r="BJ265" s="13" t="s">
        <v>80</v>
      </c>
      <c r="BK265" s="180">
        <f>ROUND(P265*H265,2)</f>
        <v>0</v>
      </c>
      <c r="BL265" s="13" t="s">
        <v>134</v>
      </c>
      <c r="BM265" s="13" t="s">
        <v>524</v>
      </c>
    </row>
    <row r="266" spans="2:65" s="1" customFormat="1" ht="16.5" customHeight="1">
      <c r="B266" s="29"/>
      <c r="C266" s="168" t="s">
        <v>525</v>
      </c>
      <c r="D266" s="168" t="s">
        <v>129</v>
      </c>
      <c r="E266" s="169" t="s">
        <v>526</v>
      </c>
      <c r="F266" s="170" t="s">
        <v>527</v>
      </c>
      <c r="G266" s="171" t="s">
        <v>523</v>
      </c>
      <c r="H266" s="172">
        <v>1</v>
      </c>
      <c r="I266" s="173"/>
      <c r="J266" s="173"/>
      <c r="K266" s="174">
        <f>ROUND(P266*H266,2)</f>
        <v>0</v>
      </c>
      <c r="L266" s="170" t="s">
        <v>1</v>
      </c>
      <c r="M266" s="33"/>
      <c r="N266" s="175" t="s">
        <v>1</v>
      </c>
      <c r="O266" s="176" t="s">
        <v>41</v>
      </c>
      <c r="P266" s="177">
        <f>I266+J266</f>
        <v>0</v>
      </c>
      <c r="Q266" s="177">
        <f>ROUND(I266*H266,2)</f>
        <v>0</v>
      </c>
      <c r="R266" s="177">
        <f>ROUND(J266*H266,2)</f>
        <v>0</v>
      </c>
      <c r="S266" s="54"/>
      <c r="T266" s="178">
        <f>S266*H266</f>
        <v>0</v>
      </c>
      <c r="U266" s="178">
        <v>0</v>
      </c>
      <c r="V266" s="178">
        <f>U266*H266</f>
        <v>0</v>
      </c>
      <c r="W266" s="178">
        <v>0</v>
      </c>
      <c r="X266" s="179">
        <f>W266*H266</f>
        <v>0</v>
      </c>
      <c r="AR266" s="13" t="s">
        <v>134</v>
      </c>
      <c r="AT266" s="13" t="s">
        <v>129</v>
      </c>
      <c r="AU266" s="13" t="s">
        <v>80</v>
      </c>
      <c r="AY266" s="13" t="s">
        <v>127</v>
      </c>
      <c r="BE266" s="180">
        <f>IF(O266="základní",K266,0)</f>
        <v>0</v>
      </c>
      <c r="BF266" s="180">
        <f>IF(O266="snížená",K266,0)</f>
        <v>0</v>
      </c>
      <c r="BG266" s="180">
        <f>IF(O266="zákl. přenesená",K266,0)</f>
        <v>0</v>
      </c>
      <c r="BH266" s="180">
        <f>IF(O266="sníž. přenesená",K266,0)</f>
        <v>0</v>
      </c>
      <c r="BI266" s="180">
        <f>IF(O266="nulová",K266,0)</f>
        <v>0</v>
      </c>
      <c r="BJ266" s="13" t="s">
        <v>80</v>
      </c>
      <c r="BK266" s="180">
        <f>ROUND(P266*H266,2)</f>
        <v>0</v>
      </c>
      <c r="BL266" s="13" t="s">
        <v>134</v>
      </c>
      <c r="BM266" s="13" t="s">
        <v>528</v>
      </c>
    </row>
    <row r="267" spans="2:65" s="1" customFormat="1" ht="16.5" customHeight="1">
      <c r="B267" s="29"/>
      <c r="C267" s="168" t="s">
        <v>529</v>
      </c>
      <c r="D267" s="168" t="s">
        <v>129</v>
      </c>
      <c r="E267" s="169" t="s">
        <v>530</v>
      </c>
      <c r="F267" s="170" t="s">
        <v>531</v>
      </c>
      <c r="G267" s="171" t="s">
        <v>523</v>
      </c>
      <c r="H267" s="172">
        <v>1</v>
      </c>
      <c r="I267" s="173"/>
      <c r="J267" s="173"/>
      <c r="K267" s="174">
        <f>ROUND(P267*H267,2)</f>
        <v>0</v>
      </c>
      <c r="L267" s="170" t="s">
        <v>1</v>
      </c>
      <c r="M267" s="33"/>
      <c r="N267" s="175" t="s">
        <v>1</v>
      </c>
      <c r="O267" s="176" t="s">
        <v>41</v>
      </c>
      <c r="P267" s="177">
        <f>I267+J267</f>
        <v>0</v>
      </c>
      <c r="Q267" s="177">
        <f>ROUND(I267*H267,2)</f>
        <v>0</v>
      </c>
      <c r="R267" s="177">
        <f>ROUND(J267*H267,2)</f>
        <v>0</v>
      </c>
      <c r="S267" s="54"/>
      <c r="T267" s="178">
        <f>S267*H267</f>
        <v>0</v>
      </c>
      <c r="U267" s="178">
        <v>0</v>
      </c>
      <c r="V267" s="178">
        <f>U267*H267</f>
        <v>0</v>
      </c>
      <c r="W267" s="178">
        <v>0</v>
      </c>
      <c r="X267" s="179">
        <f>W267*H267</f>
        <v>0</v>
      </c>
      <c r="AR267" s="13" t="s">
        <v>134</v>
      </c>
      <c r="AT267" s="13" t="s">
        <v>129</v>
      </c>
      <c r="AU267" s="13" t="s">
        <v>80</v>
      </c>
      <c r="AY267" s="13" t="s">
        <v>127</v>
      </c>
      <c r="BE267" s="180">
        <f>IF(O267="základní",K267,0)</f>
        <v>0</v>
      </c>
      <c r="BF267" s="180">
        <f>IF(O267="snížená",K267,0)</f>
        <v>0</v>
      </c>
      <c r="BG267" s="180">
        <f>IF(O267="zákl. přenesená",K267,0)</f>
        <v>0</v>
      </c>
      <c r="BH267" s="180">
        <f>IF(O267="sníž. přenesená",K267,0)</f>
        <v>0</v>
      </c>
      <c r="BI267" s="180">
        <f>IF(O267="nulová",K267,0)</f>
        <v>0</v>
      </c>
      <c r="BJ267" s="13" t="s">
        <v>80</v>
      </c>
      <c r="BK267" s="180">
        <f>ROUND(P267*H267,2)</f>
        <v>0</v>
      </c>
      <c r="BL267" s="13" t="s">
        <v>134</v>
      </c>
      <c r="BM267" s="13" t="s">
        <v>532</v>
      </c>
    </row>
    <row r="268" spans="2:65" s="1" customFormat="1" ht="16.5" customHeight="1">
      <c r="B268" s="29"/>
      <c r="C268" s="168" t="s">
        <v>533</v>
      </c>
      <c r="D268" s="168" t="s">
        <v>129</v>
      </c>
      <c r="E268" s="169" t="s">
        <v>534</v>
      </c>
      <c r="F268" s="170" t="s">
        <v>535</v>
      </c>
      <c r="G268" s="171" t="s">
        <v>536</v>
      </c>
      <c r="H268" s="203"/>
      <c r="I268" s="173"/>
      <c r="J268" s="173"/>
      <c r="K268" s="174">
        <f>ROUND(P268*H268,2)</f>
        <v>0</v>
      </c>
      <c r="L268" s="170" t="s">
        <v>1</v>
      </c>
      <c r="M268" s="33"/>
      <c r="N268" s="204" t="s">
        <v>1</v>
      </c>
      <c r="O268" s="205" t="s">
        <v>41</v>
      </c>
      <c r="P268" s="206">
        <f>I268+J268</f>
        <v>0</v>
      </c>
      <c r="Q268" s="206">
        <f>ROUND(I268*H268,2)</f>
        <v>0</v>
      </c>
      <c r="R268" s="206">
        <f>ROUND(J268*H268,2)</f>
        <v>0</v>
      </c>
      <c r="S268" s="207"/>
      <c r="T268" s="208">
        <f>S268*H268</f>
        <v>0</v>
      </c>
      <c r="U268" s="208">
        <v>0</v>
      </c>
      <c r="V268" s="208">
        <f>U268*H268</f>
        <v>0</v>
      </c>
      <c r="W268" s="208">
        <v>0</v>
      </c>
      <c r="X268" s="209">
        <f>W268*H268</f>
        <v>0</v>
      </c>
      <c r="AR268" s="13" t="s">
        <v>134</v>
      </c>
      <c r="AT268" s="13" t="s">
        <v>129</v>
      </c>
      <c r="AU268" s="13" t="s">
        <v>80</v>
      </c>
      <c r="AY268" s="13" t="s">
        <v>127</v>
      </c>
      <c r="BE268" s="180">
        <f>IF(O268="základní",K268,0)</f>
        <v>0</v>
      </c>
      <c r="BF268" s="180">
        <f>IF(O268="snížená",K268,0)</f>
        <v>0</v>
      </c>
      <c r="BG268" s="180">
        <f>IF(O268="zákl. přenesená",K268,0)</f>
        <v>0</v>
      </c>
      <c r="BH268" s="180">
        <f>IF(O268="sníž. přenesená",K268,0)</f>
        <v>0</v>
      </c>
      <c r="BI268" s="180">
        <f>IF(O268="nulová",K268,0)</f>
        <v>0</v>
      </c>
      <c r="BJ268" s="13" t="s">
        <v>80</v>
      </c>
      <c r="BK268" s="180">
        <f>ROUND(P268*H268,2)</f>
        <v>0</v>
      </c>
      <c r="BL268" s="13" t="s">
        <v>134</v>
      </c>
      <c r="BM268" s="13" t="s">
        <v>537</v>
      </c>
    </row>
    <row r="269" spans="2:13" s="1" customFormat="1" ht="6.95" customHeight="1">
      <c r="B269" s="41"/>
      <c r="C269" s="42"/>
      <c r="D269" s="42"/>
      <c r="E269" s="42"/>
      <c r="F269" s="42"/>
      <c r="G269" s="42"/>
      <c r="H269" s="42"/>
      <c r="I269" s="116"/>
      <c r="J269" s="116"/>
      <c r="K269" s="42"/>
      <c r="L269" s="42"/>
      <c r="M269" s="33"/>
    </row>
  </sheetData>
  <sheetProtection formatColumns="0" formatRows="0" autoFilter="0"/>
  <autoFilter ref="C93:L268"/>
  <mergeCells count="9">
    <mergeCell ref="E52:H52"/>
    <mergeCell ref="E84:H84"/>
    <mergeCell ref="E86:H86"/>
    <mergeCell ref="M2:Z2"/>
    <mergeCell ref="E7:H7"/>
    <mergeCell ref="E9:H9"/>
    <mergeCell ref="E18:H18"/>
    <mergeCell ref="E27:H27"/>
    <mergeCell ref="E50:H5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Pavel Stejskal</cp:lastModifiedBy>
  <dcterms:created xsi:type="dcterms:W3CDTF">2020-01-17T07:54:28Z</dcterms:created>
  <dcterms:modified xsi:type="dcterms:W3CDTF">2020-12-08T14:06:16Z</dcterms:modified>
  <cp:category/>
  <cp:version/>
  <cp:contentType/>
  <cp:contentStatus/>
</cp:coreProperties>
</file>