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Příprava území" sheetId="2" r:id="rId2"/>
    <sheet name="02 - Demolice" sheetId="3" r:id="rId3"/>
    <sheet name="03 - Oprava sousedního ob..." sheetId="4" r:id="rId4"/>
    <sheet name="04 - Zásypy, dokončovací ..." sheetId="5" r:id="rId5"/>
    <sheet name="VRN - Vedlejší rozpočtové..." sheetId="6" r:id="rId6"/>
  </sheets>
  <definedNames>
    <definedName name="_xlnm.Print_Area" localSheetId="0">'Rekapitulace stavby'!$D$4:$AO$76,'Rekapitulace stavby'!$C$82:$AQ$107</definedName>
    <definedName name="_xlnm._FilterDatabase" localSheetId="1" hidden="1">'01 - Příprava území'!$C$130:$K$194</definedName>
    <definedName name="_xlnm.Print_Area" localSheetId="1">'01 - Příprava území'!$C$4:$J$76,'01 - Příprava území'!$C$82:$J$112,'01 - Příprava území'!$C$118:$K$194</definedName>
    <definedName name="_xlnm._FilterDatabase" localSheetId="2" hidden="1">'02 - Demolice'!$C$129:$K$225</definedName>
    <definedName name="_xlnm.Print_Area" localSheetId="2">'02 - Demolice'!$C$4:$J$76,'02 - Demolice'!$C$82:$J$111,'02 - Demolice'!$C$117:$K$225</definedName>
    <definedName name="_xlnm._FilterDatabase" localSheetId="3" hidden="1">'03 - Oprava sousedního ob...'!$C$128:$K$220</definedName>
    <definedName name="_xlnm.Print_Area" localSheetId="3">'03 - Oprava sousedního ob...'!$C$4:$J$76,'03 - Oprava sousedního ob...'!$C$82:$J$110,'03 - Oprava sousedního ob...'!$C$116:$K$220</definedName>
    <definedName name="_xlnm._FilterDatabase" localSheetId="4" hidden="1">'04 - Zásypy, dokončovací ...'!$C$127:$K$157</definedName>
    <definedName name="_xlnm.Print_Area" localSheetId="4">'04 - Zásypy, dokončovací ...'!$C$4:$J$76,'04 - Zásypy, dokončovací ...'!$C$82:$J$109,'04 - Zásypy, dokončovací ...'!$C$115:$K$157</definedName>
    <definedName name="_xlnm._FilterDatabase" localSheetId="5" hidden="1">'VRN - Vedlejší rozpočtové...'!$C$131:$K$153</definedName>
    <definedName name="_xlnm.Print_Area" localSheetId="5">'VRN - Vedlejší rozpočtové...'!$C$4:$J$76,'VRN - Vedlejší rozpočtové...'!$C$82:$J$113,'VRN - Vedlejší rozpočtové...'!$C$119:$K$153</definedName>
    <definedName name="_xlnm.Print_Titles" localSheetId="0">'Rekapitulace stavby'!$92:$92</definedName>
    <definedName name="_xlnm.Print_Titles" localSheetId="1">'01 - Příprava území'!$130:$130</definedName>
    <definedName name="_xlnm.Print_Titles" localSheetId="2">'02 - Demolice'!$129:$129</definedName>
    <definedName name="_xlnm.Print_Titles" localSheetId="3">'03 - Oprava sousedního ob...'!$128:$128</definedName>
    <definedName name="_xlnm.Print_Titles" localSheetId="5">'VRN - Vedlejší rozpočtové...'!$131:$131</definedName>
  </definedNames>
  <calcPr fullCalcOnLoad="1"/>
</workbook>
</file>

<file path=xl/sharedStrings.xml><?xml version="1.0" encoding="utf-8"?>
<sst xmlns="http://schemas.openxmlformats.org/spreadsheetml/2006/main" count="4376" uniqueCount="736">
  <si>
    <t>Export Komplet</t>
  </si>
  <si>
    <t/>
  </si>
  <si>
    <t>2.0</t>
  </si>
  <si>
    <t>ZAMOK</t>
  </si>
  <si>
    <t>False</t>
  </si>
  <si>
    <t>{c95041e3-fbf6-4440-9a1f-650e51968cc1}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</si>
  <si>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</si>
  <si>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</si>
  <si>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</si>
  <si>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</si>
  <si>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</si>
  <si>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</si>
  <si>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</si>
  <si>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</si>
  <si>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19A044-SO03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</si>
  <si>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</si>
  <si>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</si>
  <si>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Demolice objektu Sokolov - Hornická</t>
  </si>
  <si>
    <t>KSO:</t>
  </si>
  <si>
    <t>CC-CZ:</t>
  </si>
  <si>
    <t>Místo:</t>
  </si>
  <si>
    <t>Sokolov</t>
  </si>
  <si>
    <t>Datum:</t>
  </si>
  <si>
    <t>12. 12. 2019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</si>
  <si>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</si>
  <si>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</si>
  <si>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</si>
  <si>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</si>
  <si>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</si>
  <si>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</si>
  <si>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</si>
  <si>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</si>
  <si>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</si>
  <si>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47676175</t>
  </si>
  <si>
    <t>AWT Rekultivace a.s.</t>
  </si>
  <si>
    <t>CZ47676175</t>
  </si>
  <si>
    <t>True</t>
  </si>
  <si>
    <t>Zpracovatel:</t>
  </si>
  <si>
    <t>Ing. Kropáčová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</si>
  <si>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</si>
  <si>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</si>
  <si>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</si>
  <si>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</si>
  <si>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</si>
  <si>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</si>
  <si>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</si>
  <si>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</si>
  <si>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</si>
  <si>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</si>
  <si>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</si>
  <si>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</si>
  <si>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</si>
  <si>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</si>
  <si>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</si>
  <si>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</si>
  <si>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</si>
  <si>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</si>
  <si>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</si>
  <si>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</si>
  <si>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</si>
  <si>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</si>
  <si>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</si>
  <si>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</si>
  <si>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</si>
  <si>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</si>
  <si>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</si>
  <si>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</si>
  <si>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</si>
  <si>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</si>
  <si>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</si>
  <si>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</si>
  <si>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</si>
  <si>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</si>
  <si>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</si>
  <si>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</si>
  <si>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</si>
  <si>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</si>
  <si>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</si>
  <si>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</si>
  <si>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</si>
  <si>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</si>
  <si>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</si>
  <si>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</si>
  <si>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</si>
  <si>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</si>
  <si>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</si>
  <si>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</si>
  <si>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</si>
  <si>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Příprava území</t>
  </si>
  <si>
    <t>STA</t>
  </si>
  <si>
    <t>1</t>
  </si>
  <si>
    <t>{10a842e3-1cb0-42fb-98c1-d2ac1f199ceb}</t>
  </si>
  <si>
    <t>2</t>
  </si>
  <si>
    <t>02</t>
  </si>
  <si>
    <t>Demolice</t>
  </si>
  <si>
    <t>{c1969bf9-8e27-4429-9ced-b3f86ba646b3}</t>
  </si>
  <si>
    <t>03</t>
  </si>
  <si>
    <t>Oprava sousedního objektu</t>
  </si>
  <si>
    <t>{51f25867-9c68-4470-b1d5-bcf7cd85e9fb}</t>
  </si>
  <si>
    <t>04</t>
  </si>
  <si>
    <t>Zásypy, dokončovací práce</t>
  </si>
  <si>
    <t>{18c00c90-582c-4004-b389-b74fc5993033}</t>
  </si>
  <si>
    <t>VRN</t>
  </si>
  <si>
    <t>Vedlejší rozpočtové náklady</t>
  </si>
  <si>
    <t>{b661f50f-3578-4237-a472-3356da85a9f2}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</si>
  <si>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</si>
  <si>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</si>
  <si>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</si>
  <si>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</si>
  <si>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</si>
  <si>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</si>
  <si>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</si>
  <si>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</si>
  <si>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</si>
  <si>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</si>
  <si>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</si>
  <si>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01 - Příprava území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</si>
  <si>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</si>
  <si>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</si>
  <si>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</si>
  <si>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</si>
  <si>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</si>
  <si>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</si>
  <si>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HSV</t>
  </si>
  <si>
    <t xml:space="preserve">    01 - Odpojení sítí</t>
  </si>
  <si>
    <t xml:space="preserve">    02 - Přípravné práce</t>
  </si>
  <si>
    <t xml:space="preserve">    03 - Výkopy, odkopy</t>
  </si>
  <si>
    <t xml:space="preserve">    04 - Mechanická ochrana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</si>
  <si>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</si>
  <si>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</si>
  <si>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</si>
  <si>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</si>
  <si>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</si>
  <si>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</si>
  <si>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</si>
  <si>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</si>
  <si>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</si>
  <si>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</si>
  <si>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</si>
  <si>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</si>
  <si>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</si>
  <si>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</si>
  <si>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</si>
  <si>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</si>
  <si>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</si>
  <si>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</si>
  <si>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</si>
  <si>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</si>
  <si>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</si>
  <si>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</si>
  <si>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</si>
  <si>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Odpojení sítí</t>
  </si>
  <si>
    <t>16</t>
  </si>
  <si>
    <t>K</t>
  </si>
  <si>
    <t>741213815R2</t>
  </si>
  <si>
    <t>Odpojení NN</t>
  </si>
  <si>
    <t>kus</t>
  </si>
  <si>
    <t>1006424265</t>
  </si>
  <si>
    <t>VV</t>
  </si>
  <si>
    <t>Odpojení NN sítě - přeložka</t>
  </si>
  <si>
    <t>Koordinace Zhotovitele a Vlastníka/správce sítě</t>
  </si>
  <si>
    <t>742330801R</t>
  </si>
  <si>
    <t>Odpojení sdělovacího vedení</t>
  </si>
  <si>
    <t>1426700402</t>
  </si>
  <si>
    <t>Odpojení sdělovací vedení - 1x</t>
  </si>
  <si>
    <t>Nadzemní vedení délky 12m smotat</t>
  </si>
  <si>
    <t>Uložit do kabelové komory (D+M)</t>
  </si>
  <si>
    <t>3</t>
  </si>
  <si>
    <t>850311811R</t>
  </si>
  <si>
    <t>Odpojení vodovod</t>
  </si>
  <si>
    <t>4</t>
  </si>
  <si>
    <t>-1231260255</t>
  </si>
  <si>
    <t>Odpojení vodovod - 2x, DN 200</t>
  </si>
  <si>
    <t>Nahrazení odbočky rovným kusem - včetně paženého výkopu cca 2x2m, hl. 2,5m</t>
  </si>
  <si>
    <t>850361811R</t>
  </si>
  <si>
    <t>Odpojení dešťové kanalizace</t>
  </si>
  <si>
    <t>-580999283</t>
  </si>
  <si>
    <t>Odpojení dešťové kanalizace - 2x, DN300</t>
  </si>
  <si>
    <t>Zaslepení ústí přípojek do řadu ve stávající šachtici - šachtici ponechat!</t>
  </si>
  <si>
    <t>Zafoukání potrubí dl. 3 m + 10 m</t>
  </si>
  <si>
    <t>5</t>
  </si>
  <si>
    <t>850391811R</t>
  </si>
  <si>
    <t>Odpojení splaškové kanalizace</t>
  </si>
  <si>
    <t>400948565</t>
  </si>
  <si>
    <t>Odpojení splaškové kanalizace - 2x, DN300</t>
  </si>
  <si>
    <t>Zaslepení ústí přípojek do řadu v šachtici - šachtici zachovat</t>
  </si>
  <si>
    <t xml:space="preserve">Proplach a zafoukání potrubí dl. 2 x 8 m </t>
  </si>
  <si>
    <t>Přípravné práce</t>
  </si>
  <si>
    <t>27</t>
  </si>
  <si>
    <t>111201101</t>
  </si>
  <si>
    <t>Odstranění křovin a stromů s odstraněním kořenů  průměru kmene do 100 mm do sklonu terénu 1 : 5, při celkové ploše do 1 000 m2, včetně odvozu a likvidace</t>
  </si>
  <si>
    <t>m2</t>
  </si>
  <si>
    <t>CS ÚRS 2019 01</t>
  </si>
  <si>
    <t>1646715309</t>
  </si>
  <si>
    <t>"odstranění náletových křovin"10</t>
  </si>
  <si>
    <t>29</t>
  </si>
  <si>
    <t>112151512R</t>
  </si>
  <si>
    <t>Ořez stromů v blízkosti objektu pro zajištění jejich ochrany, v souladu s ČSN 83 9051, včetně likvidace ořezaného materiálu</t>
  </si>
  <si>
    <t>-538292534</t>
  </si>
  <si>
    <t>7</t>
  </si>
  <si>
    <t>941111122</t>
  </si>
  <si>
    <t>Montáž lešení řadového trubkového lehkého pracovního s podlahami  s provozním zatížením tř. 3 do 200 kg/m2 šířky tř. W09 přes 0,9 do 1,2 m, výšky přes 10 do 25 m</t>
  </si>
  <si>
    <t>-560417404</t>
  </si>
  <si>
    <t>8</t>
  </si>
  <si>
    <t>941111222</t>
  </si>
  <si>
    <t>Montáž lešení řadového trubkového lehkého pracovního s podlahami  s provozním zatížením tř. 3 do 200 kg/m2 Příplatek za první a každý další den použití lešení k ceně -1122 ... max 90 dnů</t>
  </si>
  <si>
    <t>-1537839957</t>
  </si>
  <si>
    <t>180*90 'Přepočtené koeficientem množství</t>
  </si>
  <si>
    <t>9</t>
  </si>
  <si>
    <t>941111822</t>
  </si>
  <si>
    <t>Demontáž lešení řadového trubkového lehkého pracovního s podlahami  s provozním zatížením tř. 3 do 200 kg/m2 šířky tř. W09 přes 0,9 do 1,2 m, výšky přes 10 do 25 m</t>
  </si>
  <si>
    <t>2031518714</t>
  </si>
  <si>
    <t>10</t>
  </si>
  <si>
    <t>944111111</t>
  </si>
  <si>
    <t>Montáž ochranného zábradlí trubkového  na vnějších volných stranách objektů odkloněného od svislice do 15°</t>
  </si>
  <si>
    <t>m</t>
  </si>
  <si>
    <t>905082823</t>
  </si>
  <si>
    <t>11</t>
  </si>
  <si>
    <t>944111211</t>
  </si>
  <si>
    <t>Montáž ochranného zábradlí trubkového  Příplatek za první a každý další den použití zábradlí k ceně -1111 ... max 90 dnů</t>
  </si>
  <si>
    <t>1615105185</t>
  </si>
  <si>
    <t>50*90 'Přepočtené koeficientem množství</t>
  </si>
  <si>
    <t>12</t>
  </si>
  <si>
    <t>944111811</t>
  </si>
  <si>
    <t>Demontáž ochranného zábradlí trubkového  na vnějších volných stranách objektů odkloněného od svislice do 15°</t>
  </si>
  <si>
    <t>-1828313860</t>
  </si>
  <si>
    <t>13</t>
  </si>
  <si>
    <t>944511111</t>
  </si>
  <si>
    <t>Montáž ochranné sítě  zavěšené na konstrukci lešení z textilie z umělých vláken</t>
  </si>
  <si>
    <t>2002830862</t>
  </si>
  <si>
    <t>14</t>
  </si>
  <si>
    <t>944511211</t>
  </si>
  <si>
    <t>Montáž ochranné sítě  Příplatek za první a každý další den použití sítě k ceně -1111 ... max 90 dnů</t>
  </si>
  <si>
    <t>509935668</t>
  </si>
  <si>
    <t>944511811</t>
  </si>
  <si>
    <t>Demontáž ochranné sítě  zavěšené na konstrukci lešení z textilie z umělých vláken</t>
  </si>
  <si>
    <t>-1520927706</t>
  </si>
  <si>
    <t>20</t>
  </si>
  <si>
    <t>094103000R</t>
  </si>
  <si>
    <t>Vyklizení objektu od odpadu - komunální, objemný, včetně odvozu a likvidace odpadu, včetně poplatku za uložení</t>
  </si>
  <si>
    <t>t</t>
  </si>
  <si>
    <t>1024</t>
  </si>
  <si>
    <t>-2113300331</t>
  </si>
  <si>
    <t>22</t>
  </si>
  <si>
    <t>997006512R</t>
  </si>
  <si>
    <t>Vodorovná doprava komunálního a objemného odpadu do 1 km</t>
  </si>
  <si>
    <t>1166753050</t>
  </si>
  <si>
    <t>23</t>
  </si>
  <si>
    <t>997006519R</t>
  </si>
  <si>
    <t>Příplatek k vodorovnému přemístění materiálu ZKD 1 km přes 1 km ... celkem 15 km</t>
  </si>
  <si>
    <t>1762856821</t>
  </si>
  <si>
    <t>10*14 'Přepočtené koeficientem množství</t>
  </si>
  <si>
    <t>24</t>
  </si>
  <si>
    <t>997006551</t>
  </si>
  <si>
    <t>Hrubé urovnání odpadu na skládce  bez zhutnění</t>
  </si>
  <si>
    <t>1311172210</t>
  </si>
  <si>
    <t>25</t>
  </si>
  <si>
    <t>997013831R</t>
  </si>
  <si>
    <t>Poplatek za uložení na skládce (skládkovné) komunálního a objemného odpadu</t>
  </si>
  <si>
    <t>729599085</t>
  </si>
  <si>
    <t>Výkopy, odkopy</t>
  </si>
  <si>
    <t>30</t>
  </si>
  <si>
    <t>121112111</t>
  </si>
  <si>
    <t>Sejmutí ornice ručně  s vodorovným přemístěním do 50 m na dočasné či trvalé skládky nebo na hromady v místě upotřebení tloušťky vrstvy do 150 mm</t>
  </si>
  <si>
    <t>m3</t>
  </si>
  <si>
    <t>75309749</t>
  </si>
  <si>
    <t>"odstranění ornice pro dočasnou zpevněnou plochu"220*0,15</t>
  </si>
  <si>
    <t>19</t>
  </si>
  <si>
    <t>122201101</t>
  </si>
  <si>
    <t>Odkopávky a prokopávky nezapažené  s přehozením výkopku na vzdálenost do 3 m nebo s naložením na dopravní prostředek v hornině tř. 3 do 100 m3</t>
  </si>
  <si>
    <t>2092240816</t>
  </si>
  <si>
    <t>43*1,5*0,75</t>
  </si>
  <si>
    <t>Mechanická ochrana</t>
  </si>
  <si>
    <t>28</t>
  </si>
  <si>
    <t>119002411R</t>
  </si>
  <si>
    <t>Mechanická ochrana komunikací - překrytí v případě potřeby - deponie a pod, zřízení a odstranění</t>
  </si>
  <si>
    <t>kpl</t>
  </si>
  <si>
    <t>429033612</t>
  </si>
  <si>
    <t>35</t>
  </si>
  <si>
    <t>112101104R</t>
  </si>
  <si>
    <t>Mechanická ochrana stromů v blízkosti objektu bedněním v. 2 m, zřízení a odstranění</t>
  </si>
  <si>
    <t>1348994516</t>
  </si>
  <si>
    <t>31</t>
  </si>
  <si>
    <t>919726123</t>
  </si>
  <si>
    <t>Geotextilie netkaná pro ochranu, separaci nebo filtraci měrná hmotnost přes 300 do 500 g/m2</t>
  </si>
  <si>
    <t>-1221780737</t>
  </si>
  <si>
    <t>"dočasná zpevněná plocha"240</t>
  </si>
  <si>
    <t>32</t>
  </si>
  <si>
    <t>564730011</t>
  </si>
  <si>
    <t>Podklad nebo kryt z kameniva hrubého drceného  vel. 8-16 mm s rozprostřením a zhutněním, po zhutnění tl. 100 mm</t>
  </si>
  <si>
    <t>1736737973</t>
  </si>
  <si>
    <t>33</t>
  </si>
  <si>
    <t>584121111</t>
  </si>
  <si>
    <t>Osazení silničních dílců ze železového betonu  s podkladem z kameniva těženého do tl. 50 mm jakéhokoliv druhu a velikosti, na plochu jednotlivě přes 50 do 200 m2</t>
  </si>
  <si>
    <t>1364331148</t>
  </si>
  <si>
    <t>34</t>
  </si>
  <si>
    <t>M</t>
  </si>
  <si>
    <t>59381007</t>
  </si>
  <si>
    <t>panel silniční 3,00x2,00x0,18m</t>
  </si>
  <si>
    <t>-1028545557</t>
  </si>
  <si>
    <t>P</t>
  </si>
  <si>
    <t>Poznámka k položce:
-pouze pronájem panelů - dočasná zpevněná plocha</t>
  </si>
  <si>
    <t>02 - Demolice</t>
  </si>
  <si>
    <t xml:space="preserve">    03 - Demolice</t>
  </si>
  <si>
    <t xml:space="preserve">    04 - Přesuny hmot a suti</t>
  </si>
  <si>
    <t xml:space="preserve">    05 - Likvidace azbestu - čerpáno se souhlasem TDI/AD</t>
  </si>
  <si>
    <t>977131119R</t>
  </si>
  <si>
    <t>Proražení otvorů pro odvod vod ze suterénů, průměr do 250 mm, hloubka 2,5m</t>
  </si>
  <si>
    <t>246069509</t>
  </si>
  <si>
    <t>37</t>
  </si>
  <si>
    <t>981011316</t>
  </si>
  <si>
    <t>Demolice budov  postupným rozebíráním z cihel, kamene, smíšeného nebo hrázděného zdiva, tvárnic na maltu vápennou nebo vápenocementovou s podílem konstrukcí přes 30 do 35 %</t>
  </si>
  <si>
    <t>1975453094</t>
  </si>
  <si>
    <t>do vzdálenosti 1 m od sousedního objektu</t>
  </si>
  <si>
    <t>235</t>
  </si>
  <si>
    <t>38</t>
  </si>
  <si>
    <t>981011316R</t>
  </si>
  <si>
    <t>Demolice budov  postupným rozebíráním z cihel, kamene, smíšeného nebo hrázděného zdiva, tvárnic na maltu vápennou nebo vápenocementovou s podílem konstrukcí přes 30 do 35 % - příplatek za pracnost - postupné práce, ručně, s opatrností</t>
  </si>
  <si>
    <t>1076878139</t>
  </si>
  <si>
    <t>39</t>
  </si>
  <si>
    <t>981013416</t>
  </si>
  <si>
    <t>Demolice budov  těžkými mechanizačními prostředky z cihel, kamene, tvárnic na maltu cementovou nebo z betonu prostého s podílem konstrukcí přes 30 do 35 %</t>
  </si>
  <si>
    <t>-795465491</t>
  </si>
  <si>
    <t>158*15,7</t>
  </si>
  <si>
    <t>981513114R</t>
  </si>
  <si>
    <t>Demolice ostatních konstrukcí - opěrná zídka, schodiště</t>
  </si>
  <si>
    <t>-94378504</t>
  </si>
  <si>
    <t>"opěrná zídka"12,4*0,5*1</t>
  </si>
  <si>
    <t>"betonová mazanina nájezdu"8*1,6*0,2</t>
  </si>
  <si>
    <t>Součet</t>
  </si>
  <si>
    <t>42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</si>
  <si>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</si>
  <si>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</si>
  <si>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-1190035602</t>
  </si>
  <si>
    <t>41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</si>
  <si>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</si>
  <si>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</si>
  <si>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1618338610</t>
  </si>
  <si>
    <t>963013530R</t>
  </si>
  <si>
    <t>Rozebrání střešní krytiny sousedního objektu - ručně, včetně uložení pro pozdější použití, včetně svislé dopravy</t>
  </si>
  <si>
    <t>-448460594</t>
  </si>
  <si>
    <t>36</t>
  </si>
  <si>
    <t>765192001</t>
  </si>
  <si>
    <t>Nouzové zakrytí střechy plachtou</t>
  </si>
  <si>
    <t>-212996616</t>
  </si>
  <si>
    <t>10,3333333333333*1,5 'Přepočtené koeficientem množství</t>
  </si>
  <si>
    <t>975074141R</t>
  </si>
  <si>
    <t>Podchycení střešního krovu sousedního objektu - zřízení, odstranění</t>
  </si>
  <si>
    <t>1560513410</t>
  </si>
  <si>
    <t>10,5</t>
  </si>
  <si>
    <t>26</t>
  </si>
  <si>
    <t>977312114R</t>
  </si>
  <si>
    <t>Prořez dilatační spáry v místě stropů/podlah, tl. 500mm</t>
  </si>
  <si>
    <t>-547999232</t>
  </si>
  <si>
    <t>4*9,8</t>
  </si>
  <si>
    <t>40</t>
  </si>
  <si>
    <t>967042714R</t>
  </si>
  <si>
    <t>Odřezání přizdívky přes dilateční spáru ručně, s opatrností, tl. 450mm, přesah 150mm</t>
  </si>
  <si>
    <t>387175288</t>
  </si>
  <si>
    <t>"výška 12,5m"2*12,5</t>
  </si>
  <si>
    <t>Přesuny hmot a suti</t>
  </si>
  <si>
    <t>997013116</t>
  </si>
  <si>
    <t>Vnitrostaveništní doprava suti a vybouraných hmot  vodorovně do 50 m svisle s použitím mechanizace pro budovy a haly výšky přes 18 do 21 m</t>
  </si>
  <si>
    <t>-764805628</t>
  </si>
  <si>
    <t>"beton"55</t>
  </si>
  <si>
    <t>"keramické výrobky, tašky"15</t>
  </si>
  <si>
    <t>"směsný stavební odpad"2450</t>
  </si>
  <si>
    <t>"dřevo"20</t>
  </si>
  <si>
    <t>"sklo"1</t>
  </si>
  <si>
    <t>"plasty"5</t>
  </si>
  <si>
    <t>"asfalt"1</t>
  </si>
  <si>
    <t>"železo a kovy"0,5</t>
  </si>
  <si>
    <t>"kabely"1</t>
  </si>
  <si>
    <t>997006512</t>
  </si>
  <si>
    <t>Vodorovná doprava suti na skládku s naložením na dopravní prostředek a složením přes 100 m do 1 km</t>
  </si>
  <si>
    <t>383983366</t>
  </si>
  <si>
    <t>"asfalt"3</t>
  </si>
  <si>
    <t>"zemina a kamení"110</t>
  </si>
  <si>
    <t>997006519</t>
  </si>
  <si>
    <t>Vodorovná doprava suti na skládku s naložením na dopravní prostředek a složením Příplatek k ceně za každý další i započatý 1 km...celkem 15 km</t>
  </si>
  <si>
    <t>-360216774</t>
  </si>
  <si>
    <t>2660,5*14 'Přepočtené koeficientem množství</t>
  </si>
  <si>
    <t>6</t>
  </si>
  <si>
    <t>997006005</t>
  </si>
  <si>
    <t xml:space="preserve">Drcení stavebního odpadu z demolic  s dopravou na vzdálenost do 100 m a naložením do drtícího zařízení </t>
  </si>
  <si>
    <t>-1600579535</t>
  </si>
  <si>
    <t>Pro zásyp po vybouraném objektu a ostatních konstrukcích</t>
  </si>
  <si>
    <t>225*2,0</t>
  </si>
  <si>
    <t>Vodorovná doprava předrceného zásypového materiálu do 1 km</t>
  </si>
  <si>
    <t>-61465291</t>
  </si>
  <si>
    <t>1281646214</t>
  </si>
  <si>
    <t>450*14 'Přepočtené koeficientem množství</t>
  </si>
  <si>
    <t>Hrubé urovnání suti na skládce  bez zhutnění</t>
  </si>
  <si>
    <t>162181910</t>
  </si>
  <si>
    <t>Vybouraná suť-suť zpět uložená po drcení</t>
  </si>
  <si>
    <t>2660,5-450</t>
  </si>
  <si>
    <t>997013831</t>
  </si>
  <si>
    <t>Poplatek za uložení stavebního odpadu na skládce (skládkovné) směsného stavebního a demoličního zatříděného do Katalogu odpadů pod kódem 170 107</t>
  </si>
  <si>
    <t>-543190151</t>
  </si>
  <si>
    <t>Vybouraná suť bez předrcené zpětně užité</t>
  </si>
  <si>
    <t>2450-450</t>
  </si>
  <si>
    <t>997013801</t>
  </si>
  <si>
    <t>Poplatek za uložení stavebního odpadu na skládce (skládkovné) z prostého betonu zatříděného do Katalogu odpadů pod kódem 170 101</t>
  </si>
  <si>
    <t>2144198513</t>
  </si>
  <si>
    <t>997013804</t>
  </si>
  <si>
    <t>Poplatek za uložení stavebního odpadu na skládce (skládkovné) ze skla zatříděného do Katalogu odpadů pod kódem 170 202</t>
  </si>
  <si>
    <t>-1682108083</t>
  </si>
  <si>
    <t>17</t>
  </si>
  <si>
    <t>997013807</t>
  </si>
  <si>
    <t>Poplatek za uložení stavebního odpadu na skládce (skládkovné) z tašek a keramických výrobků zatříděného do Katalogu odpadů pod kódem 170 103</t>
  </si>
  <si>
    <t>-372583082</t>
  </si>
  <si>
    <t>18</t>
  </si>
  <si>
    <t>997013811</t>
  </si>
  <si>
    <t>Poplatek za uložení stavebního odpadu na skládce (skládkovné) dřevěného zatříděného do Katalogu odpadů pod kódem 170 201</t>
  </si>
  <si>
    <t>924468368</t>
  </si>
  <si>
    <t>997013813</t>
  </si>
  <si>
    <t>Poplatek za uložení stavebního odpadu na skládce (skládkovné) z plastických hmot zatříděného do Katalogu odpadů pod kódem 170 203</t>
  </si>
  <si>
    <t>-2036543450</t>
  </si>
  <si>
    <t>997223845</t>
  </si>
  <si>
    <t>Poplatek za uložení stavebního odpadu na skládce (skládkovné) asfaltového bez obsahu dehtu zatříděného do Katalogu odpadů pod kódem 170 302</t>
  </si>
  <si>
    <t>-1823101986</t>
  </si>
  <si>
    <t>997223855</t>
  </si>
  <si>
    <t>Poplatek za uložení stavebního odpadu na skládce (skládkovné) zeminy a kameniva zatříděného do Katalogu odpadů pod kódem 170 504</t>
  </si>
  <si>
    <t>669688568</t>
  </si>
  <si>
    <t>05</t>
  </si>
  <si>
    <t>Likvidace azbestu - čerpáno se souhlasem TDI/AD</t>
  </si>
  <si>
    <t>20R</t>
  </si>
  <si>
    <t>Vybourání materiálů/konstrukcí s obsahem azbestu</t>
  </si>
  <si>
    <t>-1100208268</t>
  </si>
  <si>
    <t>21R</t>
  </si>
  <si>
    <t>Uložení materiálu s obsahem nebezpečných látek do vhodných nádob, naložení na dopravní prostředek</t>
  </si>
  <si>
    <t>207454604</t>
  </si>
  <si>
    <t>22R</t>
  </si>
  <si>
    <t>Dekontaminační komora, OOPP pro práci s azbestem</t>
  </si>
  <si>
    <t>1928129331</t>
  </si>
  <si>
    <t>23R</t>
  </si>
  <si>
    <t>Enkapsulační prostředky pro likvidaci azbestu</t>
  </si>
  <si>
    <t>1288864683</t>
  </si>
  <si>
    <t>997006512AZB</t>
  </si>
  <si>
    <t>Vodorovná doprava materiálu s obsahem azbestu do 1 km</t>
  </si>
  <si>
    <t>1429369619</t>
  </si>
  <si>
    <t>997006519AZB</t>
  </si>
  <si>
    <t>Vodorovná doprava materiálu s obsahem azbestu na skládku s naložením na dopravní prostředek a složením Příplatek k ceně za každý další i započatý 1 km...celkem 15 km</t>
  </si>
  <si>
    <t>1326564348</t>
  </si>
  <si>
    <t>2*14 'Přepočtené koeficientem množství</t>
  </si>
  <si>
    <t>997013821</t>
  </si>
  <si>
    <t>Poplatek za uložení stavebního odpadu na skládce (skládkovné) ze stavebních materiálů obsahujících azbest zatříděných do Katalogu odpadů pod kódem 170 605</t>
  </si>
  <si>
    <t>1339895563</t>
  </si>
  <si>
    <t>03 - Oprava sousedního objektu</t>
  </si>
  <si>
    <t>HSV - Práce a dodávky HSV</t>
  </si>
  <si>
    <t xml:space="preserve">    03 - SKS</t>
  </si>
  <si>
    <t>Práce a dodávky HSV</t>
  </si>
  <si>
    <t>627898390</t>
  </si>
  <si>
    <t>Montáž lešení řadového trubkového lehkého pracovního s podlahami  s provozním zatížením tř. 3 do 200 kg/m2 Příplatek za první a každý další den použití lešení k ceně -1122 ... max 30 dnů</t>
  </si>
  <si>
    <t>-1139269226</t>
  </si>
  <si>
    <t>410*30 'Přepočtené koeficientem množství</t>
  </si>
  <si>
    <t>-304135464</t>
  </si>
  <si>
    <t>1335401424</t>
  </si>
  <si>
    <t>Montáž ochranného zábradlí trubkového  Příplatek za první a každý další den použití zábradlí k ceně -1111 ... max 30 dnů</t>
  </si>
  <si>
    <t>-1094856330</t>
  </si>
  <si>
    <t>110*30 'Přepočtené koeficientem množství</t>
  </si>
  <si>
    <t>1006780032</t>
  </si>
  <si>
    <t>-1821901952</t>
  </si>
  <si>
    <t>Montáž ochranné sítě  Příplatek za první a každý další den použití sítě k ceně -1111 ... max 30 dnů</t>
  </si>
  <si>
    <t>1561845689</t>
  </si>
  <si>
    <t>670145020</t>
  </si>
  <si>
    <t>02R</t>
  </si>
  <si>
    <t>Roznášecí rošt pod lešení, zřízení a odstranění</t>
  </si>
  <si>
    <t>668729678</t>
  </si>
  <si>
    <t>SKS</t>
  </si>
  <si>
    <t>310279842R</t>
  </si>
  <si>
    <t>Zazdívka otvorů ve zdivu nepálenými tvárnicemi  plochy přes 1 m2 do 4 m2 , ve zdi tl. do 500 mm</t>
  </si>
  <si>
    <t>-1313908188</t>
  </si>
  <si>
    <t>Zazdění otvorů</t>
  </si>
  <si>
    <t>1,2*2,2</t>
  </si>
  <si>
    <t>966084018R</t>
  </si>
  <si>
    <t>Odstranění desek tepelné izolace, včetně likvidace a dočištění štítové stěny</t>
  </si>
  <si>
    <t>1332242751</t>
  </si>
  <si>
    <t>612315302</t>
  </si>
  <si>
    <t>Vápenná omítka štuková</t>
  </si>
  <si>
    <t>603470749</t>
  </si>
  <si>
    <t>v. 2,2, š. 1,2, tl. 0,5m + přesahy</t>
  </si>
  <si>
    <t>(2*2,2+1,2)*1</t>
  </si>
  <si>
    <t>711142559</t>
  </si>
  <si>
    <t>Provedení izolace proti zemní vlhkosti pásy přitavením  NAIP na ploše svislé S</t>
  </si>
  <si>
    <t>-1894604317</t>
  </si>
  <si>
    <t>Napojení hydroizolace, včetně přesahů, detailů a systémového ukončení</t>
  </si>
  <si>
    <t>13,5*4,5</t>
  </si>
  <si>
    <t>62833158</t>
  </si>
  <si>
    <t>pás asfaltový natavitelný oxidovaný tl. 4mm typu G200 S40 s vložkou ze skleněné tkaniny, s jemnozrnným minerálním posypem</t>
  </si>
  <si>
    <t>-1657382108</t>
  </si>
  <si>
    <t>60,75*1,2 'Přepočtené koeficientem množství</t>
  </si>
  <si>
    <t>711161215</t>
  </si>
  <si>
    <t>Izolace proti zemní vlhkosti a beztlakové vodě nopovými fóliemi na ploše svislé S vrstva ochranná, odvětrávací a drenážní výška nopku 20,0 mm, tl. fólie do 1,0 mm, D+M</t>
  </si>
  <si>
    <t>1075126685</t>
  </si>
  <si>
    <t>Ochrana hydroizolace, včetně přesahů a detailů</t>
  </si>
  <si>
    <t>13,5*2,5</t>
  </si>
  <si>
    <t>711161383</t>
  </si>
  <si>
    <t>Izolace proti zemní vlhkosti a beztlakové vodě nopovými fóliemi ostatní ukončení izolace lištou</t>
  </si>
  <si>
    <t>1822488529</t>
  </si>
  <si>
    <t>762332925R</t>
  </si>
  <si>
    <t>Doplnění části střešní vazby včetně materiálu a spojovacích prvků</t>
  </si>
  <si>
    <t>-1322468673</t>
  </si>
  <si>
    <t>Rozměry prvků dle skutečnosti na stavbě, včetně ošetření řeziva proti hnilobě</t>
  </si>
  <si>
    <t>"vaznice cca 0,2x0,2m"4</t>
  </si>
  <si>
    <t>"pozednice cca 0,3x0,3m"6</t>
  </si>
  <si>
    <t>"krokev cca 0,2x0,2m"8*2,5</t>
  </si>
  <si>
    <t>711461201</t>
  </si>
  <si>
    <t>Provedení izolace proti povrchové a podpovrchové tlakové vodě fóliemi  na ploše vodorovné V zesílením spojů páskem se zalitím okrajů spoje</t>
  </si>
  <si>
    <t>-553446143</t>
  </si>
  <si>
    <t>28342413</t>
  </si>
  <si>
    <t>fólie hydroizolační střešní mPVC s nakašírovaným PES rounem určená k lepení tl 2,0mm (účinná tloušťka)</t>
  </si>
  <si>
    <t>-286212701</t>
  </si>
  <si>
    <t>16*1,25 'Přepočtené koeficientem množství</t>
  </si>
  <si>
    <t>28329217R</t>
  </si>
  <si>
    <t>fólie podkladní pro doplňkovou hydroizolační vrstvu pod krytinu 150 g/m2</t>
  </si>
  <si>
    <t>-695578578</t>
  </si>
  <si>
    <t>762342216R</t>
  </si>
  <si>
    <t>Bednění a laťování montáž laťování střech jednoduchých sklonu do 60° při osové vzdálenosti latí přes 360 do 600 mm</t>
  </si>
  <si>
    <t>1145921647</t>
  </si>
  <si>
    <t>43</t>
  </si>
  <si>
    <t>60512125</t>
  </si>
  <si>
    <t>hranol stavební řezivo průřezu do 120cm2 do dl 6m</t>
  </si>
  <si>
    <t>-124180696</t>
  </si>
  <si>
    <t>16*0,015 'Přepočtené koeficientem množství</t>
  </si>
  <si>
    <t>44</t>
  </si>
  <si>
    <t>762395000R</t>
  </si>
  <si>
    <t xml:space="preserve">Spojovací prostředky krovů, bednění a laťování, nadstřešních konstrukcí </t>
  </si>
  <si>
    <t>-1194258280</t>
  </si>
  <si>
    <t>45</t>
  </si>
  <si>
    <t>762842121</t>
  </si>
  <si>
    <t>Montáž podbíjení  střech šikmých, vnějšího přesahu šířky do 0,8 m (pouze pro prkna přibíjená rovnoběžně s krokvemi) z hoblovaných prken na sraz</t>
  </si>
  <si>
    <t>-363713614</t>
  </si>
  <si>
    <t>46</t>
  </si>
  <si>
    <t>60515111</t>
  </si>
  <si>
    <t>řezivo jehličnaté boční prkno 20-30mm</t>
  </si>
  <si>
    <t>-776644477</t>
  </si>
  <si>
    <t>10*0,01 'Přepočtené koeficientem množství</t>
  </si>
  <si>
    <t>47</t>
  </si>
  <si>
    <t>765111012R</t>
  </si>
  <si>
    <t>Montáž krytiny keramické - 10,5m2 využití krytiny stávající, 5,5m2 krytina nová</t>
  </si>
  <si>
    <t>-2077568215</t>
  </si>
  <si>
    <t>48</t>
  </si>
  <si>
    <t>001R</t>
  </si>
  <si>
    <t>Keramická krytina pálená</t>
  </si>
  <si>
    <t>2041355248</t>
  </si>
  <si>
    <t>4,58333333333333*1,2 'Přepočtené koeficientem množství</t>
  </si>
  <si>
    <t>49</t>
  </si>
  <si>
    <t>764202105R</t>
  </si>
  <si>
    <t>Montáž oplechování střešních prvků, kompletní provedení detailů, včetně kotvení, příponek</t>
  </si>
  <si>
    <t>-1907264526</t>
  </si>
  <si>
    <t>50</t>
  </si>
  <si>
    <t>13814183</t>
  </si>
  <si>
    <t>plech hladký Pz jakost DX51+Z275 tl 0,55mm tabule</t>
  </si>
  <si>
    <t>1240384648</t>
  </si>
  <si>
    <t>Poznámka k položce:
Hmotnost: 4,4 kg/m2</t>
  </si>
  <si>
    <t>60</t>
  </si>
  <si>
    <t>764518423R</t>
  </si>
  <si>
    <t>Svod z pozinkovaného plechu včetně objímek, kolen a odskoků kruhový, průměru 150 mm</t>
  </si>
  <si>
    <t>-1132020026</t>
  </si>
  <si>
    <t>"ležatý"10</t>
  </si>
  <si>
    <t>"svislý"2*15</t>
  </si>
  <si>
    <t>721241103R</t>
  </si>
  <si>
    <t xml:space="preserve">Úprava polohy lapače střešních splavenin </t>
  </si>
  <si>
    <t>-62621576</t>
  </si>
  <si>
    <t>721241103R1</t>
  </si>
  <si>
    <t>Lapač střešních splavenin - čerpáno se souhlasem TDI/AD v případě poškození stávajícho lapače</t>
  </si>
  <si>
    <t>-987747416</t>
  </si>
  <si>
    <t>741420901</t>
  </si>
  <si>
    <t>Vyrovnání stávajících svodových vodičů hromosvodů - převěšení, včetně kotevních prvků</t>
  </si>
  <si>
    <t>2607843</t>
  </si>
  <si>
    <t>631312141</t>
  </si>
  <si>
    <t>Doplnění dosavadních mazanin prostým betonem  s dodáním hmot, bez potěru, plochy jednotlivě rýh v dosavadních mazaninách</t>
  </si>
  <si>
    <t>1811526577</t>
  </si>
  <si>
    <t>Zapravení podlahy v podkoví a suterénu</t>
  </si>
  <si>
    <t>2*10*1*0,2</t>
  </si>
  <si>
    <t>622635041R</t>
  </si>
  <si>
    <t>Oprava spárování cihelného zdiva cementovou maltou  včetně vysekání a vyčištění spár stěn, v rozsahu opravované plochy do 100 %</t>
  </si>
  <si>
    <t>2050063964</t>
  </si>
  <si>
    <t>622135002</t>
  </si>
  <si>
    <t>Vyrovnání nerovností podkladu vnějších omítaných ploch  maltou, tloušťky do 10 mm cementovou stěn</t>
  </si>
  <si>
    <t>-17844798</t>
  </si>
  <si>
    <t>59</t>
  </si>
  <si>
    <t>622142001</t>
  </si>
  <si>
    <t>Potažení vnějších ploch pletivem  v ploše nebo pruzích, na plném podkladu sklovláknitým vtlačením do tmelu stěn</t>
  </si>
  <si>
    <t>2068502553</t>
  </si>
  <si>
    <t>622135092</t>
  </si>
  <si>
    <t>Vyrovnání nerovností podkladu vnějších omítaných ploch  tmelem, tloušťky do 2 mm Příplatek k ceně za každých dalších 5 mm tloušťky podkladní vrstvy přes 10 mm maltou cementovou stěn</t>
  </si>
  <si>
    <t>-1457394905</t>
  </si>
  <si>
    <t>195*4 'Přepočtené koeficientem množství</t>
  </si>
  <si>
    <t>622131121</t>
  </si>
  <si>
    <t>Podkladní a spojovací vrstva vnějších omítaných ploch  penetrace akrylát-silikonová nanášená ručně stěn...2x</t>
  </si>
  <si>
    <t>-1810360737</t>
  </si>
  <si>
    <t>195*2 'Přepočtené koeficientem množství</t>
  </si>
  <si>
    <t>622321141R</t>
  </si>
  <si>
    <t>Omítka vápenocementová vnějších ploch  nanášená ručně, minerální štuková tl. 3mm</t>
  </si>
  <si>
    <t>-1382354713</t>
  </si>
  <si>
    <t>622381021R</t>
  </si>
  <si>
    <t>Omítka vápenocementová vnějších ploch  nanášená ručně, marmolit</t>
  </si>
  <si>
    <t>-616353467</t>
  </si>
  <si>
    <t>622381021R1</t>
  </si>
  <si>
    <t>Bosáž v místě ukončení soklu</t>
  </si>
  <si>
    <t>2066721081</t>
  </si>
  <si>
    <t>212755214R</t>
  </si>
  <si>
    <t>Trativody včetně lože z drenážních trubek  plastových flexibilních D 100 mm</t>
  </si>
  <si>
    <t>699713966</t>
  </si>
  <si>
    <t>211561111R</t>
  </si>
  <si>
    <t>Výplň kamenivem do rýh odvodňovacích žeber nebo trativodů  bez zhutnění, s úpravou povrchu výplně kamenivem hrubým drceným frakce 4 až 16 mm</t>
  </si>
  <si>
    <t>1455141908</t>
  </si>
  <si>
    <t>Obsyp drenážního potrubí 1,2 m3/m</t>
  </si>
  <si>
    <t>1,2*18</t>
  </si>
  <si>
    <t>451577877R</t>
  </si>
  <si>
    <t>Podklad nebo lože pod dlažbu (přídlažbu)  v ploše vodorovné nebo ve sklonu do 1:5, tloušťky od 30 do 100 mm ze štěrkopísku</t>
  </si>
  <si>
    <t>1350140094</t>
  </si>
  <si>
    <t>Podsyp pod přídlažbu</t>
  </si>
  <si>
    <t>(9,8+2*1,5)*0,5</t>
  </si>
  <si>
    <t>637211122R</t>
  </si>
  <si>
    <t>Okapový chodník z betonových dlaždic tl 60 mm kladených do lože tl. 50 mm</t>
  </si>
  <si>
    <t>2144402548</t>
  </si>
  <si>
    <t>57</t>
  </si>
  <si>
    <t>998011003R</t>
  </si>
  <si>
    <t>Přesun hmot pro budovy vodorovná dopravní vzdálenost do 100 m pro budovy výšky přes 12 do 24 m</t>
  </si>
  <si>
    <t>611036587</t>
  </si>
  <si>
    <t>"řezivo"1,5</t>
  </si>
  <si>
    <t>"klempířské prvky"0,05</t>
  </si>
  <si>
    <t>"krytina - snesení, opětovné vynesení"1</t>
  </si>
  <si>
    <t>"svody"0,2</t>
  </si>
  <si>
    <t>04 - Zásypy, dokončovací práce</t>
  </si>
  <si>
    <t xml:space="preserve">    05 - Dokončovací práce</t>
  </si>
  <si>
    <t>Dokončovací práce</t>
  </si>
  <si>
    <t>174101101</t>
  </si>
  <si>
    <t>Zásyp sypaninou z jakékoliv horniny  s uložením výkopku ve vrstvách se zhutněním jam, šachet, rýh nebo kolem objektů v těchto vykopávkách</t>
  </si>
  <si>
    <t>-2093790845</t>
  </si>
  <si>
    <t>zásyp předrcenou sutí</t>
  </si>
  <si>
    <t>míra zhutnění - 30MPa</t>
  </si>
  <si>
    <t>225</t>
  </si>
  <si>
    <t>175111101R</t>
  </si>
  <si>
    <t>Zásyp jam po výkopech v chodníku</t>
  </si>
  <si>
    <t>16819706</t>
  </si>
  <si>
    <t>2 ks výkopů</t>
  </si>
  <si>
    <t>2 x 2 x hl. 2,5-4 m</t>
  </si>
  <si>
    <t>materiál - pískový obsyp potrubí, štěrk, hutnění 45 MPa</t>
  </si>
  <si>
    <t>2*2*2*4</t>
  </si>
  <si>
    <t>181301103</t>
  </si>
  <si>
    <t>Rozprostření a urovnání ornice v rovině nebo ve svahu sklonu do 1:5 při souvislé ploše do 500 m2, tl. vrstvy přes 150 do 200 mm</t>
  </si>
  <si>
    <t>-1990287719</t>
  </si>
  <si>
    <t>10364101R</t>
  </si>
  <si>
    <t>zemina pro terénní úpravy -  ornice, biologicky aktivní zemina, včetně dopravy</t>
  </si>
  <si>
    <t>-353266007</t>
  </si>
  <si>
    <t>181411131</t>
  </si>
  <si>
    <t>Založení trávníku na půdě předem připravené plochy do 1000 m2 výsevem včetně utažení parkového v rovině nebo na svahu do 1:5</t>
  </si>
  <si>
    <t>425152530</t>
  </si>
  <si>
    <t>00572410</t>
  </si>
  <si>
    <t>osivo směs travní parková</t>
  </si>
  <si>
    <t>kg</t>
  </si>
  <si>
    <t>-1328470755</t>
  </si>
  <si>
    <t>395*0,015 'Přepočtené koeficientem množství</t>
  </si>
  <si>
    <t>916131213</t>
  </si>
  <si>
    <t>Osazení silničního obrubníku betonového se zřízením lože, s vyplněním a zatřením spár cementovou maltou stojatého s boční opěrou z betonu prostého, do lože z betonu prostého (D+M)</t>
  </si>
  <si>
    <t>-1475092350</t>
  </si>
  <si>
    <t>59217017</t>
  </si>
  <si>
    <t>obrubník betonový chodníkový 1000x100x250mm, včetně dopravy</t>
  </si>
  <si>
    <t>-1325770559</t>
  </si>
  <si>
    <t>919731122</t>
  </si>
  <si>
    <t>Zarovnání styčné plochy podkladu nebo krytu podél vybourané části komunikace nebo zpevněné plochy  živičné tl. přes 50 do 100 mm</t>
  </si>
  <si>
    <t>365545081</t>
  </si>
  <si>
    <t>2,5 x 2,5 m</t>
  </si>
  <si>
    <t>2*2*(2,5+2,5)</t>
  </si>
  <si>
    <t>113107141</t>
  </si>
  <si>
    <t>Odstranění podkladů nebo krytů ručně s přemístěním hmot na skládku na vzdálenost do 3 m nebo s naložením na dopravní prostředek živičných, o tl. vrstvy do 50 mm</t>
  </si>
  <si>
    <t>1324494255</t>
  </si>
  <si>
    <t>2 ks výkopů - odřez 0,5 m krytu kolem výkopu</t>
  </si>
  <si>
    <t>2*(2,5*2,5-2*2)</t>
  </si>
  <si>
    <t>572340112</t>
  </si>
  <si>
    <t>Vyspravení krytu komunikací po překopech inženýrských sítí plochy do 15 m2 asfaltovým betonem ACO (AB), po zhutnění tl. přes 50 do 70 mm</t>
  </si>
  <si>
    <t>334477165</t>
  </si>
  <si>
    <t xml:space="preserve">2,5 x 2,5 m </t>
  </si>
  <si>
    <t>2*(2,5*2,5)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</si>
  <si>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</si>
  <si>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</si>
  <si>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</si>
  <si>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</si>
  <si>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</si>
  <si>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</si>
  <si>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</si>
  <si>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</si>
  <si>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012303000R</t>
  </si>
  <si>
    <t xml:space="preserve">Geodetické zaměření stavby - zaměření ponechávaných podzemních konstrukcí </t>
  </si>
  <si>
    <t>969344767</t>
  </si>
  <si>
    <t>012303000R1</t>
  </si>
  <si>
    <t>Zpracování geometrických plánů pro zápis do KN, součinnost</t>
  </si>
  <si>
    <t>181226529</t>
  </si>
  <si>
    <t>013294000R</t>
  </si>
  <si>
    <t xml:space="preserve">DIO - zajištění povolení zvláštního užívání, omezení obecného užívání a stanovení přechodné úpravy provozu, případná aktualizace dle skut. </t>
  </si>
  <si>
    <t>475400010</t>
  </si>
  <si>
    <t>013294000R2</t>
  </si>
  <si>
    <t>Zpracování technologického postupu bouracích prací</t>
  </si>
  <si>
    <t>59892125</t>
  </si>
  <si>
    <t>VRN3</t>
  </si>
  <si>
    <t>032103000R</t>
  </si>
  <si>
    <t>Zařízení staveniště - stavební buňky, zajištění vody, elektřiny, včetně následného odstranění</t>
  </si>
  <si>
    <t>-1769744138</t>
  </si>
  <si>
    <t>034103000R</t>
  </si>
  <si>
    <t>Zařízení staveniště - oplocení staveniště plné v. 2m dl. 100m, 1x vjezdová brána, včetně následného odstranění</t>
  </si>
  <si>
    <t>1304159346</t>
  </si>
  <si>
    <t>034303000R</t>
  </si>
  <si>
    <t>DIO - D+M, následné odstranění</t>
  </si>
  <si>
    <t>2122499633</t>
  </si>
  <si>
    <t>034503000R</t>
  </si>
  <si>
    <t>Informační tabule na staveništi - formát 600x400mm, materiál plast, grafika dle zadání objednatele, D+M</t>
  </si>
  <si>
    <t>1194160260</t>
  </si>
  <si>
    <t>VRN4</t>
  </si>
  <si>
    <t>Inženýrská činnost</t>
  </si>
  <si>
    <t>041903000</t>
  </si>
  <si>
    <t>Statický dozor na stavbě - zajištění aktualizace řešení v případě zjištění nových skutečností</t>
  </si>
  <si>
    <t>-175938136</t>
  </si>
  <si>
    <t>042903000R</t>
  </si>
  <si>
    <t>Legislativní zajištění v případě výskytu azbestu ve stavbě - čerpáno se souhlasem TDI/AD</t>
  </si>
  <si>
    <t>2033221381</t>
  </si>
  <si>
    <t>043203000R</t>
  </si>
  <si>
    <t xml:space="preserve">Vytýčení sítí </t>
  </si>
  <si>
    <t>1837166251</t>
  </si>
  <si>
    <t>044003000R</t>
  </si>
  <si>
    <t>Revize hromosvodu</t>
  </si>
  <si>
    <t>1465624214</t>
  </si>
  <si>
    <t>VRN7</t>
  </si>
  <si>
    <t>071103000R</t>
  </si>
  <si>
    <t>Zajištění vstupu do sousedního objektu</t>
  </si>
  <si>
    <t>1335131181</t>
  </si>
  <si>
    <t>VRN9</t>
  </si>
  <si>
    <t>091003000R1</t>
  </si>
  <si>
    <t>Zkrápění suti, demolovaného objektu, další opatření pro eliminaci prašnosti</t>
  </si>
  <si>
    <t>-196007597</t>
  </si>
  <si>
    <t>091003000R2</t>
  </si>
  <si>
    <t>Čištění komunikací</t>
  </si>
  <si>
    <t>1675308114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</si>
</sst>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3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3" xfId="0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167" fontId="24" fillId="0" borderId="23" xfId="0" applyNumberFormat="1" applyFont="1" applyBorder="1" applyAlignment="1" applyProtection="1">
      <alignment vertical="center"/>
      <protection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  <protection/>
    </xf>
    <xf numFmtId="49" fontId="37" fillId="0" borderId="23" xfId="0" applyNumberFormat="1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center" vertical="center" wrapText="1"/>
      <protection/>
    </xf>
    <xf numFmtId="167" fontId="37" fillId="0" borderId="23" xfId="0" applyNumberFormat="1" applyFont="1" applyBorder="1" applyAlignment="1" applyProtection="1">
      <alignment vertical="center"/>
      <protection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ht="14.4" customHeight="1">
      <c r="B26" s="20"/>
      <c r="C26" s="21"/>
      <c r="D26" s="37" t="s">
        <v>40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38">
        <f>ROUND(AG94,2)</f>
        <v>0</v>
      </c>
      <c r="AL26" s="21"/>
      <c r="AM26" s="21"/>
      <c r="AN26" s="21"/>
      <c r="AO26" s="21"/>
      <c r="AP26" s="21"/>
      <c r="AQ26" s="21"/>
      <c r="AR26" s="19"/>
      <c r="BE26" s="30"/>
    </row>
    <row r="27" spans="2:57" ht="14.4" customHeight="1">
      <c r="B27" s="20"/>
      <c r="C27" s="21"/>
      <c r="D27" s="37" t="s">
        <v>41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38">
        <f>ROUND(AG101,2)</f>
        <v>0</v>
      </c>
      <c r="AL27" s="38"/>
      <c r="AM27" s="38"/>
      <c r="AN27" s="38"/>
      <c r="AO27" s="38"/>
      <c r="AP27" s="21"/>
      <c r="AQ27" s="21"/>
      <c r="AR27" s="19"/>
      <c r="BE27" s="30"/>
    </row>
    <row r="28" spans="2:57" s="1" customFormat="1" ht="6.95" customHeigh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BE28" s="30"/>
    </row>
    <row r="29" spans="2:57" s="1" customFormat="1" ht="25.9" customHeight="1">
      <c r="B29" s="39"/>
      <c r="C29" s="40"/>
      <c r="D29" s="42" t="s">
        <v>42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ROUND(AK26+AK27,2)</f>
        <v>0</v>
      </c>
      <c r="AL29" s="43"/>
      <c r="AM29" s="43"/>
      <c r="AN29" s="43"/>
      <c r="AO29" s="43"/>
      <c r="AP29" s="40"/>
      <c r="AQ29" s="40"/>
      <c r="AR29" s="41"/>
      <c r="BE29" s="30"/>
    </row>
    <row r="30" spans="2:57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BE30" s="30"/>
    </row>
    <row r="31" spans="2:57" s="1" customFormat="1" ht="12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5" t="s">
        <v>43</v>
      </c>
      <c r="M31" s="45"/>
      <c r="N31" s="45"/>
      <c r="O31" s="45"/>
      <c r="P31" s="45"/>
      <c r="Q31" s="40"/>
      <c r="R31" s="40"/>
      <c r="S31" s="40"/>
      <c r="T31" s="40"/>
      <c r="U31" s="40"/>
      <c r="V31" s="40"/>
      <c r="W31" s="45" t="s">
        <v>44</v>
      </c>
      <c r="X31" s="45"/>
      <c r="Y31" s="45"/>
      <c r="Z31" s="45"/>
      <c r="AA31" s="45"/>
      <c r="AB31" s="45"/>
      <c r="AC31" s="45"/>
      <c r="AD31" s="45"/>
      <c r="AE31" s="45"/>
      <c r="AF31" s="40"/>
      <c r="AG31" s="40"/>
      <c r="AH31" s="40"/>
      <c r="AI31" s="40"/>
      <c r="AJ31" s="40"/>
      <c r="AK31" s="45" t="s">
        <v>45</v>
      </c>
      <c r="AL31" s="45"/>
      <c r="AM31" s="45"/>
      <c r="AN31" s="45"/>
      <c r="AO31" s="45"/>
      <c r="AP31" s="40"/>
      <c r="AQ31" s="40"/>
      <c r="AR31" s="41"/>
      <c r="BE31" s="30"/>
    </row>
    <row r="32" spans="2:57" s="2" customFormat="1" ht="14.4" customHeight="1">
      <c r="B32" s="46"/>
      <c r="C32" s="47"/>
      <c r="D32" s="31" t="s">
        <v>46</v>
      </c>
      <c r="E32" s="47"/>
      <c r="F32" s="31" t="s">
        <v>47</v>
      </c>
      <c r="G32" s="47"/>
      <c r="H32" s="47"/>
      <c r="I32" s="47"/>
      <c r="J32" s="47"/>
      <c r="K32" s="47"/>
      <c r="L32" s="48">
        <v>0.21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ROUND(AZ94+SUM(CD101:CD105),2)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f>ROUND(AV94+SUM(BY101:BY105),2)</f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2:57" s="2" customFormat="1" ht="14.4" customHeight="1">
      <c r="B33" s="46"/>
      <c r="C33" s="47"/>
      <c r="D33" s="47"/>
      <c r="E33" s="47"/>
      <c r="F33" s="31" t="s">
        <v>48</v>
      </c>
      <c r="G33" s="47"/>
      <c r="H33" s="47"/>
      <c r="I33" s="47"/>
      <c r="J33" s="47"/>
      <c r="K33" s="47"/>
      <c r="L33" s="48">
        <v>0.15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ROUND(BA94+SUM(CE101:CE105),2)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f>ROUND(AW94+SUM(BZ101:BZ105),2)</f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2:57" s="2" customFormat="1" ht="14.4" customHeight="1" hidden="1">
      <c r="B34" s="46"/>
      <c r="C34" s="47"/>
      <c r="D34" s="47"/>
      <c r="E34" s="47"/>
      <c r="F34" s="31" t="s">
        <v>49</v>
      </c>
      <c r="G34" s="47"/>
      <c r="H34" s="47"/>
      <c r="I34" s="47"/>
      <c r="J34" s="47"/>
      <c r="K34" s="47"/>
      <c r="L34" s="48">
        <v>0.21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9">
        <f>ROUND(BB94+SUM(CF101:CF105),2)</f>
        <v>0</v>
      </c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9">
        <v>0</v>
      </c>
      <c r="AL34" s="47"/>
      <c r="AM34" s="47"/>
      <c r="AN34" s="47"/>
      <c r="AO34" s="47"/>
      <c r="AP34" s="47"/>
      <c r="AQ34" s="47"/>
      <c r="AR34" s="50"/>
      <c r="BE34" s="51"/>
    </row>
    <row r="35" spans="2:44" s="2" customFormat="1" ht="14.4" customHeight="1" hidden="1">
      <c r="B35" s="46"/>
      <c r="C35" s="47"/>
      <c r="D35" s="47"/>
      <c r="E35" s="47"/>
      <c r="F35" s="31" t="s">
        <v>50</v>
      </c>
      <c r="G35" s="47"/>
      <c r="H35" s="47"/>
      <c r="I35" s="47"/>
      <c r="J35" s="47"/>
      <c r="K35" s="47"/>
      <c r="L35" s="48">
        <v>0.15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9">
        <f>ROUND(BC94+SUM(CG101:CG105),2)</f>
        <v>0</v>
      </c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9">
        <v>0</v>
      </c>
      <c r="AL35" s="47"/>
      <c r="AM35" s="47"/>
      <c r="AN35" s="47"/>
      <c r="AO35" s="47"/>
      <c r="AP35" s="47"/>
      <c r="AQ35" s="47"/>
      <c r="AR35" s="50"/>
    </row>
    <row r="36" spans="2:44" s="2" customFormat="1" ht="14.4" customHeight="1" hidden="1">
      <c r="B36" s="46"/>
      <c r="C36" s="47"/>
      <c r="D36" s="47"/>
      <c r="E36" s="47"/>
      <c r="F36" s="31" t="s">
        <v>51</v>
      </c>
      <c r="G36" s="47"/>
      <c r="H36" s="47"/>
      <c r="I36" s="47"/>
      <c r="J36" s="47"/>
      <c r="K36" s="47"/>
      <c r="L36" s="48">
        <v>0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9">
        <f>ROUND(BD94+SUM(CH101:CH105),2)</f>
        <v>0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9">
        <v>0</v>
      </c>
      <c r="AL36" s="47"/>
      <c r="AM36" s="47"/>
      <c r="AN36" s="47"/>
      <c r="AO36" s="47"/>
      <c r="AP36" s="47"/>
      <c r="AQ36" s="47"/>
      <c r="AR36" s="50"/>
    </row>
    <row r="37" spans="2:44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</row>
    <row r="38" spans="2:44" s="1" customFormat="1" ht="25.9" customHeight="1">
      <c r="B38" s="39"/>
      <c r="C38" s="52"/>
      <c r="D38" s="53" t="s">
        <v>52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 t="s">
        <v>53</v>
      </c>
      <c r="U38" s="54"/>
      <c r="V38" s="54"/>
      <c r="W38" s="54"/>
      <c r="X38" s="56" t="s">
        <v>54</v>
      </c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7">
        <f>SUM(AK29:AK36)</f>
        <v>0</v>
      </c>
      <c r="AL38" s="54"/>
      <c r="AM38" s="54"/>
      <c r="AN38" s="54"/>
      <c r="AO38" s="58"/>
      <c r="AP38" s="52"/>
      <c r="AQ38" s="52"/>
      <c r="AR38" s="41"/>
    </row>
    <row r="39" spans="2:44" s="1" customFormat="1" ht="6.9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</row>
    <row r="40" spans="2:44" s="1" customFormat="1" ht="14.4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9"/>
      <c r="C49" s="40"/>
      <c r="D49" s="59" t="s">
        <v>55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56</v>
      </c>
      <c r="AI49" s="60"/>
      <c r="AJ49" s="60"/>
      <c r="AK49" s="60"/>
      <c r="AL49" s="60"/>
      <c r="AM49" s="60"/>
      <c r="AN49" s="60"/>
      <c r="AO49" s="60"/>
      <c r="AP49" s="40"/>
      <c r="AQ49" s="40"/>
      <c r="AR49" s="41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9"/>
      <c r="C60" s="40"/>
      <c r="D60" s="61" t="s">
        <v>57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1" t="s">
        <v>58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1" t="s">
        <v>57</v>
      </c>
      <c r="AI60" s="43"/>
      <c r="AJ60" s="43"/>
      <c r="AK60" s="43"/>
      <c r="AL60" s="43"/>
      <c r="AM60" s="61" t="s">
        <v>58</v>
      </c>
      <c r="AN60" s="43"/>
      <c r="AO60" s="43"/>
      <c r="AP60" s="40"/>
      <c r="AQ60" s="40"/>
      <c r="AR60" s="41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9"/>
      <c r="C64" s="40"/>
      <c r="D64" s="59" t="s">
        <v>59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9" t="s">
        <v>60</v>
      </c>
      <c r="AI64" s="60"/>
      <c r="AJ64" s="60"/>
      <c r="AK64" s="60"/>
      <c r="AL64" s="60"/>
      <c r="AM64" s="60"/>
      <c r="AN64" s="60"/>
      <c r="AO64" s="60"/>
      <c r="AP64" s="40"/>
      <c r="AQ64" s="40"/>
      <c r="AR64" s="41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9"/>
      <c r="C75" s="40"/>
      <c r="D75" s="61" t="s">
        <v>57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1" t="s">
        <v>58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1" t="s">
        <v>57</v>
      </c>
      <c r="AI75" s="43"/>
      <c r="AJ75" s="43"/>
      <c r="AK75" s="43"/>
      <c r="AL75" s="43"/>
      <c r="AM75" s="61" t="s">
        <v>58</v>
      </c>
      <c r="AN75" s="43"/>
      <c r="AO75" s="43"/>
      <c r="AP75" s="40"/>
      <c r="AQ75" s="40"/>
      <c r="AR75" s="41"/>
    </row>
    <row r="76" spans="2:44" s="1" customFormat="1" ht="12"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1"/>
    </row>
    <row r="77" spans="2:44" s="1" customFormat="1" ht="6.95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41"/>
    </row>
    <row r="81" spans="2:44" s="1" customFormat="1" ht="6.95" customHeight="1"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41"/>
    </row>
    <row r="82" spans="2:44" s="1" customFormat="1" ht="24.95" customHeight="1">
      <c r="B82" s="39"/>
      <c r="C82" s="22" t="s">
        <v>61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1"/>
    </row>
    <row r="83" spans="2:44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1"/>
    </row>
    <row r="84" spans="2:44" s="3" customFormat="1" ht="12" customHeight="1">
      <c r="B84" s="66"/>
      <c r="C84" s="31" t="s">
        <v>13</v>
      </c>
      <c r="D84" s="67"/>
      <c r="E84" s="67"/>
      <c r="F84" s="67"/>
      <c r="G84" s="67"/>
      <c r="H84" s="67"/>
      <c r="I84" s="67"/>
      <c r="J84" s="67"/>
      <c r="K84" s="67"/>
      <c r="L84" s="67" t="str">
        <f>K5</f>
        <v>19A044-SO03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8"/>
    </row>
    <row r="85" spans="2:44" s="4" customFormat="1" ht="36.95" customHeight="1">
      <c r="B85" s="69"/>
      <c r="C85" s="70" t="s">
        <v>16</v>
      </c>
      <c r="D85" s="71"/>
      <c r="E85" s="71"/>
      <c r="F85" s="71"/>
      <c r="G85" s="71"/>
      <c r="H85" s="71"/>
      <c r="I85" s="71"/>
      <c r="J85" s="71"/>
      <c r="K85" s="71"/>
      <c r="L85" s="72" t="str">
        <f>K6</f>
        <v>Demolice objektu Sokolov - Hornická</v>
      </c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3"/>
    </row>
    <row r="86" spans="2:44" s="1" customFormat="1" ht="6.9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1"/>
    </row>
    <row r="87" spans="2:44" s="1" customFormat="1" ht="12" customHeight="1">
      <c r="B87" s="39"/>
      <c r="C87" s="31" t="s">
        <v>20</v>
      </c>
      <c r="D87" s="40"/>
      <c r="E87" s="40"/>
      <c r="F87" s="40"/>
      <c r="G87" s="40"/>
      <c r="H87" s="40"/>
      <c r="I87" s="40"/>
      <c r="J87" s="40"/>
      <c r="K87" s="40"/>
      <c r="L87" s="74" t="str">
        <f>IF(K8="","",K8)</f>
        <v>Sokolov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1" t="s">
        <v>22</v>
      </c>
      <c r="AJ87" s="40"/>
      <c r="AK87" s="40"/>
      <c r="AL87" s="40"/>
      <c r="AM87" s="75" t="str">
        <f>IF(AN8="","",AN8)</f>
        <v>12. 12. 2019</v>
      </c>
      <c r="AN87" s="75"/>
      <c r="AO87" s="40"/>
      <c r="AP87" s="40"/>
      <c r="AQ87" s="40"/>
      <c r="AR87" s="41"/>
    </row>
    <row r="88" spans="2:44" s="1" customFormat="1" ht="6.9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1"/>
    </row>
    <row r="89" spans="2:56" s="1" customFormat="1" ht="15.15" customHeight="1">
      <c r="B89" s="39"/>
      <c r="C89" s="31" t="s">
        <v>24</v>
      </c>
      <c r="D89" s="40"/>
      <c r="E89" s="40"/>
      <c r="F89" s="40"/>
      <c r="G89" s="40"/>
      <c r="H89" s="40"/>
      <c r="I89" s="40"/>
      <c r="J89" s="40"/>
      <c r="K89" s="40"/>
      <c r="L89" s="67" t="str">
        <f>IF(E11="","",E11)</f>
        <v>Město Sokolov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1" t="s">
        <v>32</v>
      </c>
      <c r="AJ89" s="40"/>
      <c r="AK89" s="40"/>
      <c r="AL89" s="40"/>
      <c r="AM89" s="76" t="str">
        <f>IF(E17="","",E17)</f>
        <v>AWT Rekultivace a.s.</v>
      </c>
      <c r="AN89" s="67"/>
      <c r="AO89" s="67"/>
      <c r="AP89" s="67"/>
      <c r="AQ89" s="40"/>
      <c r="AR89" s="41"/>
      <c r="AS89" s="77" t="s">
        <v>62</v>
      </c>
      <c r="AT89" s="78"/>
      <c r="AU89" s="79"/>
      <c r="AV89" s="79"/>
      <c r="AW89" s="79"/>
      <c r="AX89" s="79"/>
      <c r="AY89" s="79"/>
      <c r="AZ89" s="79"/>
      <c r="BA89" s="79"/>
      <c r="BB89" s="79"/>
      <c r="BC89" s="79"/>
      <c r="BD89" s="80"/>
    </row>
    <row r="90" spans="2:56" s="1" customFormat="1" ht="15.15" customHeight="1">
      <c r="B90" s="39"/>
      <c r="C90" s="31" t="s">
        <v>30</v>
      </c>
      <c r="D90" s="40"/>
      <c r="E90" s="40"/>
      <c r="F90" s="40"/>
      <c r="G90" s="40"/>
      <c r="H90" s="40"/>
      <c r="I90" s="40"/>
      <c r="J90" s="40"/>
      <c r="K90" s="40"/>
      <c r="L90" s="67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1" t="s">
        <v>37</v>
      </c>
      <c r="AJ90" s="40"/>
      <c r="AK90" s="40"/>
      <c r="AL90" s="40"/>
      <c r="AM90" s="76" t="str">
        <f>IF(E20="","",E20)</f>
        <v>Ing. Kropáčová</v>
      </c>
      <c r="AN90" s="67"/>
      <c r="AO90" s="67"/>
      <c r="AP90" s="67"/>
      <c r="AQ90" s="40"/>
      <c r="AR90" s="41"/>
      <c r="AS90" s="81"/>
      <c r="AT90" s="82"/>
      <c r="AU90" s="83"/>
      <c r="AV90" s="83"/>
      <c r="AW90" s="83"/>
      <c r="AX90" s="83"/>
      <c r="AY90" s="83"/>
      <c r="AZ90" s="83"/>
      <c r="BA90" s="83"/>
      <c r="BB90" s="83"/>
      <c r="BC90" s="83"/>
      <c r="BD90" s="84"/>
    </row>
    <row r="91" spans="2:56" s="1" customFormat="1" ht="10.8" customHeight="1"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1"/>
      <c r="AS91" s="85"/>
      <c r="AT91" s="86"/>
      <c r="AU91" s="87"/>
      <c r="AV91" s="87"/>
      <c r="AW91" s="87"/>
      <c r="AX91" s="87"/>
      <c r="AY91" s="87"/>
      <c r="AZ91" s="87"/>
      <c r="BA91" s="87"/>
      <c r="BB91" s="87"/>
      <c r="BC91" s="87"/>
      <c r="BD91" s="88"/>
    </row>
    <row r="92" spans="2:56" s="1" customFormat="1" ht="29.25" customHeight="1">
      <c r="B92" s="39"/>
      <c r="C92" s="89" t="s">
        <v>63</v>
      </c>
      <c r="D92" s="90"/>
      <c r="E92" s="90"/>
      <c r="F92" s="90"/>
      <c r="G92" s="90"/>
      <c r="H92" s="91"/>
      <c r="I92" s="92" t="s">
        <v>64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3" t="s">
        <v>65</v>
      </c>
      <c r="AH92" s="90"/>
      <c r="AI92" s="90"/>
      <c r="AJ92" s="90"/>
      <c r="AK92" s="90"/>
      <c r="AL92" s="90"/>
      <c r="AM92" s="90"/>
      <c r="AN92" s="92" t="s">
        <v>66</v>
      </c>
      <c r="AO92" s="90"/>
      <c r="AP92" s="94"/>
      <c r="AQ92" s="95" t="s">
        <v>67</v>
      </c>
      <c r="AR92" s="41"/>
      <c r="AS92" s="96" t="s">
        <v>68</v>
      </c>
      <c r="AT92" s="97" t="s">
        <v>69</v>
      </c>
      <c r="AU92" s="97" t="s">
        <v>70</v>
      </c>
      <c r="AV92" s="97" t="s">
        <v>71</v>
      </c>
      <c r="AW92" s="97" t="s">
        <v>72</v>
      </c>
      <c r="AX92" s="97" t="s">
        <v>73</v>
      </c>
      <c r="AY92" s="97" t="s">
        <v>74</v>
      </c>
      <c r="AZ92" s="97" t="s">
        <v>75</v>
      </c>
      <c r="BA92" s="97" t="s">
        <v>76</v>
      </c>
      <c r="BB92" s="97" t="s">
        <v>77</v>
      </c>
      <c r="BC92" s="97" t="s">
        <v>78</v>
      </c>
      <c r="BD92" s="98" t="s">
        <v>79</v>
      </c>
    </row>
    <row r="93" spans="2:56" s="1" customFormat="1" ht="10.8" customHeight="1"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1"/>
      <c r="AS93" s="99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1"/>
    </row>
    <row r="94" spans="2:90" s="5" customFormat="1" ht="32.4" customHeight="1">
      <c r="B94" s="102"/>
      <c r="C94" s="103" t="s">
        <v>80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5">
        <f>ROUND(SUM(AG95:AG99),2)</f>
        <v>0</v>
      </c>
      <c r="AH94" s="105"/>
      <c r="AI94" s="105"/>
      <c r="AJ94" s="105"/>
      <c r="AK94" s="105"/>
      <c r="AL94" s="105"/>
      <c r="AM94" s="105"/>
      <c r="AN94" s="106">
        <f>SUM(AG94,AT94)</f>
        <v>0</v>
      </c>
      <c r="AO94" s="106"/>
      <c r="AP94" s="106"/>
      <c r="AQ94" s="107" t="s">
        <v>1</v>
      </c>
      <c r="AR94" s="108"/>
      <c r="AS94" s="109">
        <f>ROUND(SUM(AS95:AS99),2)</f>
        <v>0</v>
      </c>
      <c r="AT94" s="110">
        <f>ROUND(SUM(AV94:AW94),2)</f>
        <v>0</v>
      </c>
      <c r="AU94" s="111">
        <f>ROUND(SUM(AU95:AU99),5)</f>
        <v>0</v>
      </c>
      <c r="AV94" s="110">
        <f>ROUND(AZ94*L32,2)</f>
        <v>0</v>
      </c>
      <c r="AW94" s="110">
        <f>ROUND(BA94*L33,2)</f>
        <v>0</v>
      </c>
      <c r="AX94" s="110">
        <f>ROUND(BB94*L32,2)</f>
        <v>0</v>
      </c>
      <c r="AY94" s="110">
        <f>ROUND(BC94*L33,2)</f>
        <v>0</v>
      </c>
      <c r="AZ94" s="110">
        <f>ROUND(SUM(AZ95:AZ99),2)</f>
        <v>0</v>
      </c>
      <c r="BA94" s="110">
        <f>ROUND(SUM(BA95:BA99),2)</f>
        <v>0</v>
      </c>
      <c r="BB94" s="110">
        <f>ROUND(SUM(BB95:BB99),2)</f>
        <v>0</v>
      </c>
      <c r="BC94" s="110">
        <f>ROUND(SUM(BC95:BC99),2)</f>
        <v>0</v>
      </c>
      <c r="BD94" s="112">
        <f>ROUND(SUM(BD95:BD99),2)</f>
        <v>0</v>
      </c>
      <c r="BS94" s="113" t="s">
        <v>81</v>
      </c>
      <c r="BT94" s="113" t="s">
        <v>82</v>
      </c>
      <c r="BU94" s="114" t="s">
        <v>83</v>
      </c>
      <c r="BV94" s="113" t="s">
        <v>84</v>
      </c>
      <c r="BW94" s="113" t="s">
        <v>5</v>
      </c>
      <c r="BX94" s="113" t="s">
        <v>85</v>
      </c>
      <c r="CL94" s="113" t="s">
        <v>1</v>
      </c>
    </row>
    <row r="95" spans="1:91" s="6" customFormat="1" ht="16.5" customHeight="1">
      <c r="A95" s="115" t="s">
        <v>86</v>
      </c>
      <c r="B95" s="116"/>
      <c r="C95" s="117"/>
      <c r="D95" s="118" t="s">
        <v>87</v>
      </c>
      <c r="E95" s="118"/>
      <c r="F95" s="118"/>
      <c r="G95" s="118"/>
      <c r="H95" s="118"/>
      <c r="I95" s="119"/>
      <c r="J95" s="118" t="s">
        <v>88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'01 - Příprava území'!J32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89</v>
      </c>
      <c r="AR95" s="122"/>
      <c r="AS95" s="123">
        <v>0</v>
      </c>
      <c r="AT95" s="124">
        <f>ROUND(SUM(AV95:AW95),2)</f>
        <v>0</v>
      </c>
      <c r="AU95" s="125">
        <f>'01 - Příprava území'!P131</f>
        <v>0</v>
      </c>
      <c r="AV95" s="124">
        <f>'01 - Příprava území'!J35</f>
        <v>0</v>
      </c>
      <c r="AW95" s="124">
        <f>'01 - Příprava území'!J36</f>
        <v>0</v>
      </c>
      <c r="AX95" s="124">
        <f>'01 - Příprava území'!J37</f>
        <v>0</v>
      </c>
      <c r="AY95" s="124">
        <f>'01 - Příprava území'!J38</f>
        <v>0</v>
      </c>
      <c r="AZ95" s="124">
        <f>'01 - Příprava území'!F35</f>
        <v>0</v>
      </c>
      <c r="BA95" s="124">
        <f>'01 - Příprava území'!F36</f>
        <v>0</v>
      </c>
      <c r="BB95" s="124">
        <f>'01 - Příprava území'!F37</f>
        <v>0</v>
      </c>
      <c r="BC95" s="124">
        <f>'01 - Příprava území'!F38</f>
        <v>0</v>
      </c>
      <c r="BD95" s="126">
        <f>'01 - Příprava území'!F39</f>
        <v>0</v>
      </c>
      <c r="BT95" s="127" t="s">
        <v>90</v>
      </c>
      <c r="BV95" s="127" t="s">
        <v>84</v>
      </c>
      <c r="BW95" s="127" t="s">
        <v>91</v>
      </c>
      <c r="BX95" s="127" t="s">
        <v>5</v>
      </c>
      <c r="CL95" s="127" t="s">
        <v>1</v>
      </c>
      <c r="CM95" s="127" t="s">
        <v>92</v>
      </c>
    </row>
    <row r="96" spans="1:91" s="6" customFormat="1" ht="16.5" customHeight="1">
      <c r="A96" s="115" t="s">
        <v>86</v>
      </c>
      <c r="B96" s="116"/>
      <c r="C96" s="117"/>
      <c r="D96" s="118" t="s">
        <v>93</v>
      </c>
      <c r="E96" s="118"/>
      <c r="F96" s="118"/>
      <c r="G96" s="118"/>
      <c r="H96" s="118"/>
      <c r="I96" s="119"/>
      <c r="J96" s="118" t="s">
        <v>94</v>
      </c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20">
        <f>'02 - Demolice'!J32</f>
        <v>0</v>
      </c>
      <c r="AH96" s="119"/>
      <c r="AI96" s="119"/>
      <c r="AJ96" s="119"/>
      <c r="AK96" s="119"/>
      <c r="AL96" s="119"/>
      <c r="AM96" s="119"/>
      <c r="AN96" s="120">
        <f>SUM(AG96,AT96)</f>
        <v>0</v>
      </c>
      <c r="AO96" s="119"/>
      <c r="AP96" s="119"/>
      <c r="AQ96" s="121" t="s">
        <v>89</v>
      </c>
      <c r="AR96" s="122"/>
      <c r="AS96" s="123">
        <v>0</v>
      </c>
      <c r="AT96" s="124">
        <f>ROUND(SUM(AV96:AW96),2)</f>
        <v>0</v>
      </c>
      <c r="AU96" s="125">
        <f>'02 - Demolice'!P130</f>
        <v>0</v>
      </c>
      <c r="AV96" s="124">
        <f>'02 - Demolice'!J35</f>
        <v>0</v>
      </c>
      <c r="AW96" s="124">
        <f>'02 - Demolice'!J36</f>
        <v>0</v>
      </c>
      <c r="AX96" s="124">
        <f>'02 - Demolice'!J37</f>
        <v>0</v>
      </c>
      <c r="AY96" s="124">
        <f>'02 - Demolice'!J38</f>
        <v>0</v>
      </c>
      <c r="AZ96" s="124">
        <f>'02 - Demolice'!F35</f>
        <v>0</v>
      </c>
      <c r="BA96" s="124">
        <f>'02 - Demolice'!F36</f>
        <v>0</v>
      </c>
      <c r="BB96" s="124">
        <f>'02 - Demolice'!F37</f>
        <v>0</v>
      </c>
      <c r="BC96" s="124">
        <f>'02 - Demolice'!F38</f>
        <v>0</v>
      </c>
      <c r="BD96" s="126">
        <f>'02 - Demolice'!F39</f>
        <v>0</v>
      </c>
      <c r="BT96" s="127" t="s">
        <v>90</v>
      </c>
      <c r="BV96" s="127" t="s">
        <v>84</v>
      </c>
      <c r="BW96" s="127" t="s">
        <v>95</v>
      </c>
      <c r="BX96" s="127" t="s">
        <v>5</v>
      </c>
      <c r="CL96" s="127" t="s">
        <v>1</v>
      </c>
      <c r="CM96" s="127" t="s">
        <v>92</v>
      </c>
    </row>
    <row r="97" spans="1:91" s="6" customFormat="1" ht="16.5" customHeight="1">
      <c r="A97" s="115" t="s">
        <v>86</v>
      </c>
      <c r="B97" s="116"/>
      <c r="C97" s="117"/>
      <c r="D97" s="118" t="s">
        <v>96</v>
      </c>
      <c r="E97" s="118"/>
      <c r="F97" s="118"/>
      <c r="G97" s="118"/>
      <c r="H97" s="118"/>
      <c r="I97" s="119"/>
      <c r="J97" s="118" t="s">
        <v>97</v>
      </c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20">
        <f>'03 - Oprava sousedního ob...'!J32</f>
        <v>0</v>
      </c>
      <c r="AH97" s="119"/>
      <c r="AI97" s="119"/>
      <c r="AJ97" s="119"/>
      <c r="AK97" s="119"/>
      <c r="AL97" s="119"/>
      <c r="AM97" s="119"/>
      <c r="AN97" s="120">
        <f>SUM(AG97,AT97)</f>
        <v>0</v>
      </c>
      <c r="AO97" s="119"/>
      <c r="AP97" s="119"/>
      <c r="AQ97" s="121" t="s">
        <v>89</v>
      </c>
      <c r="AR97" s="122"/>
      <c r="AS97" s="123">
        <v>0</v>
      </c>
      <c r="AT97" s="124">
        <f>ROUND(SUM(AV97:AW97),2)</f>
        <v>0</v>
      </c>
      <c r="AU97" s="125">
        <f>'03 - Oprava sousedního ob...'!P129</f>
        <v>0</v>
      </c>
      <c r="AV97" s="124">
        <f>'03 - Oprava sousedního ob...'!J35</f>
        <v>0</v>
      </c>
      <c r="AW97" s="124">
        <f>'03 - Oprava sousedního ob...'!J36</f>
        <v>0</v>
      </c>
      <c r="AX97" s="124">
        <f>'03 - Oprava sousedního ob...'!J37</f>
        <v>0</v>
      </c>
      <c r="AY97" s="124">
        <f>'03 - Oprava sousedního ob...'!J38</f>
        <v>0</v>
      </c>
      <c r="AZ97" s="124">
        <f>'03 - Oprava sousedního ob...'!F35</f>
        <v>0</v>
      </c>
      <c r="BA97" s="124">
        <f>'03 - Oprava sousedního ob...'!F36</f>
        <v>0</v>
      </c>
      <c r="BB97" s="124">
        <f>'03 - Oprava sousedního ob...'!F37</f>
        <v>0</v>
      </c>
      <c r="BC97" s="124">
        <f>'03 - Oprava sousedního ob...'!F38</f>
        <v>0</v>
      </c>
      <c r="BD97" s="126">
        <f>'03 - Oprava sousedního ob...'!F39</f>
        <v>0</v>
      </c>
      <c r="BT97" s="127" t="s">
        <v>90</v>
      </c>
      <c r="BV97" s="127" t="s">
        <v>84</v>
      </c>
      <c r="BW97" s="127" t="s">
        <v>98</v>
      </c>
      <c r="BX97" s="127" t="s">
        <v>5</v>
      </c>
      <c r="CL97" s="127" t="s">
        <v>1</v>
      </c>
      <c r="CM97" s="127" t="s">
        <v>90</v>
      </c>
    </row>
    <row r="98" spans="1:91" s="6" customFormat="1" ht="16.5" customHeight="1">
      <c r="A98" s="115" t="s">
        <v>86</v>
      </c>
      <c r="B98" s="116"/>
      <c r="C98" s="117"/>
      <c r="D98" s="118" t="s">
        <v>99</v>
      </c>
      <c r="E98" s="118"/>
      <c r="F98" s="118"/>
      <c r="G98" s="118"/>
      <c r="H98" s="118"/>
      <c r="I98" s="119"/>
      <c r="J98" s="118" t="s">
        <v>100</v>
      </c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20">
        <f>'04 - Zásypy, dokončovací ...'!J32</f>
        <v>0</v>
      </c>
      <c r="AH98" s="119"/>
      <c r="AI98" s="119"/>
      <c r="AJ98" s="119"/>
      <c r="AK98" s="119"/>
      <c r="AL98" s="119"/>
      <c r="AM98" s="119"/>
      <c r="AN98" s="120">
        <f>SUM(AG98,AT98)</f>
        <v>0</v>
      </c>
      <c r="AO98" s="119"/>
      <c r="AP98" s="119"/>
      <c r="AQ98" s="121" t="s">
        <v>89</v>
      </c>
      <c r="AR98" s="122"/>
      <c r="AS98" s="123">
        <v>0</v>
      </c>
      <c r="AT98" s="124">
        <f>ROUND(SUM(AV98:AW98),2)</f>
        <v>0</v>
      </c>
      <c r="AU98" s="125">
        <f>'04 - Zásypy, dokončovací ...'!P128</f>
        <v>0</v>
      </c>
      <c r="AV98" s="124">
        <f>'04 - Zásypy, dokončovací ...'!J35</f>
        <v>0</v>
      </c>
      <c r="AW98" s="124">
        <f>'04 - Zásypy, dokončovací ...'!J36</f>
        <v>0</v>
      </c>
      <c r="AX98" s="124">
        <f>'04 - Zásypy, dokončovací ...'!J37</f>
        <v>0</v>
      </c>
      <c r="AY98" s="124">
        <f>'04 - Zásypy, dokončovací ...'!J38</f>
        <v>0</v>
      </c>
      <c r="AZ98" s="124">
        <f>'04 - Zásypy, dokončovací ...'!F35</f>
        <v>0</v>
      </c>
      <c r="BA98" s="124">
        <f>'04 - Zásypy, dokončovací ...'!F36</f>
        <v>0</v>
      </c>
      <c r="BB98" s="124">
        <f>'04 - Zásypy, dokončovací ...'!F37</f>
        <v>0</v>
      </c>
      <c r="BC98" s="124">
        <f>'04 - Zásypy, dokončovací ...'!F38</f>
        <v>0</v>
      </c>
      <c r="BD98" s="126">
        <f>'04 - Zásypy, dokončovací ...'!F39</f>
        <v>0</v>
      </c>
      <c r="BT98" s="127" t="s">
        <v>90</v>
      </c>
      <c r="BV98" s="127" t="s">
        <v>84</v>
      </c>
      <c r="BW98" s="127" t="s">
        <v>101</v>
      </c>
      <c r="BX98" s="127" t="s">
        <v>5</v>
      </c>
      <c r="CL98" s="127" t="s">
        <v>1</v>
      </c>
      <c r="CM98" s="127" t="s">
        <v>92</v>
      </c>
    </row>
    <row r="99" spans="1:91" s="6" customFormat="1" ht="16.5" customHeight="1">
      <c r="A99" s="115" t="s">
        <v>86</v>
      </c>
      <c r="B99" s="116"/>
      <c r="C99" s="117"/>
      <c r="D99" s="118" t="s">
        <v>102</v>
      </c>
      <c r="E99" s="118"/>
      <c r="F99" s="118"/>
      <c r="G99" s="118"/>
      <c r="H99" s="118"/>
      <c r="I99" s="119"/>
      <c r="J99" s="118" t="s">
        <v>103</v>
      </c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20">
        <f>'VRN - Vedlejší rozpočtové...'!J32</f>
        <v>0</v>
      </c>
      <c r="AH99" s="119"/>
      <c r="AI99" s="119"/>
      <c r="AJ99" s="119"/>
      <c r="AK99" s="119"/>
      <c r="AL99" s="119"/>
      <c r="AM99" s="119"/>
      <c r="AN99" s="120">
        <f>SUM(AG99,AT99)</f>
        <v>0</v>
      </c>
      <c r="AO99" s="119"/>
      <c r="AP99" s="119"/>
      <c r="AQ99" s="121" t="s">
        <v>89</v>
      </c>
      <c r="AR99" s="122"/>
      <c r="AS99" s="128">
        <v>0</v>
      </c>
      <c r="AT99" s="129">
        <f>ROUND(SUM(AV99:AW99),2)</f>
        <v>0</v>
      </c>
      <c r="AU99" s="130">
        <f>'VRN - Vedlejší rozpočtové...'!P132</f>
        <v>0</v>
      </c>
      <c r="AV99" s="129">
        <f>'VRN - Vedlejší rozpočtové...'!J35</f>
        <v>0</v>
      </c>
      <c r="AW99" s="129">
        <f>'VRN - Vedlejší rozpočtové...'!J36</f>
        <v>0</v>
      </c>
      <c r="AX99" s="129">
        <f>'VRN - Vedlejší rozpočtové...'!J37</f>
        <v>0</v>
      </c>
      <c r="AY99" s="129">
        <f>'VRN - Vedlejší rozpočtové...'!J38</f>
        <v>0</v>
      </c>
      <c r="AZ99" s="129">
        <f>'VRN - Vedlejší rozpočtové...'!F35</f>
        <v>0</v>
      </c>
      <c r="BA99" s="129">
        <f>'VRN - Vedlejší rozpočtové...'!F36</f>
        <v>0</v>
      </c>
      <c r="BB99" s="129">
        <f>'VRN - Vedlejší rozpočtové...'!F37</f>
        <v>0</v>
      </c>
      <c r="BC99" s="129">
        <f>'VRN - Vedlejší rozpočtové...'!F38</f>
        <v>0</v>
      </c>
      <c r="BD99" s="131">
        <f>'VRN - Vedlejší rozpočtové...'!F39</f>
        <v>0</v>
      </c>
      <c r="BT99" s="127" t="s">
        <v>90</v>
      </c>
      <c r="BV99" s="127" t="s">
        <v>84</v>
      </c>
      <c r="BW99" s="127" t="s">
        <v>104</v>
      </c>
      <c r="BX99" s="127" t="s">
        <v>5</v>
      </c>
      <c r="CL99" s="127" t="s">
        <v>1</v>
      </c>
      <c r="CM99" s="127" t="s">
        <v>92</v>
      </c>
    </row>
    <row r="100" spans="2:44" ht="12"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19"/>
    </row>
    <row r="101" spans="2:48" s="1" customFormat="1" ht="30" customHeight="1">
      <c r="B101" s="39"/>
      <c r="C101" s="103" t="s">
        <v>105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106">
        <f>ROUND(SUM(AG102:AG105),2)</f>
        <v>0</v>
      </c>
      <c r="AH101" s="106"/>
      <c r="AI101" s="106"/>
      <c r="AJ101" s="106"/>
      <c r="AK101" s="106"/>
      <c r="AL101" s="106"/>
      <c r="AM101" s="106"/>
      <c r="AN101" s="106">
        <f>ROUND(SUM(AN102:AN105),2)</f>
        <v>0</v>
      </c>
      <c r="AO101" s="106"/>
      <c r="AP101" s="106"/>
      <c r="AQ101" s="132"/>
      <c r="AR101" s="41"/>
      <c r="AS101" s="96" t="s">
        <v>106</v>
      </c>
      <c r="AT101" s="97" t="s">
        <v>107</v>
      </c>
      <c r="AU101" s="97" t="s">
        <v>46</v>
      </c>
      <c r="AV101" s="98" t="s">
        <v>69</v>
      </c>
    </row>
    <row r="102" spans="2:89" s="1" customFormat="1" ht="19.9" customHeight="1">
      <c r="B102" s="39"/>
      <c r="C102" s="40"/>
      <c r="D102" s="133" t="s">
        <v>108</v>
      </c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40"/>
      <c r="AD102" s="40"/>
      <c r="AE102" s="40"/>
      <c r="AF102" s="40"/>
      <c r="AG102" s="134">
        <f>ROUND(AG94*AS102,2)</f>
        <v>0</v>
      </c>
      <c r="AH102" s="135"/>
      <c r="AI102" s="135"/>
      <c r="AJ102" s="135"/>
      <c r="AK102" s="135"/>
      <c r="AL102" s="135"/>
      <c r="AM102" s="135"/>
      <c r="AN102" s="135">
        <f>ROUND(AG102+AV102,2)</f>
        <v>0</v>
      </c>
      <c r="AO102" s="135"/>
      <c r="AP102" s="135"/>
      <c r="AQ102" s="40"/>
      <c r="AR102" s="41"/>
      <c r="AS102" s="136">
        <v>0</v>
      </c>
      <c r="AT102" s="137" t="s">
        <v>109</v>
      </c>
      <c r="AU102" s="137" t="s">
        <v>47</v>
      </c>
      <c r="AV102" s="138">
        <f>ROUND(IF(AU102="základní",AG102*L32,IF(AU102="snížená",AG102*L33,0)),2)</f>
        <v>0</v>
      </c>
      <c r="BV102" s="16" t="s">
        <v>110</v>
      </c>
      <c r="BY102" s="139">
        <f>IF(AU102="základní",AV102,0)</f>
        <v>0</v>
      </c>
      <c r="BZ102" s="139">
        <f>IF(AU102="snížená",AV102,0)</f>
        <v>0</v>
      </c>
      <c r="CA102" s="139">
        <v>0</v>
      </c>
      <c r="CB102" s="139">
        <v>0</v>
      </c>
      <c r="CC102" s="139">
        <v>0</v>
      </c>
      <c r="CD102" s="139">
        <f>IF(AU102="základní",AG102,0)</f>
        <v>0</v>
      </c>
      <c r="CE102" s="139">
        <f>IF(AU102="snížená",AG102,0)</f>
        <v>0</v>
      </c>
      <c r="CF102" s="139">
        <f>IF(AU102="zákl. přenesená",AG102,0)</f>
        <v>0</v>
      </c>
      <c r="CG102" s="139">
        <f>IF(AU102="sníž. přenesená",AG102,0)</f>
        <v>0</v>
      </c>
      <c r="CH102" s="139">
        <f>IF(AU102="nulová",AG102,0)</f>
        <v>0</v>
      </c>
      <c r="CI102" s="16">
        <f>IF(AU102="základní",1,IF(AU102="snížená",2,IF(AU102="zákl. přenesená",4,IF(AU102="sníž. přenesená",5,3))))</f>
        <v>1</v>
      </c>
      <c r="CJ102" s="16">
        <f>IF(AT102="stavební čast",1,IF(AT102="investiční čast",2,3))</f>
        <v>1</v>
      </c>
      <c r="CK102" s="16" t="str">
        <f>IF(D102="Vyplň vlastní","","x")</f>
        <v>x</v>
      </c>
    </row>
    <row r="103" spans="2:89" s="1" customFormat="1" ht="19.9" customHeight="1">
      <c r="B103" s="39"/>
      <c r="C103" s="40"/>
      <c r="D103" s="140" t="s">
        <v>111</v>
      </c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40"/>
      <c r="AD103" s="40"/>
      <c r="AE103" s="40"/>
      <c r="AF103" s="40"/>
      <c r="AG103" s="134">
        <f>ROUND(AG94*AS103,2)</f>
        <v>0</v>
      </c>
      <c r="AH103" s="135"/>
      <c r="AI103" s="135"/>
      <c r="AJ103" s="135"/>
      <c r="AK103" s="135"/>
      <c r="AL103" s="135"/>
      <c r="AM103" s="135"/>
      <c r="AN103" s="135">
        <f>ROUND(AG103+AV103,2)</f>
        <v>0</v>
      </c>
      <c r="AO103" s="135"/>
      <c r="AP103" s="135"/>
      <c r="AQ103" s="40"/>
      <c r="AR103" s="41"/>
      <c r="AS103" s="136">
        <v>0</v>
      </c>
      <c r="AT103" s="137" t="s">
        <v>109</v>
      </c>
      <c r="AU103" s="137" t="s">
        <v>47</v>
      </c>
      <c r="AV103" s="138">
        <f>ROUND(IF(AU103="základní",AG103*L32,IF(AU103="snížená",AG103*L33,0)),2)</f>
        <v>0</v>
      </c>
      <c r="BV103" s="16" t="s">
        <v>112</v>
      </c>
      <c r="BY103" s="139">
        <f>IF(AU103="základní",AV103,0)</f>
        <v>0</v>
      </c>
      <c r="BZ103" s="139">
        <f>IF(AU103="snížená",AV103,0)</f>
        <v>0</v>
      </c>
      <c r="CA103" s="139">
        <v>0</v>
      </c>
      <c r="CB103" s="139">
        <v>0</v>
      </c>
      <c r="CC103" s="139">
        <v>0</v>
      </c>
      <c r="CD103" s="139">
        <f>IF(AU103="základní",AG103,0)</f>
        <v>0</v>
      </c>
      <c r="CE103" s="139">
        <f>IF(AU103="snížená",AG103,0)</f>
        <v>0</v>
      </c>
      <c r="CF103" s="139">
        <f>IF(AU103="zákl. přenesená",AG103,0)</f>
        <v>0</v>
      </c>
      <c r="CG103" s="139">
        <f>IF(AU103="sníž. přenesená",AG103,0)</f>
        <v>0</v>
      </c>
      <c r="CH103" s="139">
        <f>IF(AU103="nulová",AG103,0)</f>
        <v>0</v>
      </c>
      <c r="CI103" s="16">
        <f>IF(AU103="základní",1,IF(AU103="snížená",2,IF(AU103="zákl. přenesená",4,IF(AU103="sníž. přenesená",5,3))))</f>
        <v>1</v>
      </c>
      <c r="CJ103" s="16">
        <f>IF(AT103="stavební čast",1,IF(AT103="investiční čast",2,3))</f>
        <v>1</v>
      </c>
      <c r="CK103" s="16" t="str">
        <f>IF(D103="Vyplň vlastní","","x")</f>
        <v/>
      </c>
    </row>
    <row r="104" spans="2:89" s="1" customFormat="1" ht="19.9" customHeight="1">
      <c r="B104" s="39"/>
      <c r="C104" s="40"/>
      <c r="D104" s="140" t="s">
        <v>111</v>
      </c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40"/>
      <c r="AD104" s="40"/>
      <c r="AE104" s="40"/>
      <c r="AF104" s="40"/>
      <c r="AG104" s="134">
        <f>ROUND(AG94*AS104,2)</f>
        <v>0</v>
      </c>
      <c r="AH104" s="135"/>
      <c r="AI104" s="135"/>
      <c r="AJ104" s="135"/>
      <c r="AK104" s="135"/>
      <c r="AL104" s="135"/>
      <c r="AM104" s="135"/>
      <c r="AN104" s="135">
        <f>ROUND(AG104+AV104,2)</f>
        <v>0</v>
      </c>
      <c r="AO104" s="135"/>
      <c r="AP104" s="135"/>
      <c r="AQ104" s="40"/>
      <c r="AR104" s="41"/>
      <c r="AS104" s="136">
        <v>0</v>
      </c>
      <c r="AT104" s="137" t="s">
        <v>109</v>
      </c>
      <c r="AU104" s="137" t="s">
        <v>47</v>
      </c>
      <c r="AV104" s="138">
        <f>ROUND(IF(AU104="základní",AG104*L32,IF(AU104="snížená",AG104*L33,0)),2)</f>
        <v>0</v>
      </c>
      <c r="BV104" s="16" t="s">
        <v>112</v>
      </c>
      <c r="BY104" s="139">
        <f>IF(AU104="základní",AV104,0)</f>
        <v>0</v>
      </c>
      <c r="BZ104" s="139">
        <f>IF(AU104="snížená",AV104,0)</f>
        <v>0</v>
      </c>
      <c r="CA104" s="139">
        <v>0</v>
      </c>
      <c r="CB104" s="139">
        <v>0</v>
      </c>
      <c r="CC104" s="139">
        <v>0</v>
      </c>
      <c r="CD104" s="139">
        <f>IF(AU104="základní",AG104,0)</f>
        <v>0</v>
      </c>
      <c r="CE104" s="139">
        <f>IF(AU104="snížená",AG104,0)</f>
        <v>0</v>
      </c>
      <c r="CF104" s="139">
        <f>IF(AU104="zákl. přenesená",AG104,0)</f>
        <v>0</v>
      </c>
      <c r="CG104" s="139">
        <f>IF(AU104="sníž. přenesená",AG104,0)</f>
        <v>0</v>
      </c>
      <c r="CH104" s="139">
        <f>IF(AU104="nulová",AG104,0)</f>
        <v>0</v>
      </c>
      <c r="CI104" s="16">
        <f>IF(AU104="základní",1,IF(AU104="snížená",2,IF(AU104="zákl. přenesená",4,IF(AU104="sníž. přenesená",5,3))))</f>
        <v>1</v>
      </c>
      <c r="CJ104" s="16">
        <f>IF(AT104="stavební čast",1,IF(AT104="investiční čast",2,3))</f>
        <v>1</v>
      </c>
      <c r="CK104" s="16" t="str">
        <f>IF(D104="Vyplň vlastní","","x")</f>
        <v/>
      </c>
    </row>
    <row r="105" spans="2:89" s="1" customFormat="1" ht="19.9" customHeight="1">
      <c r="B105" s="39"/>
      <c r="C105" s="40"/>
      <c r="D105" s="140" t="s">
        <v>111</v>
      </c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40"/>
      <c r="AD105" s="40"/>
      <c r="AE105" s="40"/>
      <c r="AF105" s="40"/>
      <c r="AG105" s="134">
        <f>ROUND(AG94*AS105,2)</f>
        <v>0</v>
      </c>
      <c r="AH105" s="135"/>
      <c r="AI105" s="135"/>
      <c r="AJ105" s="135"/>
      <c r="AK105" s="135"/>
      <c r="AL105" s="135"/>
      <c r="AM105" s="135"/>
      <c r="AN105" s="135">
        <f>ROUND(AG105+AV105,2)</f>
        <v>0</v>
      </c>
      <c r="AO105" s="135"/>
      <c r="AP105" s="135"/>
      <c r="AQ105" s="40"/>
      <c r="AR105" s="41"/>
      <c r="AS105" s="141">
        <v>0</v>
      </c>
      <c r="AT105" s="142" t="s">
        <v>109</v>
      </c>
      <c r="AU105" s="142" t="s">
        <v>47</v>
      </c>
      <c r="AV105" s="143">
        <f>ROUND(IF(AU105="základní",AG105*L32,IF(AU105="snížená",AG105*L33,0)),2)</f>
        <v>0</v>
      </c>
      <c r="BV105" s="16" t="s">
        <v>112</v>
      </c>
      <c r="BY105" s="139">
        <f>IF(AU105="základní",AV105,0)</f>
        <v>0</v>
      </c>
      <c r="BZ105" s="139">
        <f>IF(AU105="snížená",AV105,0)</f>
        <v>0</v>
      </c>
      <c r="CA105" s="139">
        <v>0</v>
      </c>
      <c r="CB105" s="139">
        <v>0</v>
      </c>
      <c r="CC105" s="139">
        <v>0</v>
      </c>
      <c r="CD105" s="139">
        <f>IF(AU105="základní",AG105,0)</f>
        <v>0</v>
      </c>
      <c r="CE105" s="139">
        <f>IF(AU105="snížená",AG105,0)</f>
        <v>0</v>
      </c>
      <c r="CF105" s="139">
        <f>IF(AU105="zákl. přenesená",AG105,0)</f>
        <v>0</v>
      </c>
      <c r="CG105" s="139">
        <f>IF(AU105="sníž. přenesená",AG105,0)</f>
        <v>0</v>
      </c>
      <c r="CH105" s="139">
        <f>IF(AU105="nulová",AG105,0)</f>
        <v>0</v>
      </c>
      <c r="CI105" s="16">
        <f>IF(AU105="základní",1,IF(AU105="snížená",2,IF(AU105="zákl. přenesená",4,IF(AU105="sníž. přenesená",5,3))))</f>
        <v>1</v>
      </c>
      <c r="CJ105" s="16">
        <f>IF(AT105="stavební čast",1,IF(AT105="investiční čast",2,3))</f>
        <v>1</v>
      </c>
      <c r="CK105" s="16" t="str">
        <f>IF(D105="Vyplň vlastní","","x")</f>
        <v/>
      </c>
    </row>
    <row r="106" spans="2:44" s="1" customFormat="1" ht="10.8" customHeight="1"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1"/>
    </row>
    <row r="107" spans="2:44" s="1" customFormat="1" ht="30" customHeight="1">
      <c r="B107" s="39"/>
      <c r="C107" s="144" t="s">
        <v>113</v>
      </c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6">
        <f>ROUND(AG94+AG101,2)</f>
        <v>0</v>
      </c>
      <c r="AH107" s="146"/>
      <c r="AI107" s="146"/>
      <c r="AJ107" s="146"/>
      <c r="AK107" s="146"/>
      <c r="AL107" s="146"/>
      <c r="AM107" s="146"/>
      <c r="AN107" s="146">
        <f>ROUND(AN94+AN101,2)</f>
        <v>0</v>
      </c>
      <c r="AO107" s="146"/>
      <c r="AP107" s="146"/>
      <c r="AQ107" s="145"/>
      <c r="AR107" s="41"/>
    </row>
    <row r="108" spans="2:44" s="1" customFormat="1" ht="6.95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41"/>
    </row>
  </sheetData>
  <sheetProtection password="CC35" sheet="1" objects="1" scenarios="1" formatColumns="0" formatRows="0"/>
  <mergeCells count="76"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AG103:AM103"/>
    <mergeCell ref="AG102:AM102"/>
    <mergeCell ref="AN102:AP102"/>
    <mergeCell ref="AN103:AP103"/>
    <mergeCell ref="AG104:AM104"/>
    <mergeCell ref="AN104:AP104"/>
    <mergeCell ref="AG105:AM105"/>
    <mergeCell ref="AN105:AP105"/>
    <mergeCell ref="AG101:AM101"/>
    <mergeCell ref="AN101:AP101"/>
    <mergeCell ref="AG107:AM107"/>
    <mergeCell ref="AN107:AP107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  <mergeCell ref="D102:AB102"/>
    <mergeCell ref="D103:AB103"/>
    <mergeCell ref="D104:AB104"/>
    <mergeCell ref="D105:AB105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94:AM94"/>
    <mergeCell ref="AN94:AP94"/>
    <mergeCell ref="AR2:BE2"/>
    <mergeCell ref="BE5:BE34"/>
  </mergeCells>
  <dataValidations count="2">
    <dataValidation type="list" allowBlank="1" showInputMessage="1" showErrorMessage="1" error="Povoleny jsou hodnoty základní, snížená, zákl. přenesená, sníž. přenesená, nulová." sqref="AU101:AU10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1:AT105">
      <formula1>"stavební čast, technologická čast, investiční čast"</formula1>
    </dataValidation>
  </dataValidations>
  <hyperlinks>
    <hyperlink ref="A95" location="'01 - Příprava území'!C2" display="/"/>
    <hyperlink ref="A96" location="'02 - Demolice'!C2" display="/"/>
    <hyperlink ref="A97" location="'03 - Oprava sousedního ob...'!C2" display="/"/>
    <hyperlink ref="A98" location="'04 - Zásypy, dokončovací ...'!C2" display="/"/>
    <hyperlink ref="A9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91</v>
      </c>
    </row>
    <row r="3" spans="2:46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19"/>
      <c r="AT3" s="16" t="s">
        <v>92</v>
      </c>
    </row>
    <row r="4" spans="2:46" ht="24.95" customHeight="1">
      <c r="B4" s="19"/>
      <c r="D4" s="151" t="s">
        <v>114</v>
      </c>
      <c r="L4" s="19"/>
      <c r="M4" s="15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53" t="s">
        <v>16</v>
      </c>
      <c r="L6" s="19"/>
    </row>
    <row r="7" spans="2:12" ht="16.5" customHeight="1">
      <c r="B7" s="19"/>
      <c r="E7" s="154" t="str">
        <f>'Rekapitulace stavby'!K6</f>
        <v>Demolice objektu Sokolov - Hornická</v>
      </c>
      <c r="F7" s="153"/>
      <c r="G7" s="153"/>
      <c r="H7" s="153"/>
      <c r="L7" s="19"/>
    </row>
    <row r="8" spans="2:12" s="1" customFormat="1" ht="12" customHeight="1">
      <c r="B8" s="41"/>
      <c r="D8" s="153" t="s">
        <v>115</v>
      </c>
      <c r="I8" s="155"/>
      <c r="L8" s="41"/>
    </row>
    <row r="9" spans="2:12" s="1" customFormat="1" ht="36.95" customHeight="1">
      <c r="B9" s="41"/>
      <c r="E9" s="156" t="s">
        <v>116</v>
      </c>
      <c r="F9" s="1"/>
      <c r="G9" s="1"/>
      <c r="H9" s="1"/>
      <c r="I9" s="155"/>
      <c r="L9" s="41"/>
    </row>
    <row r="10" spans="2:12" s="1" customFormat="1" ht="12">
      <c r="B10" s="41"/>
      <c r="I10" s="155"/>
      <c r="L10" s="41"/>
    </row>
    <row r="11" spans="2:12" s="1" customFormat="1" ht="12" customHeight="1">
      <c r="B11" s="41"/>
      <c r="D11" s="153" t="s">
        <v>18</v>
      </c>
      <c r="F11" s="157" t="s">
        <v>1</v>
      </c>
      <c r="I11" s="158" t="s">
        <v>19</v>
      </c>
      <c r="J11" s="157" t="s">
        <v>1</v>
      </c>
      <c r="L11" s="41"/>
    </row>
    <row r="12" spans="2:12" s="1" customFormat="1" ht="12" customHeight="1">
      <c r="B12" s="41"/>
      <c r="D12" s="153" t="s">
        <v>20</v>
      </c>
      <c r="F12" s="157" t="s">
        <v>21</v>
      </c>
      <c r="I12" s="158" t="s">
        <v>22</v>
      </c>
      <c r="J12" s="159" t="str">
        <f>'Rekapitulace stavby'!AN8</f>
        <v>12. 12. 2019</v>
      </c>
      <c r="L12" s="41"/>
    </row>
    <row r="13" spans="2:12" s="1" customFormat="1" ht="10.8" customHeight="1">
      <c r="B13" s="41"/>
      <c r="I13" s="155"/>
      <c r="L13" s="41"/>
    </row>
    <row r="14" spans="2:12" s="1" customFormat="1" ht="12" customHeight="1">
      <c r="B14" s="41"/>
      <c r="D14" s="153" t="s">
        <v>24</v>
      </c>
      <c r="I14" s="158" t="s">
        <v>25</v>
      </c>
      <c r="J14" s="157" t="s">
        <v>26</v>
      </c>
      <c r="L14" s="41"/>
    </row>
    <row r="15" spans="2:12" s="1" customFormat="1" ht="18" customHeight="1">
      <c r="B15" s="41"/>
      <c r="E15" s="157" t="s">
        <v>27</v>
      </c>
      <c r="I15" s="158" t="s">
        <v>28</v>
      </c>
      <c r="J15" s="157" t="s">
        <v>29</v>
      </c>
      <c r="L15" s="41"/>
    </row>
    <row r="16" spans="2:12" s="1" customFormat="1" ht="6.95" customHeight="1">
      <c r="B16" s="41"/>
      <c r="I16" s="155"/>
      <c r="L16" s="41"/>
    </row>
    <row r="17" spans="2:12" s="1" customFormat="1" ht="12" customHeight="1">
      <c r="B17" s="41"/>
      <c r="D17" s="153" t="s">
        <v>30</v>
      </c>
      <c r="I17" s="158" t="s">
        <v>25</v>
      </c>
      <c r="J17" s="32" t="str">
        <f>'Rekapitulace stavby'!AN13</f>
        <v>Vyplň údaj</v>
      </c>
      <c r="L17" s="41"/>
    </row>
    <row r="18" spans="2:12" s="1" customFormat="1" ht="18" customHeight="1">
      <c r="B18" s="41"/>
      <c r="E18" s="32" t="str">
        <f>'Rekapitulace stavby'!E14</f>
        <v>Vyplň údaj</v>
      </c>
      <c r="F18" s="157"/>
      <c r="G18" s="157"/>
      <c r="H18" s="157"/>
      <c r="I18" s="158" t="s">
        <v>28</v>
      </c>
      <c r="J18" s="32" t="str">
        <f>'Rekapitulace stavby'!AN14</f>
        <v>Vyplň údaj</v>
      </c>
      <c r="L18" s="41"/>
    </row>
    <row r="19" spans="2:12" s="1" customFormat="1" ht="6.95" customHeight="1">
      <c r="B19" s="41"/>
      <c r="I19" s="155"/>
      <c r="L19" s="41"/>
    </row>
    <row r="20" spans="2:12" s="1" customFormat="1" ht="12" customHeight="1">
      <c r="B20" s="41"/>
      <c r="D20" s="153" t="s">
        <v>32</v>
      </c>
      <c r="I20" s="158" t="s">
        <v>25</v>
      </c>
      <c r="J20" s="157" t="s">
        <v>33</v>
      </c>
      <c r="L20" s="41"/>
    </row>
    <row r="21" spans="2:12" s="1" customFormat="1" ht="18" customHeight="1">
      <c r="B21" s="41"/>
      <c r="E21" s="157" t="s">
        <v>34</v>
      </c>
      <c r="I21" s="158" t="s">
        <v>28</v>
      </c>
      <c r="J21" s="157" t="s">
        <v>35</v>
      </c>
      <c r="L21" s="41"/>
    </row>
    <row r="22" spans="2:12" s="1" customFormat="1" ht="6.95" customHeight="1">
      <c r="B22" s="41"/>
      <c r="I22" s="155"/>
      <c r="L22" s="41"/>
    </row>
    <row r="23" spans="2:12" s="1" customFormat="1" ht="12" customHeight="1">
      <c r="B23" s="41"/>
      <c r="D23" s="153" t="s">
        <v>37</v>
      </c>
      <c r="I23" s="158" t="s">
        <v>25</v>
      </c>
      <c r="J23" s="157" t="s">
        <v>1</v>
      </c>
      <c r="L23" s="41"/>
    </row>
    <row r="24" spans="2:12" s="1" customFormat="1" ht="18" customHeight="1">
      <c r="B24" s="41"/>
      <c r="E24" s="157" t="s">
        <v>38</v>
      </c>
      <c r="I24" s="158" t="s">
        <v>28</v>
      </c>
      <c r="J24" s="157" t="s">
        <v>1</v>
      </c>
      <c r="L24" s="41"/>
    </row>
    <row r="25" spans="2:12" s="1" customFormat="1" ht="6.95" customHeight="1">
      <c r="B25" s="41"/>
      <c r="I25" s="155"/>
      <c r="L25" s="41"/>
    </row>
    <row r="26" spans="2:12" s="1" customFormat="1" ht="12" customHeight="1">
      <c r="B26" s="41"/>
      <c r="D26" s="153" t="s">
        <v>39</v>
      </c>
      <c r="I26" s="155"/>
      <c r="L26" s="41"/>
    </row>
    <row r="27" spans="2:12" s="7" customFormat="1" ht="16.5" customHeight="1">
      <c r="B27" s="160"/>
      <c r="E27" s="161" t="s">
        <v>1</v>
      </c>
      <c r="F27" s="161"/>
      <c r="G27" s="161"/>
      <c r="H27" s="161"/>
      <c r="I27" s="162"/>
      <c r="L27" s="160"/>
    </row>
    <row r="28" spans="2:12" s="1" customFormat="1" ht="6.95" customHeight="1">
      <c r="B28" s="41"/>
      <c r="I28" s="155"/>
      <c r="L28" s="41"/>
    </row>
    <row r="29" spans="2:12" s="1" customFormat="1" ht="6.95" customHeight="1">
      <c r="B29" s="41"/>
      <c r="D29" s="79"/>
      <c r="E29" s="79"/>
      <c r="F29" s="79"/>
      <c r="G29" s="79"/>
      <c r="H29" s="79"/>
      <c r="I29" s="163"/>
      <c r="J29" s="79"/>
      <c r="K29" s="79"/>
      <c r="L29" s="41"/>
    </row>
    <row r="30" spans="2:12" s="1" customFormat="1" ht="14.4" customHeight="1">
      <c r="B30" s="41"/>
      <c r="D30" s="157" t="s">
        <v>117</v>
      </c>
      <c r="I30" s="155"/>
      <c r="J30" s="164">
        <f>J96</f>
        <v>0</v>
      </c>
      <c r="L30" s="41"/>
    </row>
    <row r="31" spans="2:12" s="1" customFormat="1" ht="14.4" customHeight="1">
      <c r="B31" s="41"/>
      <c r="D31" s="165" t="s">
        <v>108</v>
      </c>
      <c r="I31" s="155"/>
      <c r="J31" s="164">
        <f>J104</f>
        <v>0</v>
      </c>
      <c r="L31" s="41"/>
    </row>
    <row r="32" spans="2:12" s="1" customFormat="1" ht="25.4" customHeight="1">
      <c r="B32" s="41"/>
      <c r="D32" s="166" t="s">
        <v>42</v>
      </c>
      <c r="I32" s="155"/>
      <c r="J32" s="167">
        <f>ROUND(J30+J31,2)</f>
        <v>0</v>
      </c>
      <c r="L32" s="41"/>
    </row>
    <row r="33" spans="2:12" s="1" customFormat="1" ht="6.95" customHeight="1">
      <c r="B33" s="41"/>
      <c r="D33" s="79"/>
      <c r="E33" s="79"/>
      <c r="F33" s="79"/>
      <c r="G33" s="79"/>
      <c r="H33" s="79"/>
      <c r="I33" s="163"/>
      <c r="J33" s="79"/>
      <c r="K33" s="79"/>
      <c r="L33" s="41"/>
    </row>
    <row r="34" spans="2:12" s="1" customFormat="1" ht="14.4" customHeight="1">
      <c r="B34" s="41"/>
      <c r="F34" s="168" t="s">
        <v>44</v>
      </c>
      <c r="I34" s="169" t="s">
        <v>43</v>
      </c>
      <c r="J34" s="168" t="s">
        <v>45</v>
      </c>
      <c r="L34" s="41"/>
    </row>
    <row r="35" spans="2:12" s="1" customFormat="1" ht="14.4" customHeight="1">
      <c r="B35" s="41"/>
      <c r="D35" s="170" t="s">
        <v>46</v>
      </c>
      <c r="E35" s="153" t="s">
        <v>47</v>
      </c>
      <c r="F35" s="171">
        <f>ROUND((SUM(BE104:BE111)+SUM(BE131:BE194)),2)</f>
        <v>0</v>
      </c>
      <c r="I35" s="172">
        <v>0.21</v>
      </c>
      <c r="J35" s="171">
        <f>ROUND(((SUM(BE104:BE111)+SUM(BE131:BE194))*I35),2)</f>
        <v>0</v>
      </c>
      <c r="L35" s="41"/>
    </row>
    <row r="36" spans="2:12" s="1" customFormat="1" ht="14.4" customHeight="1">
      <c r="B36" s="41"/>
      <c r="E36" s="153" t="s">
        <v>48</v>
      </c>
      <c r="F36" s="171">
        <f>ROUND((SUM(BF104:BF111)+SUM(BF131:BF194)),2)</f>
        <v>0</v>
      </c>
      <c r="I36" s="172">
        <v>0.15</v>
      </c>
      <c r="J36" s="171">
        <f>ROUND(((SUM(BF104:BF111)+SUM(BF131:BF194))*I36),2)</f>
        <v>0</v>
      </c>
      <c r="L36" s="41"/>
    </row>
    <row r="37" spans="2:12" s="1" customFormat="1" ht="14.4" customHeight="1" hidden="1">
      <c r="B37" s="41"/>
      <c r="E37" s="153" t="s">
        <v>49</v>
      </c>
      <c r="F37" s="171">
        <f>ROUND((SUM(BG104:BG111)+SUM(BG131:BG194)),2)</f>
        <v>0</v>
      </c>
      <c r="I37" s="172">
        <v>0.21</v>
      </c>
      <c r="J37" s="171">
        <f>0</f>
        <v>0</v>
      </c>
      <c r="L37" s="41"/>
    </row>
    <row r="38" spans="2:12" s="1" customFormat="1" ht="14.4" customHeight="1" hidden="1">
      <c r="B38" s="41"/>
      <c r="E38" s="153" t="s">
        <v>50</v>
      </c>
      <c r="F38" s="171">
        <f>ROUND((SUM(BH104:BH111)+SUM(BH131:BH194)),2)</f>
        <v>0</v>
      </c>
      <c r="I38" s="172">
        <v>0.15</v>
      </c>
      <c r="J38" s="171">
        <f>0</f>
        <v>0</v>
      </c>
      <c r="L38" s="41"/>
    </row>
    <row r="39" spans="2:12" s="1" customFormat="1" ht="14.4" customHeight="1" hidden="1">
      <c r="B39" s="41"/>
      <c r="E39" s="153" t="s">
        <v>51</v>
      </c>
      <c r="F39" s="171">
        <f>ROUND((SUM(BI104:BI111)+SUM(BI131:BI194)),2)</f>
        <v>0</v>
      </c>
      <c r="I39" s="172">
        <v>0</v>
      </c>
      <c r="J39" s="171">
        <f>0</f>
        <v>0</v>
      </c>
      <c r="L39" s="41"/>
    </row>
    <row r="40" spans="2:12" s="1" customFormat="1" ht="6.95" customHeight="1">
      <c r="B40" s="41"/>
      <c r="I40" s="155"/>
      <c r="L40" s="41"/>
    </row>
    <row r="41" spans="2:12" s="1" customFormat="1" ht="25.4" customHeight="1">
      <c r="B41" s="41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41"/>
    </row>
    <row r="42" spans="2:12" s="1" customFormat="1" ht="14.4" customHeight="1">
      <c r="B42" s="41"/>
      <c r="I42" s="155"/>
      <c r="L42" s="4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1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1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4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1"/>
      <c r="D65" s="181" t="s">
        <v>59</v>
      </c>
      <c r="E65" s="182"/>
      <c r="F65" s="182"/>
      <c r="G65" s="181" t="s">
        <v>60</v>
      </c>
      <c r="H65" s="182"/>
      <c r="I65" s="183"/>
      <c r="J65" s="182"/>
      <c r="K65" s="182"/>
      <c r="L65" s="4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1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41"/>
    </row>
    <row r="77" spans="2:12" s="1" customFormat="1" ht="14.4" customHeight="1"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41"/>
    </row>
    <row r="81" spans="2:12" s="1" customFormat="1" ht="6.95" customHeight="1"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41"/>
    </row>
    <row r="82" spans="2:12" s="1" customFormat="1" ht="24.95" customHeight="1">
      <c r="B82" s="39"/>
      <c r="C82" s="22" t="s">
        <v>118</v>
      </c>
      <c r="D82" s="40"/>
      <c r="E82" s="40"/>
      <c r="F82" s="40"/>
      <c r="G82" s="40"/>
      <c r="H82" s="40"/>
      <c r="I82" s="155"/>
      <c r="J82" s="40"/>
      <c r="K82" s="40"/>
      <c r="L82" s="41"/>
    </row>
    <row r="83" spans="2:12" s="1" customFormat="1" ht="6.95" customHeight="1"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41"/>
    </row>
    <row r="84" spans="2:12" s="1" customFormat="1" ht="12" customHeight="1">
      <c r="B84" s="39"/>
      <c r="C84" s="31" t="s">
        <v>16</v>
      </c>
      <c r="D84" s="40"/>
      <c r="E84" s="40"/>
      <c r="F84" s="40"/>
      <c r="G84" s="40"/>
      <c r="H84" s="40"/>
      <c r="I84" s="155"/>
      <c r="J84" s="40"/>
      <c r="K84" s="40"/>
      <c r="L84" s="41"/>
    </row>
    <row r="85" spans="2:12" s="1" customFormat="1" ht="16.5" customHeight="1">
      <c r="B85" s="39"/>
      <c r="C85" s="40"/>
      <c r="D85" s="40"/>
      <c r="E85" s="195" t="str">
        <f>E7</f>
        <v>Demolice objektu Sokolov - Hornická</v>
      </c>
      <c r="F85" s="31"/>
      <c r="G85" s="31"/>
      <c r="H85" s="31"/>
      <c r="I85" s="155"/>
      <c r="J85" s="40"/>
      <c r="K85" s="40"/>
      <c r="L85" s="41"/>
    </row>
    <row r="86" spans="2:12" s="1" customFormat="1" ht="12" customHeight="1">
      <c r="B86" s="39"/>
      <c r="C86" s="31" t="s">
        <v>115</v>
      </c>
      <c r="D86" s="40"/>
      <c r="E86" s="40"/>
      <c r="F86" s="40"/>
      <c r="G86" s="40"/>
      <c r="H86" s="40"/>
      <c r="I86" s="155"/>
      <c r="J86" s="40"/>
      <c r="K86" s="40"/>
      <c r="L86" s="41"/>
    </row>
    <row r="87" spans="2:12" s="1" customFormat="1" ht="16.5" customHeight="1">
      <c r="B87" s="39"/>
      <c r="C87" s="40"/>
      <c r="D87" s="40"/>
      <c r="E87" s="72" t="str">
        <f>E9</f>
        <v>01 - Příprava území</v>
      </c>
      <c r="F87" s="40"/>
      <c r="G87" s="40"/>
      <c r="H87" s="40"/>
      <c r="I87" s="155"/>
      <c r="J87" s="40"/>
      <c r="K87" s="40"/>
      <c r="L87" s="41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55"/>
      <c r="J88" s="40"/>
      <c r="K88" s="40"/>
      <c r="L88" s="41"/>
    </row>
    <row r="89" spans="2:12" s="1" customFormat="1" ht="12" customHeight="1">
      <c r="B89" s="39"/>
      <c r="C89" s="31" t="s">
        <v>20</v>
      </c>
      <c r="D89" s="40"/>
      <c r="E89" s="40"/>
      <c r="F89" s="26" t="str">
        <f>F12</f>
        <v>Sokolov</v>
      </c>
      <c r="G89" s="40"/>
      <c r="H89" s="40"/>
      <c r="I89" s="158" t="s">
        <v>22</v>
      </c>
      <c r="J89" s="75" t="str">
        <f>IF(J12="","",J12)</f>
        <v>12. 12. 2019</v>
      </c>
      <c r="K89" s="40"/>
      <c r="L89" s="41"/>
    </row>
    <row r="90" spans="2:12" s="1" customFormat="1" ht="6.95" customHeight="1"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41"/>
    </row>
    <row r="91" spans="2:12" s="1" customFormat="1" ht="27.9" customHeight="1">
      <c r="B91" s="39"/>
      <c r="C91" s="31" t="s">
        <v>24</v>
      </c>
      <c r="D91" s="40"/>
      <c r="E91" s="40"/>
      <c r="F91" s="26" t="str">
        <f>E15</f>
        <v>Město Sokolov</v>
      </c>
      <c r="G91" s="40"/>
      <c r="H91" s="40"/>
      <c r="I91" s="158" t="s">
        <v>32</v>
      </c>
      <c r="J91" s="35" t="str">
        <f>E21</f>
        <v>AWT Rekultivace a.s.</v>
      </c>
      <c r="K91" s="40"/>
      <c r="L91" s="41"/>
    </row>
    <row r="92" spans="2:12" s="1" customFormat="1" ht="15.15" customHeight="1">
      <c r="B92" s="39"/>
      <c r="C92" s="31" t="s">
        <v>30</v>
      </c>
      <c r="D92" s="40"/>
      <c r="E92" s="40"/>
      <c r="F92" s="26" t="str">
        <f>IF(E18="","",E18)</f>
        <v>Vyplň údaj</v>
      </c>
      <c r="G92" s="40"/>
      <c r="H92" s="40"/>
      <c r="I92" s="158" t="s">
        <v>37</v>
      </c>
      <c r="J92" s="35" t="str">
        <f>E24</f>
        <v>Ing. Kropáčová</v>
      </c>
      <c r="K92" s="40"/>
      <c r="L92" s="41"/>
    </row>
    <row r="93" spans="2:12" s="1" customFormat="1" ht="10.3" customHeight="1"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41"/>
    </row>
    <row r="94" spans="2:12" s="1" customFormat="1" ht="29.25" customHeight="1">
      <c r="B94" s="39"/>
      <c r="C94" s="196" t="s">
        <v>119</v>
      </c>
      <c r="D94" s="145"/>
      <c r="E94" s="145"/>
      <c r="F94" s="145"/>
      <c r="G94" s="145"/>
      <c r="H94" s="145"/>
      <c r="I94" s="197"/>
      <c r="J94" s="198" t="s">
        <v>120</v>
      </c>
      <c r="K94" s="145"/>
      <c r="L94" s="41"/>
    </row>
    <row r="95" spans="2:12" s="1" customFormat="1" ht="10.3" customHeight="1"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41"/>
    </row>
    <row r="96" spans="2:47" s="1" customFormat="1" ht="22.8" customHeight="1">
      <c r="B96" s="39"/>
      <c r="C96" s="199" t="s">
        <v>121</v>
      </c>
      <c r="D96" s="40"/>
      <c r="E96" s="40"/>
      <c r="F96" s="40"/>
      <c r="G96" s="40"/>
      <c r="H96" s="40"/>
      <c r="I96" s="155"/>
      <c r="J96" s="106">
        <f>J131</f>
        <v>0</v>
      </c>
      <c r="K96" s="40"/>
      <c r="L96" s="41"/>
      <c r="AU96" s="16" t="s">
        <v>122</v>
      </c>
    </row>
    <row r="97" spans="2:12" s="8" customFormat="1" ht="24.95" customHeight="1">
      <c r="B97" s="200"/>
      <c r="C97" s="201"/>
      <c r="D97" s="202" t="s">
        <v>123</v>
      </c>
      <c r="E97" s="203"/>
      <c r="F97" s="203"/>
      <c r="G97" s="203"/>
      <c r="H97" s="203"/>
      <c r="I97" s="204"/>
      <c r="J97" s="205">
        <f>J132</f>
        <v>0</v>
      </c>
      <c r="K97" s="201"/>
      <c r="L97" s="206"/>
    </row>
    <row r="98" spans="2:12" s="9" customFormat="1" ht="19.9" customHeight="1">
      <c r="B98" s="207"/>
      <c r="C98" s="208"/>
      <c r="D98" s="209" t="s">
        <v>124</v>
      </c>
      <c r="E98" s="210"/>
      <c r="F98" s="210"/>
      <c r="G98" s="210"/>
      <c r="H98" s="210"/>
      <c r="I98" s="211"/>
      <c r="J98" s="212">
        <f>J133</f>
        <v>0</v>
      </c>
      <c r="K98" s="208"/>
      <c r="L98" s="213"/>
    </row>
    <row r="99" spans="2:12" s="9" customFormat="1" ht="19.9" customHeight="1">
      <c r="B99" s="207"/>
      <c r="C99" s="208"/>
      <c r="D99" s="209" t="s">
        <v>125</v>
      </c>
      <c r="E99" s="210"/>
      <c r="F99" s="210"/>
      <c r="G99" s="210"/>
      <c r="H99" s="210"/>
      <c r="I99" s="211"/>
      <c r="J99" s="212">
        <f>J157</f>
        <v>0</v>
      </c>
      <c r="K99" s="208"/>
      <c r="L99" s="213"/>
    </row>
    <row r="100" spans="2:12" s="9" customFormat="1" ht="19.9" customHeight="1">
      <c r="B100" s="207"/>
      <c r="C100" s="208"/>
      <c r="D100" s="209" t="s">
        <v>126</v>
      </c>
      <c r="E100" s="210"/>
      <c r="F100" s="210"/>
      <c r="G100" s="210"/>
      <c r="H100" s="210"/>
      <c r="I100" s="211"/>
      <c r="J100" s="212">
        <f>J179</f>
        <v>0</v>
      </c>
      <c r="K100" s="208"/>
      <c r="L100" s="213"/>
    </row>
    <row r="101" spans="2:12" s="9" customFormat="1" ht="19.9" customHeight="1">
      <c r="B101" s="207"/>
      <c r="C101" s="208"/>
      <c r="D101" s="209" t="s">
        <v>127</v>
      </c>
      <c r="E101" s="210"/>
      <c r="F101" s="210"/>
      <c r="G101" s="210"/>
      <c r="H101" s="210"/>
      <c r="I101" s="211"/>
      <c r="J101" s="212">
        <f>J184</f>
        <v>0</v>
      </c>
      <c r="K101" s="208"/>
      <c r="L101" s="213"/>
    </row>
    <row r="102" spans="2:12" s="1" customFormat="1" ht="21.8" customHeight="1">
      <c r="B102" s="39"/>
      <c r="C102" s="40"/>
      <c r="D102" s="40"/>
      <c r="E102" s="40"/>
      <c r="F102" s="40"/>
      <c r="G102" s="40"/>
      <c r="H102" s="40"/>
      <c r="I102" s="155"/>
      <c r="J102" s="40"/>
      <c r="K102" s="40"/>
      <c r="L102" s="41"/>
    </row>
    <row r="103" spans="2:12" s="1" customFormat="1" ht="6.95" customHeight="1">
      <c r="B103" s="39"/>
      <c r="C103" s="40"/>
      <c r="D103" s="40"/>
      <c r="E103" s="40"/>
      <c r="F103" s="40"/>
      <c r="G103" s="40"/>
      <c r="H103" s="40"/>
      <c r="I103" s="155"/>
      <c r="J103" s="40"/>
      <c r="K103" s="40"/>
      <c r="L103" s="41"/>
    </row>
    <row r="104" spans="2:14" s="1" customFormat="1" ht="29.25" customHeight="1">
      <c r="B104" s="39"/>
      <c r="C104" s="199" t="s">
        <v>128</v>
      </c>
      <c r="D104" s="40"/>
      <c r="E104" s="40"/>
      <c r="F104" s="40"/>
      <c r="G104" s="40"/>
      <c r="H104" s="40"/>
      <c r="I104" s="155"/>
      <c r="J104" s="214">
        <f>ROUND(J105+J106+J107+J108+J109+J110,2)</f>
        <v>0</v>
      </c>
      <c r="K104" s="40"/>
      <c r="L104" s="41"/>
      <c r="N104" s="215" t="s">
        <v>46</v>
      </c>
    </row>
    <row r="105" spans="2:65" s="1" customFormat="1" ht="18" customHeight="1">
      <c r="B105" s="39"/>
      <c r="C105" s="40"/>
      <c r="D105" s="140" t="s">
        <v>129</v>
      </c>
      <c r="E105" s="133"/>
      <c r="F105" s="133"/>
      <c r="G105" s="40"/>
      <c r="H105" s="40"/>
      <c r="I105" s="155"/>
      <c r="J105" s="134">
        <v>0</v>
      </c>
      <c r="K105" s="40"/>
      <c r="L105" s="216"/>
      <c r="M105" s="155"/>
      <c r="N105" s="217" t="s">
        <v>47</v>
      </c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218" t="s">
        <v>102</v>
      </c>
      <c r="AZ105" s="155"/>
      <c r="BA105" s="155"/>
      <c r="BB105" s="155"/>
      <c r="BC105" s="155"/>
      <c r="BD105" s="155"/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18" t="s">
        <v>90</v>
      </c>
      <c r="BK105" s="155"/>
      <c r="BL105" s="155"/>
      <c r="BM105" s="155"/>
    </row>
    <row r="106" spans="2:65" s="1" customFormat="1" ht="18" customHeight="1">
      <c r="B106" s="39"/>
      <c r="C106" s="40"/>
      <c r="D106" s="140" t="s">
        <v>130</v>
      </c>
      <c r="E106" s="133"/>
      <c r="F106" s="133"/>
      <c r="G106" s="40"/>
      <c r="H106" s="40"/>
      <c r="I106" s="155"/>
      <c r="J106" s="134">
        <v>0</v>
      </c>
      <c r="K106" s="40"/>
      <c r="L106" s="216"/>
      <c r="M106" s="155"/>
      <c r="N106" s="217" t="s">
        <v>47</v>
      </c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218" t="s">
        <v>102</v>
      </c>
      <c r="AZ106" s="155"/>
      <c r="BA106" s="155"/>
      <c r="BB106" s="155"/>
      <c r="BC106" s="155"/>
      <c r="BD106" s="155"/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18" t="s">
        <v>90</v>
      </c>
      <c r="BK106" s="155"/>
      <c r="BL106" s="155"/>
      <c r="BM106" s="155"/>
    </row>
    <row r="107" spans="2:65" s="1" customFormat="1" ht="18" customHeight="1">
      <c r="B107" s="39"/>
      <c r="C107" s="40"/>
      <c r="D107" s="140" t="s">
        <v>131</v>
      </c>
      <c r="E107" s="133"/>
      <c r="F107" s="133"/>
      <c r="G107" s="40"/>
      <c r="H107" s="40"/>
      <c r="I107" s="155"/>
      <c r="J107" s="134">
        <v>0</v>
      </c>
      <c r="K107" s="40"/>
      <c r="L107" s="216"/>
      <c r="M107" s="155"/>
      <c r="N107" s="217" t="s">
        <v>47</v>
      </c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218" t="s">
        <v>102</v>
      </c>
      <c r="AZ107" s="155"/>
      <c r="BA107" s="155"/>
      <c r="BB107" s="155"/>
      <c r="BC107" s="155"/>
      <c r="BD107" s="155"/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18" t="s">
        <v>90</v>
      </c>
      <c r="BK107" s="155"/>
      <c r="BL107" s="155"/>
      <c r="BM107" s="155"/>
    </row>
    <row r="108" spans="2:65" s="1" customFormat="1" ht="18" customHeight="1">
      <c r="B108" s="39"/>
      <c r="C108" s="40"/>
      <c r="D108" s="140" t="s">
        <v>132</v>
      </c>
      <c r="E108" s="133"/>
      <c r="F108" s="133"/>
      <c r="G108" s="40"/>
      <c r="H108" s="40"/>
      <c r="I108" s="155"/>
      <c r="J108" s="134">
        <v>0</v>
      </c>
      <c r="K108" s="40"/>
      <c r="L108" s="216"/>
      <c r="M108" s="155"/>
      <c r="N108" s="217" t="s">
        <v>47</v>
      </c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218" t="s">
        <v>102</v>
      </c>
      <c r="AZ108" s="155"/>
      <c r="BA108" s="155"/>
      <c r="BB108" s="155"/>
      <c r="BC108" s="155"/>
      <c r="BD108" s="155"/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18" t="s">
        <v>90</v>
      </c>
      <c r="BK108" s="155"/>
      <c r="BL108" s="155"/>
      <c r="BM108" s="155"/>
    </row>
    <row r="109" spans="2:65" s="1" customFormat="1" ht="18" customHeight="1">
      <c r="B109" s="39"/>
      <c r="C109" s="40"/>
      <c r="D109" s="140" t="s">
        <v>133</v>
      </c>
      <c r="E109" s="133"/>
      <c r="F109" s="133"/>
      <c r="G109" s="40"/>
      <c r="H109" s="40"/>
      <c r="I109" s="155"/>
      <c r="J109" s="134">
        <v>0</v>
      </c>
      <c r="K109" s="40"/>
      <c r="L109" s="216"/>
      <c r="M109" s="155"/>
      <c r="N109" s="217" t="s">
        <v>47</v>
      </c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218" t="s">
        <v>102</v>
      </c>
      <c r="AZ109" s="155"/>
      <c r="BA109" s="155"/>
      <c r="BB109" s="155"/>
      <c r="BC109" s="155"/>
      <c r="BD109" s="155"/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18" t="s">
        <v>90</v>
      </c>
      <c r="BK109" s="155"/>
      <c r="BL109" s="155"/>
      <c r="BM109" s="155"/>
    </row>
    <row r="110" spans="2:65" s="1" customFormat="1" ht="18" customHeight="1">
      <c r="B110" s="39"/>
      <c r="C110" s="40"/>
      <c r="D110" s="133" t="s">
        <v>134</v>
      </c>
      <c r="E110" s="40"/>
      <c r="F110" s="40"/>
      <c r="G110" s="40"/>
      <c r="H110" s="40"/>
      <c r="I110" s="155"/>
      <c r="J110" s="134">
        <f>ROUND(J30*T110,2)</f>
        <v>0</v>
      </c>
      <c r="K110" s="40"/>
      <c r="L110" s="216"/>
      <c r="M110" s="155"/>
      <c r="N110" s="217" t="s">
        <v>47</v>
      </c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218" t="s">
        <v>135</v>
      </c>
      <c r="AZ110" s="155"/>
      <c r="BA110" s="155"/>
      <c r="BB110" s="155"/>
      <c r="BC110" s="155"/>
      <c r="BD110" s="155"/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18" t="s">
        <v>90</v>
      </c>
      <c r="BK110" s="155"/>
      <c r="BL110" s="155"/>
      <c r="BM110" s="155"/>
    </row>
    <row r="111" spans="2:12" s="1" customFormat="1" ht="12">
      <c r="B111" s="39"/>
      <c r="C111" s="40"/>
      <c r="D111" s="40"/>
      <c r="E111" s="40"/>
      <c r="F111" s="40"/>
      <c r="G111" s="40"/>
      <c r="H111" s="40"/>
      <c r="I111" s="155"/>
      <c r="J111" s="40"/>
      <c r="K111" s="40"/>
      <c r="L111" s="41"/>
    </row>
    <row r="112" spans="2:12" s="1" customFormat="1" ht="29.25" customHeight="1">
      <c r="B112" s="39"/>
      <c r="C112" s="144" t="s">
        <v>113</v>
      </c>
      <c r="D112" s="145"/>
      <c r="E112" s="145"/>
      <c r="F112" s="145"/>
      <c r="G112" s="145"/>
      <c r="H112" s="145"/>
      <c r="I112" s="197"/>
      <c r="J112" s="146">
        <f>ROUND(J96+J104,2)</f>
        <v>0</v>
      </c>
      <c r="K112" s="145"/>
      <c r="L112" s="41"/>
    </row>
    <row r="113" spans="2:12" s="1" customFormat="1" ht="6.95" customHeight="1">
      <c r="B113" s="62"/>
      <c r="C113" s="63"/>
      <c r="D113" s="63"/>
      <c r="E113" s="63"/>
      <c r="F113" s="63"/>
      <c r="G113" s="63"/>
      <c r="H113" s="63"/>
      <c r="I113" s="191"/>
      <c r="J113" s="63"/>
      <c r="K113" s="63"/>
      <c r="L113" s="41"/>
    </row>
    <row r="117" spans="2:12" s="1" customFormat="1" ht="6.95" customHeight="1">
      <c r="B117" s="64"/>
      <c r="C117" s="65"/>
      <c r="D117" s="65"/>
      <c r="E117" s="65"/>
      <c r="F117" s="65"/>
      <c r="G117" s="65"/>
      <c r="H117" s="65"/>
      <c r="I117" s="194"/>
      <c r="J117" s="65"/>
      <c r="K117" s="65"/>
      <c r="L117" s="41"/>
    </row>
    <row r="118" spans="2:12" s="1" customFormat="1" ht="24.95" customHeight="1">
      <c r="B118" s="39"/>
      <c r="C118" s="22" t="s">
        <v>136</v>
      </c>
      <c r="D118" s="40"/>
      <c r="E118" s="40"/>
      <c r="F118" s="40"/>
      <c r="G118" s="40"/>
      <c r="H118" s="40"/>
      <c r="I118" s="155"/>
      <c r="J118" s="40"/>
      <c r="K118" s="40"/>
      <c r="L118" s="41"/>
    </row>
    <row r="119" spans="2:12" s="1" customFormat="1" ht="6.95" customHeight="1"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41"/>
    </row>
    <row r="120" spans="2:12" s="1" customFormat="1" ht="12" customHeight="1">
      <c r="B120" s="39"/>
      <c r="C120" s="31" t="s">
        <v>16</v>
      </c>
      <c r="D120" s="40"/>
      <c r="E120" s="40"/>
      <c r="F120" s="40"/>
      <c r="G120" s="40"/>
      <c r="H120" s="40"/>
      <c r="I120" s="155"/>
      <c r="J120" s="40"/>
      <c r="K120" s="40"/>
      <c r="L120" s="41"/>
    </row>
    <row r="121" spans="2:12" s="1" customFormat="1" ht="16.5" customHeight="1">
      <c r="B121" s="39"/>
      <c r="C121" s="40"/>
      <c r="D121" s="40"/>
      <c r="E121" s="195" t="str">
        <f>E7</f>
        <v>Demolice objektu Sokolov - Hornická</v>
      </c>
      <c r="F121" s="31"/>
      <c r="G121" s="31"/>
      <c r="H121" s="31"/>
      <c r="I121" s="155"/>
      <c r="J121" s="40"/>
      <c r="K121" s="40"/>
      <c r="L121" s="41"/>
    </row>
    <row r="122" spans="2:12" s="1" customFormat="1" ht="12" customHeight="1">
      <c r="B122" s="39"/>
      <c r="C122" s="31" t="s">
        <v>115</v>
      </c>
      <c r="D122" s="40"/>
      <c r="E122" s="40"/>
      <c r="F122" s="40"/>
      <c r="G122" s="40"/>
      <c r="H122" s="40"/>
      <c r="I122" s="155"/>
      <c r="J122" s="40"/>
      <c r="K122" s="40"/>
      <c r="L122" s="41"/>
    </row>
    <row r="123" spans="2:12" s="1" customFormat="1" ht="16.5" customHeight="1">
      <c r="B123" s="39"/>
      <c r="C123" s="40"/>
      <c r="D123" s="40"/>
      <c r="E123" s="72" t="str">
        <f>E9</f>
        <v>01 - Příprava území</v>
      </c>
      <c r="F123" s="40"/>
      <c r="G123" s="40"/>
      <c r="H123" s="40"/>
      <c r="I123" s="155"/>
      <c r="J123" s="40"/>
      <c r="K123" s="40"/>
      <c r="L123" s="41"/>
    </row>
    <row r="124" spans="2:12" s="1" customFormat="1" ht="6.95" customHeight="1">
      <c r="B124" s="39"/>
      <c r="C124" s="40"/>
      <c r="D124" s="40"/>
      <c r="E124" s="40"/>
      <c r="F124" s="40"/>
      <c r="G124" s="40"/>
      <c r="H124" s="40"/>
      <c r="I124" s="155"/>
      <c r="J124" s="40"/>
      <c r="K124" s="40"/>
      <c r="L124" s="41"/>
    </row>
    <row r="125" spans="2:12" s="1" customFormat="1" ht="12" customHeight="1">
      <c r="B125" s="39"/>
      <c r="C125" s="31" t="s">
        <v>20</v>
      </c>
      <c r="D125" s="40"/>
      <c r="E125" s="40"/>
      <c r="F125" s="26" t="str">
        <f>F12</f>
        <v>Sokolov</v>
      </c>
      <c r="G125" s="40"/>
      <c r="H125" s="40"/>
      <c r="I125" s="158" t="s">
        <v>22</v>
      </c>
      <c r="J125" s="75" t="str">
        <f>IF(J12="","",J12)</f>
        <v>12. 12. 2019</v>
      </c>
      <c r="K125" s="40"/>
      <c r="L125" s="41"/>
    </row>
    <row r="126" spans="2:12" s="1" customFormat="1" ht="6.95" customHeight="1">
      <c r="B126" s="39"/>
      <c r="C126" s="40"/>
      <c r="D126" s="40"/>
      <c r="E126" s="40"/>
      <c r="F126" s="40"/>
      <c r="G126" s="40"/>
      <c r="H126" s="40"/>
      <c r="I126" s="155"/>
      <c r="J126" s="40"/>
      <c r="K126" s="40"/>
      <c r="L126" s="41"/>
    </row>
    <row r="127" spans="2:12" s="1" customFormat="1" ht="27.9" customHeight="1">
      <c r="B127" s="39"/>
      <c r="C127" s="31" t="s">
        <v>24</v>
      </c>
      <c r="D127" s="40"/>
      <c r="E127" s="40"/>
      <c r="F127" s="26" t="str">
        <f>E15</f>
        <v>Město Sokolov</v>
      </c>
      <c r="G127" s="40"/>
      <c r="H127" s="40"/>
      <c r="I127" s="158" t="s">
        <v>32</v>
      </c>
      <c r="J127" s="35" t="str">
        <f>E21</f>
        <v>AWT Rekultivace a.s.</v>
      </c>
      <c r="K127" s="40"/>
      <c r="L127" s="41"/>
    </row>
    <row r="128" spans="2:12" s="1" customFormat="1" ht="15.15" customHeight="1">
      <c r="B128" s="39"/>
      <c r="C128" s="31" t="s">
        <v>30</v>
      </c>
      <c r="D128" s="40"/>
      <c r="E128" s="40"/>
      <c r="F128" s="26" t="str">
        <f>IF(E18="","",E18)</f>
        <v>Vyplň údaj</v>
      </c>
      <c r="G128" s="40"/>
      <c r="H128" s="40"/>
      <c r="I128" s="158" t="s">
        <v>37</v>
      </c>
      <c r="J128" s="35" t="str">
        <f>E24</f>
        <v>Ing. Kropáčová</v>
      </c>
      <c r="K128" s="40"/>
      <c r="L128" s="41"/>
    </row>
    <row r="129" spans="2:12" s="1" customFormat="1" ht="10.3" customHeight="1">
      <c r="B129" s="39"/>
      <c r="C129" s="40"/>
      <c r="D129" s="40"/>
      <c r="E129" s="40"/>
      <c r="F129" s="40"/>
      <c r="G129" s="40"/>
      <c r="H129" s="40"/>
      <c r="I129" s="155"/>
      <c r="J129" s="40"/>
      <c r="K129" s="40"/>
      <c r="L129" s="41"/>
    </row>
    <row r="130" spans="2:20" s="10" customFormat="1" ht="29.25" customHeight="1">
      <c r="B130" s="220"/>
      <c r="C130" s="221" t="s">
        <v>137</v>
      </c>
      <c r="D130" s="222" t="s">
        <v>67</v>
      </c>
      <c r="E130" s="222" t="s">
        <v>63</v>
      </c>
      <c r="F130" s="222" t="s">
        <v>64</v>
      </c>
      <c r="G130" s="222" t="s">
        <v>138</v>
      </c>
      <c r="H130" s="222" t="s">
        <v>139</v>
      </c>
      <c r="I130" s="223" t="s">
        <v>140</v>
      </c>
      <c r="J130" s="222" t="s">
        <v>120</v>
      </c>
      <c r="K130" s="224" t="s">
        <v>141</v>
      </c>
      <c r="L130" s="225"/>
      <c r="M130" s="96" t="s">
        <v>1</v>
      </c>
      <c r="N130" s="97" t="s">
        <v>46</v>
      </c>
      <c r="O130" s="97" t="s">
        <v>142</v>
      </c>
      <c r="P130" s="97" t="s">
        <v>143</v>
      </c>
      <c r="Q130" s="97" t="s">
        <v>144</v>
      </c>
      <c r="R130" s="97" t="s">
        <v>145</v>
      </c>
      <c r="S130" s="97" t="s">
        <v>146</v>
      </c>
      <c r="T130" s="98" t="s">
        <v>147</v>
      </c>
    </row>
    <row r="131" spans="2:63" s="1" customFormat="1" ht="22.8" customHeight="1">
      <c r="B131" s="39"/>
      <c r="C131" s="103" t="s">
        <v>148</v>
      </c>
      <c r="D131" s="40"/>
      <c r="E131" s="40"/>
      <c r="F131" s="40"/>
      <c r="G131" s="40"/>
      <c r="H131" s="40"/>
      <c r="I131" s="155"/>
      <c r="J131" s="226">
        <f>BK131</f>
        <v>0</v>
      </c>
      <c r="K131" s="40"/>
      <c r="L131" s="41"/>
      <c r="M131" s="99"/>
      <c r="N131" s="100"/>
      <c r="O131" s="100"/>
      <c r="P131" s="227">
        <f>P132</f>
        <v>0</v>
      </c>
      <c r="Q131" s="100"/>
      <c r="R131" s="227">
        <f>R132</f>
        <v>141.70624</v>
      </c>
      <c r="S131" s="100"/>
      <c r="T131" s="228">
        <f>T132</f>
        <v>0.6598999999999999</v>
      </c>
      <c r="AT131" s="16" t="s">
        <v>81</v>
      </c>
      <c r="AU131" s="16" t="s">
        <v>122</v>
      </c>
      <c r="BK131" s="229">
        <f>BK132</f>
        <v>0</v>
      </c>
    </row>
    <row r="132" spans="2:63" s="11" customFormat="1" ht="25.9" customHeight="1">
      <c r="B132" s="230"/>
      <c r="C132" s="231"/>
      <c r="D132" s="232" t="s">
        <v>81</v>
      </c>
      <c r="E132" s="233" t="s">
        <v>149</v>
      </c>
      <c r="F132" s="233" t="s">
        <v>149</v>
      </c>
      <c r="G132" s="231"/>
      <c r="H132" s="231"/>
      <c r="I132" s="234"/>
      <c r="J132" s="235">
        <f>BK132</f>
        <v>0</v>
      </c>
      <c r="K132" s="231"/>
      <c r="L132" s="236"/>
      <c r="M132" s="237"/>
      <c r="N132" s="238"/>
      <c r="O132" s="238"/>
      <c r="P132" s="239">
        <f>P133+P157+P179+P184</f>
        <v>0</v>
      </c>
      <c r="Q132" s="238"/>
      <c r="R132" s="239">
        <f>R133+R157+R179+R184</f>
        <v>141.70624</v>
      </c>
      <c r="S132" s="238"/>
      <c r="T132" s="240">
        <f>T133+T157+T179+T184</f>
        <v>0.6598999999999999</v>
      </c>
      <c r="AR132" s="241" t="s">
        <v>90</v>
      </c>
      <c r="AT132" s="242" t="s">
        <v>81</v>
      </c>
      <c r="AU132" s="242" t="s">
        <v>82</v>
      </c>
      <c r="AY132" s="241" t="s">
        <v>150</v>
      </c>
      <c r="BK132" s="243">
        <f>BK133+BK157+BK179+BK184</f>
        <v>0</v>
      </c>
    </row>
    <row r="133" spans="2:63" s="11" customFormat="1" ht="22.8" customHeight="1">
      <c r="B133" s="230"/>
      <c r="C133" s="231"/>
      <c r="D133" s="232" t="s">
        <v>81</v>
      </c>
      <c r="E133" s="244" t="s">
        <v>87</v>
      </c>
      <c r="F133" s="244" t="s">
        <v>151</v>
      </c>
      <c r="G133" s="231"/>
      <c r="H133" s="231"/>
      <c r="I133" s="234"/>
      <c r="J133" s="245">
        <f>BK133</f>
        <v>0</v>
      </c>
      <c r="K133" s="231"/>
      <c r="L133" s="236"/>
      <c r="M133" s="237"/>
      <c r="N133" s="238"/>
      <c r="O133" s="238"/>
      <c r="P133" s="239">
        <f>SUM(P134:P156)</f>
        <v>0</v>
      </c>
      <c r="Q133" s="238"/>
      <c r="R133" s="239">
        <f>SUM(R134:R156)</f>
        <v>0</v>
      </c>
      <c r="S133" s="238"/>
      <c r="T133" s="240">
        <f>SUM(T134:T156)</f>
        <v>0.6598999999999999</v>
      </c>
      <c r="AR133" s="241" t="s">
        <v>90</v>
      </c>
      <c r="AT133" s="242" t="s">
        <v>81</v>
      </c>
      <c r="AU133" s="242" t="s">
        <v>90</v>
      </c>
      <c r="AY133" s="241" t="s">
        <v>150</v>
      </c>
      <c r="BK133" s="243">
        <f>SUM(BK134:BK156)</f>
        <v>0</v>
      </c>
    </row>
    <row r="134" spans="2:65" s="1" customFormat="1" ht="16.5" customHeight="1">
      <c r="B134" s="39"/>
      <c r="C134" s="246" t="s">
        <v>152</v>
      </c>
      <c r="D134" s="246" t="s">
        <v>153</v>
      </c>
      <c r="E134" s="247" t="s">
        <v>154</v>
      </c>
      <c r="F134" s="248" t="s">
        <v>155</v>
      </c>
      <c r="G134" s="249" t="s">
        <v>156</v>
      </c>
      <c r="H134" s="250">
        <v>1</v>
      </c>
      <c r="I134" s="251"/>
      <c r="J134" s="252">
        <f>ROUND(I134*H134,2)</f>
        <v>0</v>
      </c>
      <c r="K134" s="248" t="s">
        <v>1</v>
      </c>
      <c r="L134" s="41"/>
      <c r="M134" s="253" t="s">
        <v>1</v>
      </c>
      <c r="N134" s="254" t="s">
        <v>47</v>
      </c>
      <c r="O134" s="87"/>
      <c r="P134" s="255">
        <f>O134*H134</f>
        <v>0</v>
      </c>
      <c r="Q134" s="255">
        <v>0</v>
      </c>
      <c r="R134" s="255">
        <f>Q134*H134</f>
        <v>0</v>
      </c>
      <c r="S134" s="255">
        <v>0.0009</v>
      </c>
      <c r="T134" s="256">
        <f>S134*H134</f>
        <v>0.0009</v>
      </c>
      <c r="AR134" s="257" t="s">
        <v>152</v>
      </c>
      <c r="AT134" s="257" t="s">
        <v>153</v>
      </c>
      <c r="AU134" s="257" t="s">
        <v>92</v>
      </c>
      <c r="AY134" s="16" t="s">
        <v>150</v>
      </c>
      <c r="BE134" s="139">
        <f>IF(N134="základní",J134,0)</f>
        <v>0</v>
      </c>
      <c r="BF134" s="139">
        <f>IF(N134="snížená",J134,0)</f>
        <v>0</v>
      </c>
      <c r="BG134" s="139">
        <f>IF(N134="zákl. přenesená",J134,0)</f>
        <v>0</v>
      </c>
      <c r="BH134" s="139">
        <f>IF(N134="sníž. přenesená",J134,0)</f>
        <v>0</v>
      </c>
      <c r="BI134" s="139">
        <f>IF(N134="nulová",J134,0)</f>
        <v>0</v>
      </c>
      <c r="BJ134" s="16" t="s">
        <v>90</v>
      </c>
      <c r="BK134" s="139">
        <f>ROUND(I134*H134,2)</f>
        <v>0</v>
      </c>
      <c r="BL134" s="16" t="s">
        <v>152</v>
      </c>
      <c r="BM134" s="257" t="s">
        <v>157</v>
      </c>
    </row>
    <row r="135" spans="2:51" s="12" customFormat="1" ht="12">
      <c r="B135" s="258"/>
      <c r="C135" s="259"/>
      <c r="D135" s="260" t="s">
        <v>158</v>
      </c>
      <c r="E135" s="261" t="s">
        <v>1</v>
      </c>
      <c r="F135" s="262" t="s">
        <v>159</v>
      </c>
      <c r="G135" s="259"/>
      <c r="H135" s="261" t="s">
        <v>1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AT135" s="268" t="s">
        <v>158</v>
      </c>
      <c r="AU135" s="268" t="s">
        <v>92</v>
      </c>
      <c r="AV135" s="12" t="s">
        <v>90</v>
      </c>
      <c r="AW135" s="12" t="s">
        <v>36</v>
      </c>
      <c r="AX135" s="12" t="s">
        <v>82</v>
      </c>
      <c r="AY135" s="268" t="s">
        <v>150</v>
      </c>
    </row>
    <row r="136" spans="2:51" s="12" customFormat="1" ht="12">
      <c r="B136" s="258"/>
      <c r="C136" s="259"/>
      <c r="D136" s="260" t="s">
        <v>158</v>
      </c>
      <c r="E136" s="261" t="s">
        <v>1</v>
      </c>
      <c r="F136" s="262" t="s">
        <v>160</v>
      </c>
      <c r="G136" s="259"/>
      <c r="H136" s="261" t="s">
        <v>1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AT136" s="268" t="s">
        <v>158</v>
      </c>
      <c r="AU136" s="268" t="s">
        <v>92</v>
      </c>
      <c r="AV136" s="12" t="s">
        <v>90</v>
      </c>
      <c r="AW136" s="12" t="s">
        <v>36</v>
      </c>
      <c r="AX136" s="12" t="s">
        <v>82</v>
      </c>
      <c r="AY136" s="268" t="s">
        <v>150</v>
      </c>
    </row>
    <row r="137" spans="2:51" s="13" customFormat="1" ht="12">
      <c r="B137" s="269"/>
      <c r="C137" s="270"/>
      <c r="D137" s="260" t="s">
        <v>158</v>
      </c>
      <c r="E137" s="271" t="s">
        <v>1</v>
      </c>
      <c r="F137" s="272" t="s">
        <v>90</v>
      </c>
      <c r="G137" s="270"/>
      <c r="H137" s="273">
        <v>1</v>
      </c>
      <c r="I137" s="274"/>
      <c r="J137" s="270"/>
      <c r="K137" s="270"/>
      <c r="L137" s="275"/>
      <c r="M137" s="276"/>
      <c r="N137" s="277"/>
      <c r="O137" s="277"/>
      <c r="P137" s="277"/>
      <c r="Q137" s="277"/>
      <c r="R137" s="277"/>
      <c r="S137" s="277"/>
      <c r="T137" s="278"/>
      <c r="AT137" s="279" t="s">
        <v>158</v>
      </c>
      <c r="AU137" s="279" t="s">
        <v>92</v>
      </c>
      <c r="AV137" s="13" t="s">
        <v>92</v>
      </c>
      <c r="AW137" s="13" t="s">
        <v>36</v>
      </c>
      <c r="AX137" s="13" t="s">
        <v>90</v>
      </c>
      <c r="AY137" s="279" t="s">
        <v>150</v>
      </c>
    </row>
    <row r="138" spans="2:65" s="1" customFormat="1" ht="16.5" customHeight="1">
      <c r="B138" s="39"/>
      <c r="C138" s="246" t="s">
        <v>92</v>
      </c>
      <c r="D138" s="246" t="s">
        <v>153</v>
      </c>
      <c r="E138" s="247" t="s">
        <v>161</v>
      </c>
      <c r="F138" s="248" t="s">
        <v>162</v>
      </c>
      <c r="G138" s="249" t="s">
        <v>156</v>
      </c>
      <c r="H138" s="250">
        <v>1</v>
      </c>
      <c r="I138" s="251"/>
      <c r="J138" s="252">
        <f>ROUND(I138*H138,2)</f>
        <v>0</v>
      </c>
      <c r="K138" s="248" t="s">
        <v>1</v>
      </c>
      <c r="L138" s="41"/>
      <c r="M138" s="253" t="s">
        <v>1</v>
      </c>
      <c r="N138" s="254" t="s">
        <v>47</v>
      </c>
      <c r="O138" s="87"/>
      <c r="P138" s="255">
        <f>O138*H138</f>
        <v>0</v>
      </c>
      <c r="Q138" s="255">
        <v>0</v>
      </c>
      <c r="R138" s="255">
        <f>Q138*H138</f>
        <v>0</v>
      </c>
      <c r="S138" s="255">
        <v>0.023</v>
      </c>
      <c r="T138" s="256">
        <f>S138*H138</f>
        <v>0.023</v>
      </c>
      <c r="AR138" s="257" t="s">
        <v>152</v>
      </c>
      <c r="AT138" s="257" t="s">
        <v>153</v>
      </c>
      <c r="AU138" s="257" t="s">
        <v>92</v>
      </c>
      <c r="AY138" s="16" t="s">
        <v>150</v>
      </c>
      <c r="BE138" s="139">
        <f>IF(N138="základní",J138,0)</f>
        <v>0</v>
      </c>
      <c r="BF138" s="139">
        <f>IF(N138="snížená",J138,0)</f>
        <v>0</v>
      </c>
      <c r="BG138" s="139">
        <f>IF(N138="zákl. přenesená",J138,0)</f>
        <v>0</v>
      </c>
      <c r="BH138" s="139">
        <f>IF(N138="sníž. přenesená",J138,0)</f>
        <v>0</v>
      </c>
      <c r="BI138" s="139">
        <f>IF(N138="nulová",J138,0)</f>
        <v>0</v>
      </c>
      <c r="BJ138" s="16" t="s">
        <v>90</v>
      </c>
      <c r="BK138" s="139">
        <f>ROUND(I138*H138,2)</f>
        <v>0</v>
      </c>
      <c r="BL138" s="16" t="s">
        <v>152</v>
      </c>
      <c r="BM138" s="257" t="s">
        <v>163</v>
      </c>
    </row>
    <row r="139" spans="2:51" s="12" customFormat="1" ht="12">
      <c r="B139" s="258"/>
      <c r="C139" s="259"/>
      <c r="D139" s="260" t="s">
        <v>158</v>
      </c>
      <c r="E139" s="261" t="s">
        <v>1</v>
      </c>
      <c r="F139" s="262" t="s">
        <v>164</v>
      </c>
      <c r="G139" s="259"/>
      <c r="H139" s="261" t="s">
        <v>1</v>
      </c>
      <c r="I139" s="263"/>
      <c r="J139" s="259"/>
      <c r="K139" s="259"/>
      <c r="L139" s="264"/>
      <c r="M139" s="265"/>
      <c r="N139" s="266"/>
      <c r="O139" s="266"/>
      <c r="P139" s="266"/>
      <c r="Q139" s="266"/>
      <c r="R139" s="266"/>
      <c r="S139" s="266"/>
      <c r="T139" s="267"/>
      <c r="AT139" s="268" t="s">
        <v>158</v>
      </c>
      <c r="AU139" s="268" t="s">
        <v>92</v>
      </c>
      <c r="AV139" s="12" t="s">
        <v>90</v>
      </c>
      <c r="AW139" s="12" t="s">
        <v>36</v>
      </c>
      <c r="AX139" s="12" t="s">
        <v>82</v>
      </c>
      <c r="AY139" s="268" t="s">
        <v>150</v>
      </c>
    </row>
    <row r="140" spans="2:51" s="12" customFormat="1" ht="12">
      <c r="B140" s="258"/>
      <c r="C140" s="259"/>
      <c r="D140" s="260" t="s">
        <v>158</v>
      </c>
      <c r="E140" s="261" t="s">
        <v>1</v>
      </c>
      <c r="F140" s="262" t="s">
        <v>165</v>
      </c>
      <c r="G140" s="259"/>
      <c r="H140" s="261" t="s">
        <v>1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AT140" s="268" t="s">
        <v>158</v>
      </c>
      <c r="AU140" s="268" t="s">
        <v>92</v>
      </c>
      <c r="AV140" s="12" t="s">
        <v>90</v>
      </c>
      <c r="AW140" s="12" t="s">
        <v>36</v>
      </c>
      <c r="AX140" s="12" t="s">
        <v>82</v>
      </c>
      <c r="AY140" s="268" t="s">
        <v>150</v>
      </c>
    </row>
    <row r="141" spans="2:51" s="12" customFormat="1" ht="12">
      <c r="B141" s="258"/>
      <c r="C141" s="259"/>
      <c r="D141" s="260" t="s">
        <v>158</v>
      </c>
      <c r="E141" s="261" t="s">
        <v>1</v>
      </c>
      <c r="F141" s="262" t="s">
        <v>166</v>
      </c>
      <c r="G141" s="259"/>
      <c r="H141" s="261" t="s">
        <v>1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AT141" s="268" t="s">
        <v>158</v>
      </c>
      <c r="AU141" s="268" t="s">
        <v>92</v>
      </c>
      <c r="AV141" s="12" t="s">
        <v>90</v>
      </c>
      <c r="AW141" s="12" t="s">
        <v>36</v>
      </c>
      <c r="AX141" s="12" t="s">
        <v>82</v>
      </c>
      <c r="AY141" s="268" t="s">
        <v>150</v>
      </c>
    </row>
    <row r="142" spans="2:51" s="13" customFormat="1" ht="12">
      <c r="B142" s="269"/>
      <c r="C142" s="270"/>
      <c r="D142" s="260" t="s">
        <v>158</v>
      </c>
      <c r="E142" s="271" t="s">
        <v>1</v>
      </c>
      <c r="F142" s="272" t="s">
        <v>90</v>
      </c>
      <c r="G142" s="270"/>
      <c r="H142" s="273">
        <v>1</v>
      </c>
      <c r="I142" s="274"/>
      <c r="J142" s="270"/>
      <c r="K142" s="270"/>
      <c r="L142" s="275"/>
      <c r="M142" s="276"/>
      <c r="N142" s="277"/>
      <c r="O142" s="277"/>
      <c r="P142" s="277"/>
      <c r="Q142" s="277"/>
      <c r="R142" s="277"/>
      <c r="S142" s="277"/>
      <c r="T142" s="278"/>
      <c r="AT142" s="279" t="s">
        <v>158</v>
      </c>
      <c r="AU142" s="279" t="s">
        <v>92</v>
      </c>
      <c r="AV142" s="13" t="s">
        <v>92</v>
      </c>
      <c r="AW142" s="13" t="s">
        <v>36</v>
      </c>
      <c r="AX142" s="13" t="s">
        <v>90</v>
      </c>
      <c r="AY142" s="279" t="s">
        <v>150</v>
      </c>
    </row>
    <row r="143" spans="2:65" s="1" customFormat="1" ht="16.5" customHeight="1">
      <c r="B143" s="39"/>
      <c r="C143" s="246" t="s">
        <v>167</v>
      </c>
      <c r="D143" s="246" t="s">
        <v>153</v>
      </c>
      <c r="E143" s="247" t="s">
        <v>168</v>
      </c>
      <c r="F143" s="248" t="s">
        <v>169</v>
      </c>
      <c r="G143" s="249" t="s">
        <v>156</v>
      </c>
      <c r="H143" s="250">
        <v>2</v>
      </c>
      <c r="I143" s="251"/>
      <c r="J143" s="252">
        <f>ROUND(I143*H143,2)</f>
        <v>0</v>
      </c>
      <c r="K143" s="248" t="s">
        <v>1</v>
      </c>
      <c r="L143" s="41"/>
      <c r="M143" s="253" t="s">
        <v>1</v>
      </c>
      <c r="N143" s="254" t="s">
        <v>47</v>
      </c>
      <c r="O143" s="87"/>
      <c r="P143" s="255">
        <f>O143*H143</f>
        <v>0</v>
      </c>
      <c r="Q143" s="255">
        <v>0</v>
      </c>
      <c r="R143" s="255">
        <f>Q143*H143</f>
        <v>0</v>
      </c>
      <c r="S143" s="255">
        <v>0.044</v>
      </c>
      <c r="T143" s="256">
        <f>S143*H143</f>
        <v>0.088</v>
      </c>
      <c r="AR143" s="257" t="s">
        <v>170</v>
      </c>
      <c r="AT143" s="257" t="s">
        <v>153</v>
      </c>
      <c r="AU143" s="257" t="s">
        <v>92</v>
      </c>
      <c r="AY143" s="16" t="s">
        <v>150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6" t="s">
        <v>90</v>
      </c>
      <c r="BK143" s="139">
        <f>ROUND(I143*H143,2)</f>
        <v>0</v>
      </c>
      <c r="BL143" s="16" t="s">
        <v>170</v>
      </c>
      <c r="BM143" s="257" t="s">
        <v>171</v>
      </c>
    </row>
    <row r="144" spans="2:51" s="12" customFormat="1" ht="12">
      <c r="B144" s="258"/>
      <c r="C144" s="259"/>
      <c r="D144" s="260" t="s">
        <v>158</v>
      </c>
      <c r="E144" s="261" t="s">
        <v>1</v>
      </c>
      <c r="F144" s="262" t="s">
        <v>172</v>
      </c>
      <c r="G144" s="259"/>
      <c r="H144" s="261" t="s">
        <v>1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AT144" s="268" t="s">
        <v>158</v>
      </c>
      <c r="AU144" s="268" t="s">
        <v>92</v>
      </c>
      <c r="AV144" s="12" t="s">
        <v>90</v>
      </c>
      <c r="AW144" s="12" t="s">
        <v>36</v>
      </c>
      <c r="AX144" s="12" t="s">
        <v>82</v>
      </c>
      <c r="AY144" s="268" t="s">
        <v>150</v>
      </c>
    </row>
    <row r="145" spans="2:51" s="12" customFormat="1" ht="12">
      <c r="B145" s="258"/>
      <c r="C145" s="259"/>
      <c r="D145" s="260" t="s">
        <v>158</v>
      </c>
      <c r="E145" s="261" t="s">
        <v>1</v>
      </c>
      <c r="F145" s="262" t="s">
        <v>173</v>
      </c>
      <c r="G145" s="259"/>
      <c r="H145" s="261" t="s">
        <v>1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AT145" s="268" t="s">
        <v>158</v>
      </c>
      <c r="AU145" s="268" t="s">
        <v>92</v>
      </c>
      <c r="AV145" s="12" t="s">
        <v>90</v>
      </c>
      <c r="AW145" s="12" t="s">
        <v>36</v>
      </c>
      <c r="AX145" s="12" t="s">
        <v>82</v>
      </c>
      <c r="AY145" s="268" t="s">
        <v>150</v>
      </c>
    </row>
    <row r="146" spans="2:51" s="13" customFormat="1" ht="12">
      <c r="B146" s="269"/>
      <c r="C146" s="270"/>
      <c r="D146" s="260" t="s">
        <v>158</v>
      </c>
      <c r="E146" s="271" t="s">
        <v>1</v>
      </c>
      <c r="F146" s="272" t="s">
        <v>92</v>
      </c>
      <c r="G146" s="270"/>
      <c r="H146" s="273">
        <v>2</v>
      </c>
      <c r="I146" s="274"/>
      <c r="J146" s="270"/>
      <c r="K146" s="270"/>
      <c r="L146" s="275"/>
      <c r="M146" s="276"/>
      <c r="N146" s="277"/>
      <c r="O146" s="277"/>
      <c r="P146" s="277"/>
      <c r="Q146" s="277"/>
      <c r="R146" s="277"/>
      <c r="S146" s="277"/>
      <c r="T146" s="278"/>
      <c r="AT146" s="279" t="s">
        <v>158</v>
      </c>
      <c r="AU146" s="279" t="s">
        <v>92</v>
      </c>
      <c r="AV146" s="13" t="s">
        <v>92</v>
      </c>
      <c r="AW146" s="13" t="s">
        <v>36</v>
      </c>
      <c r="AX146" s="13" t="s">
        <v>90</v>
      </c>
      <c r="AY146" s="279" t="s">
        <v>150</v>
      </c>
    </row>
    <row r="147" spans="2:65" s="1" customFormat="1" ht="16.5" customHeight="1">
      <c r="B147" s="39"/>
      <c r="C147" s="246" t="s">
        <v>170</v>
      </c>
      <c r="D147" s="246" t="s">
        <v>153</v>
      </c>
      <c r="E147" s="247" t="s">
        <v>174</v>
      </c>
      <c r="F147" s="248" t="s">
        <v>175</v>
      </c>
      <c r="G147" s="249" t="s">
        <v>156</v>
      </c>
      <c r="H147" s="250">
        <v>2</v>
      </c>
      <c r="I147" s="251"/>
      <c r="J147" s="252">
        <f>ROUND(I147*H147,2)</f>
        <v>0</v>
      </c>
      <c r="K147" s="248" t="s">
        <v>1</v>
      </c>
      <c r="L147" s="41"/>
      <c r="M147" s="253" t="s">
        <v>1</v>
      </c>
      <c r="N147" s="254" t="s">
        <v>47</v>
      </c>
      <c r="O147" s="87"/>
      <c r="P147" s="255">
        <f>O147*H147</f>
        <v>0</v>
      </c>
      <c r="Q147" s="255">
        <v>0</v>
      </c>
      <c r="R147" s="255">
        <f>Q147*H147</f>
        <v>0</v>
      </c>
      <c r="S147" s="255">
        <v>0.097</v>
      </c>
      <c r="T147" s="256">
        <f>S147*H147</f>
        <v>0.194</v>
      </c>
      <c r="AR147" s="257" t="s">
        <v>170</v>
      </c>
      <c r="AT147" s="257" t="s">
        <v>153</v>
      </c>
      <c r="AU147" s="257" t="s">
        <v>92</v>
      </c>
      <c r="AY147" s="16" t="s">
        <v>150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6" t="s">
        <v>90</v>
      </c>
      <c r="BK147" s="139">
        <f>ROUND(I147*H147,2)</f>
        <v>0</v>
      </c>
      <c r="BL147" s="16" t="s">
        <v>170</v>
      </c>
      <c r="BM147" s="257" t="s">
        <v>176</v>
      </c>
    </row>
    <row r="148" spans="2:51" s="12" customFormat="1" ht="12">
      <c r="B148" s="258"/>
      <c r="C148" s="259"/>
      <c r="D148" s="260" t="s">
        <v>158</v>
      </c>
      <c r="E148" s="261" t="s">
        <v>1</v>
      </c>
      <c r="F148" s="262" t="s">
        <v>177</v>
      </c>
      <c r="G148" s="259"/>
      <c r="H148" s="261" t="s">
        <v>1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AT148" s="268" t="s">
        <v>158</v>
      </c>
      <c r="AU148" s="268" t="s">
        <v>92</v>
      </c>
      <c r="AV148" s="12" t="s">
        <v>90</v>
      </c>
      <c r="AW148" s="12" t="s">
        <v>36</v>
      </c>
      <c r="AX148" s="12" t="s">
        <v>82</v>
      </c>
      <c r="AY148" s="268" t="s">
        <v>150</v>
      </c>
    </row>
    <row r="149" spans="2:51" s="12" customFormat="1" ht="12">
      <c r="B149" s="258"/>
      <c r="C149" s="259"/>
      <c r="D149" s="260" t="s">
        <v>158</v>
      </c>
      <c r="E149" s="261" t="s">
        <v>1</v>
      </c>
      <c r="F149" s="262" t="s">
        <v>178</v>
      </c>
      <c r="G149" s="259"/>
      <c r="H149" s="261" t="s">
        <v>1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AT149" s="268" t="s">
        <v>158</v>
      </c>
      <c r="AU149" s="268" t="s">
        <v>92</v>
      </c>
      <c r="AV149" s="12" t="s">
        <v>90</v>
      </c>
      <c r="AW149" s="12" t="s">
        <v>36</v>
      </c>
      <c r="AX149" s="12" t="s">
        <v>82</v>
      </c>
      <c r="AY149" s="268" t="s">
        <v>150</v>
      </c>
    </row>
    <row r="150" spans="2:51" s="12" customFormat="1" ht="12">
      <c r="B150" s="258"/>
      <c r="C150" s="259"/>
      <c r="D150" s="260" t="s">
        <v>158</v>
      </c>
      <c r="E150" s="261" t="s">
        <v>1</v>
      </c>
      <c r="F150" s="262" t="s">
        <v>179</v>
      </c>
      <c r="G150" s="259"/>
      <c r="H150" s="261" t="s">
        <v>1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AT150" s="268" t="s">
        <v>158</v>
      </c>
      <c r="AU150" s="268" t="s">
        <v>92</v>
      </c>
      <c r="AV150" s="12" t="s">
        <v>90</v>
      </c>
      <c r="AW150" s="12" t="s">
        <v>36</v>
      </c>
      <c r="AX150" s="12" t="s">
        <v>82</v>
      </c>
      <c r="AY150" s="268" t="s">
        <v>150</v>
      </c>
    </row>
    <row r="151" spans="2:51" s="13" customFormat="1" ht="12">
      <c r="B151" s="269"/>
      <c r="C151" s="270"/>
      <c r="D151" s="260" t="s">
        <v>158</v>
      </c>
      <c r="E151" s="271" t="s">
        <v>1</v>
      </c>
      <c r="F151" s="272" t="s">
        <v>92</v>
      </c>
      <c r="G151" s="270"/>
      <c r="H151" s="273">
        <v>2</v>
      </c>
      <c r="I151" s="274"/>
      <c r="J151" s="270"/>
      <c r="K151" s="270"/>
      <c r="L151" s="275"/>
      <c r="M151" s="276"/>
      <c r="N151" s="277"/>
      <c r="O151" s="277"/>
      <c r="P151" s="277"/>
      <c r="Q151" s="277"/>
      <c r="R151" s="277"/>
      <c r="S151" s="277"/>
      <c r="T151" s="278"/>
      <c r="AT151" s="279" t="s">
        <v>158</v>
      </c>
      <c r="AU151" s="279" t="s">
        <v>92</v>
      </c>
      <c r="AV151" s="13" t="s">
        <v>92</v>
      </c>
      <c r="AW151" s="13" t="s">
        <v>36</v>
      </c>
      <c r="AX151" s="13" t="s">
        <v>90</v>
      </c>
      <c r="AY151" s="279" t="s">
        <v>150</v>
      </c>
    </row>
    <row r="152" spans="2:65" s="1" customFormat="1" ht="16.5" customHeight="1">
      <c r="B152" s="39"/>
      <c r="C152" s="246" t="s">
        <v>180</v>
      </c>
      <c r="D152" s="246" t="s">
        <v>153</v>
      </c>
      <c r="E152" s="247" t="s">
        <v>181</v>
      </c>
      <c r="F152" s="248" t="s">
        <v>182</v>
      </c>
      <c r="G152" s="249" t="s">
        <v>156</v>
      </c>
      <c r="H152" s="250">
        <v>2</v>
      </c>
      <c r="I152" s="251"/>
      <c r="J152" s="252">
        <f>ROUND(I152*H152,2)</f>
        <v>0</v>
      </c>
      <c r="K152" s="248" t="s">
        <v>1</v>
      </c>
      <c r="L152" s="41"/>
      <c r="M152" s="253" t="s">
        <v>1</v>
      </c>
      <c r="N152" s="254" t="s">
        <v>47</v>
      </c>
      <c r="O152" s="87"/>
      <c r="P152" s="255">
        <f>O152*H152</f>
        <v>0</v>
      </c>
      <c r="Q152" s="255">
        <v>0</v>
      </c>
      <c r="R152" s="255">
        <f>Q152*H152</f>
        <v>0</v>
      </c>
      <c r="S152" s="255">
        <v>0.177</v>
      </c>
      <c r="T152" s="256">
        <f>S152*H152</f>
        <v>0.354</v>
      </c>
      <c r="AR152" s="257" t="s">
        <v>170</v>
      </c>
      <c r="AT152" s="257" t="s">
        <v>153</v>
      </c>
      <c r="AU152" s="257" t="s">
        <v>92</v>
      </c>
      <c r="AY152" s="16" t="s">
        <v>150</v>
      </c>
      <c r="BE152" s="139">
        <f>IF(N152="základní",J152,0)</f>
        <v>0</v>
      </c>
      <c r="BF152" s="139">
        <f>IF(N152="snížená",J152,0)</f>
        <v>0</v>
      </c>
      <c r="BG152" s="139">
        <f>IF(N152="zákl. přenesená",J152,0)</f>
        <v>0</v>
      </c>
      <c r="BH152" s="139">
        <f>IF(N152="sníž. přenesená",J152,0)</f>
        <v>0</v>
      </c>
      <c r="BI152" s="139">
        <f>IF(N152="nulová",J152,0)</f>
        <v>0</v>
      </c>
      <c r="BJ152" s="16" t="s">
        <v>90</v>
      </c>
      <c r="BK152" s="139">
        <f>ROUND(I152*H152,2)</f>
        <v>0</v>
      </c>
      <c r="BL152" s="16" t="s">
        <v>170</v>
      </c>
      <c r="BM152" s="257" t="s">
        <v>183</v>
      </c>
    </row>
    <row r="153" spans="2:51" s="12" customFormat="1" ht="12">
      <c r="B153" s="258"/>
      <c r="C153" s="259"/>
      <c r="D153" s="260" t="s">
        <v>158</v>
      </c>
      <c r="E153" s="261" t="s">
        <v>1</v>
      </c>
      <c r="F153" s="262" t="s">
        <v>184</v>
      </c>
      <c r="G153" s="259"/>
      <c r="H153" s="261" t="s">
        <v>1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AT153" s="268" t="s">
        <v>158</v>
      </c>
      <c r="AU153" s="268" t="s">
        <v>92</v>
      </c>
      <c r="AV153" s="12" t="s">
        <v>90</v>
      </c>
      <c r="AW153" s="12" t="s">
        <v>36</v>
      </c>
      <c r="AX153" s="12" t="s">
        <v>82</v>
      </c>
      <c r="AY153" s="268" t="s">
        <v>150</v>
      </c>
    </row>
    <row r="154" spans="2:51" s="12" customFormat="1" ht="12">
      <c r="B154" s="258"/>
      <c r="C154" s="259"/>
      <c r="D154" s="260" t="s">
        <v>158</v>
      </c>
      <c r="E154" s="261" t="s">
        <v>1</v>
      </c>
      <c r="F154" s="262" t="s">
        <v>185</v>
      </c>
      <c r="G154" s="259"/>
      <c r="H154" s="261" t="s">
        <v>1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AT154" s="268" t="s">
        <v>158</v>
      </c>
      <c r="AU154" s="268" t="s">
        <v>92</v>
      </c>
      <c r="AV154" s="12" t="s">
        <v>90</v>
      </c>
      <c r="AW154" s="12" t="s">
        <v>36</v>
      </c>
      <c r="AX154" s="12" t="s">
        <v>82</v>
      </c>
      <c r="AY154" s="268" t="s">
        <v>150</v>
      </c>
    </row>
    <row r="155" spans="2:51" s="12" customFormat="1" ht="12">
      <c r="B155" s="258"/>
      <c r="C155" s="259"/>
      <c r="D155" s="260" t="s">
        <v>158</v>
      </c>
      <c r="E155" s="261" t="s">
        <v>1</v>
      </c>
      <c r="F155" s="262" t="s">
        <v>186</v>
      </c>
      <c r="G155" s="259"/>
      <c r="H155" s="261" t="s">
        <v>1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AT155" s="268" t="s">
        <v>158</v>
      </c>
      <c r="AU155" s="268" t="s">
        <v>92</v>
      </c>
      <c r="AV155" s="12" t="s">
        <v>90</v>
      </c>
      <c r="AW155" s="12" t="s">
        <v>36</v>
      </c>
      <c r="AX155" s="12" t="s">
        <v>82</v>
      </c>
      <c r="AY155" s="268" t="s">
        <v>150</v>
      </c>
    </row>
    <row r="156" spans="2:51" s="13" customFormat="1" ht="12">
      <c r="B156" s="269"/>
      <c r="C156" s="270"/>
      <c r="D156" s="260" t="s">
        <v>158</v>
      </c>
      <c r="E156" s="271" t="s">
        <v>1</v>
      </c>
      <c r="F156" s="272" t="s">
        <v>92</v>
      </c>
      <c r="G156" s="270"/>
      <c r="H156" s="273">
        <v>2</v>
      </c>
      <c r="I156" s="274"/>
      <c r="J156" s="270"/>
      <c r="K156" s="270"/>
      <c r="L156" s="275"/>
      <c r="M156" s="276"/>
      <c r="N156" s="277"/>
      <c r="O156" s="277"/>
      <c r="P156" s="277"/>
      <c r="Q156" s="277"/>
      <c r="R156" s="277"/>
      <c r="S156" s="277"/>
      <c r="T156" s="278"/>
      <c r="AT156" s="279" t="s">
        <v>158</v>
      </c>
      <c r="AU156" s="279" t="s">
        <v>92</v>
      </c>
      <c r="AV156" s="13" t="s">
        <v>92</v>
      </c>
      <c r="AW156" s="13" t="s">
        <v>36</v>
      </c>
      <c r="AX156" s="13" t="s">
        <v>90</v>
      </c>
      <c r="AY156" s="279" t="s">
        <v>150</v>
      </c>
    </row>
    <row r="157" spans="2:63" s="11" customFormat="1" ht="22.8" customHeight="1">
      <c r="B157" s="230"/>
      <c r="C157" s="231"/>
      <c r="D157" s="232" t="s">
        <v>81</v>
      </c>
      <c r="E157" s="244" t="s">
        <v>93</v>
      </c>
      <c r="F157" s="244" t="s">
        <v>187</v>
      </c>
      <c r="G157" s="231"/>
      <c r="H157" s="231"/>
      <c r="I157" s="234"/>
      <c r="J157" s="245">
        <f>BK157</f>
        <v>0</v>
      </c>
      <c r="K157" s="231"/>
      <c r="L157" s="236"/>
      <c r="M157" s="237"/>
      <c r="N157" s="238"/>
      <c r="O157" s="238"/>
      <c r="P157" s="239">
        <f>SUM(P158:P178)</f>
        <v>0</v>
      </c>
      <c r="Q157" s="238"/>
      <c r="R157" s="239">
        <f>SUM(R158:R178)</f>
        <v>0</v>
      </c>
      <c r="S157" s="238"/>
      <c r="T157" s="240">
        <f>SUM(T158:T178)</f>
        <v>0</v>
      </c>
      <c r="AR157" s="241" t="s">
        <v>90</v>
      </c>
      <c r="AT157" s="242" t="s">
        <v>81</v>
      </c>
      <c r="AU157" s="242" t="s">
        <v>90</v>
      </c>
      <c r="AY157" s="241" t="s">
        <v>150</v>
      </c>
      <c r="BK157" s="243">
        <f>SUM(BK158:BK178)</f>
        <v>0</v>
      </c>
    </row>
    <row r="158" spans="2:65" s="1" customFormat="1" ht="36" customHeight="1">
      <c r="B158" s="39"/>
      <c r="C158" s="246" t="s">
        <v>188</v>
      </c>
      <c r="D158" s="246" t="s">
        <v>153</v>
      </c>
      <c r="E158" s="247" t="s">
        <v>189</v>
      </c>
      <c r="F158" s="248" t="s">
        <v>190</v>
      </c>
      <c r="G158" s="249" t="s">
        <v>191</v>
      </c>
      <c r="H158" s="250">
        <v>10</v>
      </c>
      <c r="I158" s="251"/>
      <c r="J158" s="252">
        <f>ROUND(I158*H158,2)</f>
        <v>0</v>
      </c>
      <c r="K158" s="248" t="s">
        <v>192</v>
      </c>
      <c r="L158" s="41"/>
      <c r="M158" s="253" t="s">
        <v>1</v>
      </c>
      <c r="N158" s="254" t="s">
        <v>47</v>
      </c>
      <c r="O158" s="87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AR158" s="257" t="s">
        <v>170</v>
      </c>
      <c r="AT158" s="257" t="s">
        <v>153</v>
      </c>
      <c r="AU158" s="257" t="s">
        <v>92</v>
      </c>
      <c r="AY158" s="16" t="s">
        <v>150</v>
      </c>
      <c r="BE158" s="139">
        <f>IF(N158="základní",J158,0)</f>
        <v>0</v>
      </c>
      <c r="BF158" s="139">
        <f>IF(N158="snížená",J158,0)</f>
        <v>0</v>
      </c>
      <c r="BG158" s="139">
        <f>IF(N158="zákl. přenesená",J158,0)</f>
        <v>0</v>
      </c>
      <c r="BH158" s="139">
        <f>IF(N158="sníž. přenesená",J158,0)</f>
        <v>0</v>
      </c>
      <c r="BI158" s="139">
        <f>IF(N158="nulová",J158,0)</f>
        <v>0</v>
      </c>
      <c r="BJ158" s="16" t="s">
        <v>90</v>
      </c>
      <c r="BK158" s="139">
        <f>ROUND(I158*H158,2)</f>
        <v>0</v>
      </c>
      <c r="BL158" s="16" t="s">
        <v>170</v>
      </c>
      <c r="BM158" s="257" t="s">
        <v>193</v>
      </c>
    </row>
    <row r="159" spans="2:51" s="13" customFormat="1" ht="12">
      <c r="B159" s="269"/>
      <c r="C159" s="270"/>
      <c r="D159" s="260" t="s">
        <v>158</v>
      </c>
      <c r="E159" s="271" t="s">
        <v>1</v>
      </c>
      <c r="F159" s="272" t="s">
        <v>194</v>
      </c>
      <c r="G159" s="270"/>
      <c r="H159" s="273">
        <v>10</v>
      </c>
      <c r="I159" s="274"/>
      <c r="J159" s="270"/>
      <c r="K159" s="270"/>
      <c r="L159" s="275"/>
      <c r="M159" s="276"/>
      <c r="N159" s="277"/>
      <c r="O159" s="277"/>
      <c r="P159" s="277"/>
      <c r="Q159" s="277"/>
      <c r="R159" s="277"/>
      <c r="S159" s="277"/>
      <c r="T159" s="278"/>
      <c r="AT159" s="279" t="s">
        <v>158</v>
      </c>
      <c r="AU159" s="279" t="s">
        <v>92</v>
      </c>
      <c r="AV159" s="13" t="s">
        <v>92</v>
      </c>
      <c r="AW159" s="13" t="s">
        <v>36</v>
      </c>
      <c r="AX159" s="13" t="s">
        <v>90</v>
      </c>
      <c r="AY159" s="279" t="s">
        <v>150</v>
      </c>
    </row>
    <row r="160" spans="2:65" s="1" customFormat="1" ht="36" customHeight="1">
      <c r="B160" s="39"/>
      <c r="C160" s="246" t="s">
        <v>195</v>
      </c>
      <c r="D160" s="246" t="s">
        <v>153</v>
      </c>
      <c r="E160" s="247" t="s">
        <v>196</v>
      </c>
      <c r="F160" s="248" t="s">
        <v>197</v>
      </c>
      <c r="G160" s="249" t="s">
        <v>156</v>
      </c>
      <c r="H160" s="250">
        <v>4</v>
      </c>
      <c r="I160" s="251"/>
      <c r="J160" s="252">
        <f>ROUND(I160*H160,2)</f>
        <v>0</v>
      </c>
      <c r="K160" s="248" t="s">
        <v>1</v>
      </c>
      <c r="L160" s="41"/>
      <c r="M160" s="253" t="s">
        <v>1</v>
      </c>
      <c r="N160" s="254" t="s">
        <v>47</v>
      </c>
      <c r="O160" s="87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AR160" s="257" t="s">
        <v>170</v>
      </c>
      <c r="AT160" s="257" t="s">
        <v>153</v>
      </c>
      <c r="AU160" s="257" t="s">
        <v>92</v>
      </c>
      <c r="AY160" s="16" t="s">
        <v>150</v>
      </c>
      <c r="BE160" s="139">
        <f>IF(N160="základní",J160,0)</f>
        <v>0</v>
      </c>
      <c r="BF160" s="139">
        <f>IF(N160="snížená",J160,0)</f>
        <v>0</v>
      </c>
      <c r="BG160" s="139">
        <f>IF(N160="zákl. přenesená",J160,0)</f>
        <v>0</v>
      </c>
      <c r="BH160" s="139">
        <f>IF(N160="sníž. přenesená",J160,0)</f>
        <v>0</v>
      </c>
      <c r="BI160" s="139">
        <f>IF(N160="nulová",J160,0)</f>
        <v>0</v>
      </c>
      <c r="BJ160" s="16" t="s">
        <v>90</v>
      </c>
      <c r="BK160" s="139">
        <f>ROUND(I160*H160,2)</f>
        <v>0</v>
      </c>
      <c r="BL160" s="16" t="s">
        <v>170</v>
      </c>
      <c r="BM160" s="257" t="s">
        <v>198</v>
      </c>
    </row>
    <row r="161" spans="2:65" s="1" customFormat="1" ht="48" customHeight="1">
      <c r="B161" s="39"/>
      <c r="C161" s="246" t="s">
        <v>199</v>
      </c>
      <c r="D161" s="246" t="s">
        <v>153</v>
      </c>
      <c r="E161" s="247" t="s">
        <v>200</v>
      </c>
      <c r="F161" s="248" t="s">
        <v>201</v>
      </c>
      <c r="G161" s="249" t="s">
        <v>191</v>
      </c>
      <c r="H161" s="250">
        <v>180</v>
      </c>
      <c r="I161" s="251"/>
      <c r="J161" s="252">
        <f>ROUND(I161*H161,2)</f>
        <v>0</v>
      </c>
      <c r="K161" s="248" t="s">
        <v>192</v>
      </c>
      <c r="L161" s="41"/>
      <c r="M161" s="253" t="s">
        <v>1</v>
      </c>
      <c r="N161" s="254" t="s">
        <v>47</v>
      </c>
      <c r="O161" s="87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AR161" s="257" t="s">
        <v>170</v>
      </c>
      <c r="AT161" s="257" t="s">
        <v>153</v>
      </c>
      <c r="AU161" s="257" t="s">
        <v>92</v>
      </c>
      <c r="AY161" s="16" t="s">
        <v>150</v>
      </c>
      <c r="BE161" s="139">
        <f>IF(N161="základní",J161,0)</f>
        <v>0</v>
      </c>
      <c r="BF161" s="139">
        <f>IF(N161="snížená",J161,0)</f>
        <v>0</v>
      </c>
      <c r="BG161" s="139">
        <f>IF(N161="zákl. přenesená",J161,0)</f>
        <v>0</v>
      </c>
      <c r="BH161" s="139">
        <f>IF(N161="sníž. přenesená",J161,0)</f>
        <v>0</v>
      </c>
      <c r="BI161" s="139">
        <f>IF(N161="nulová",J161,0)</f>
        <v>0</v>
      </c>
      <c r="BJ161" s="16" t="s">
        <v>90</v>
      </c>
      <c r="BK161" s="139">
        <f>ROUND(I161*H161,2)</f>
        <v>0</v>
      </c>
      <c r="BL161" s="16" t="s">
        <v>170</v>
      </c>
      <c r="BM161" s="257" t="s">
        <v>202</v>
      </c>
    </row>
    <row r="162" spans="2:65" s="1" customFormat="1" ht="48" customHeight="1">
      <c r="B162" s="39"/>
      <c r="C162" s="246" t="s">
        <v>203</v>
      </c>
      <c r="D162" s="246" t="s">
        <v>153</v>
      </c>
      <c r="E162" s="247" t="s">
        <v>204</v>
      </c>
      <c r="F162" s="248" t="s">
        <v>205</v>
      </c>
      <c r="G162" s="249" t="s">
        <v>191</v>
      </c>
      <c r="H162" s="250">
        <v>16200</v>
      </c>
      <c r="I162" s="251"/>
      <c r="J162" s="252">
        <f>ROUND(I162*H162,2)</f>
        <v>0</v>
      </c>
      <c r="K162" s="248" t="s">
        <v>192</v>
      </c>
      <c r="L162" s="41"/>
      <c r="M162" s="253" t="s">
        <v>1</v>
      </c>
      <c r="N162" s="254" t="s">
        <v>47</v>
      </c>
      <c r="O162" s="87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AR162" s="257" t="s">
        <v>170</v>
      </c>
      <c r="AT162" s="257" t="s">
        <v>153</v>
      </c>
      <c r="AU162" s="257" t="s">
        <v>92</v>
      </c>
      <c r="AY162" s="16" t="s">
        <v>150</v>
      </c>
      <c r="BE162" s="139">
        <f>IF(N162="základní",J162,0)</f>
        <v>0</v>
      </c>
      <c r="BF162" s="139">
        <f>IF(N162="snížená",J162,0)</f>
        <v>0</v>
      </c>
      <c r="BG162" s="139">
        <f>IF(N162="zákl. přenesená",J162,0)</f>
        <v>0</v>
      </c>
      <c r="BH162" s="139">
        <f>IF(N162="sníž. přenesená",J162,0)</f>
        <v>0</v>
      </c>
      <c r="BI162" s="139">
        <f>IF(N162="nulová",J162,0)</f>
        <v>0</v>
      </c>
      <c r="BJ162" s="16" t="s">
        <v>90</v>
      </c>
      <c r="BK162" s="139">
        <f>ROUND(I162*H162,2)</f>
        <v>0</v>
      </c>
      <c r="BL162" s="16" t="s">
        <v>170</v>
      </c>
      <c r="BM162" s="257" t="s">
        <v>206</v>
      </c>
    </row>
    <row r="163" spans="2:51" s="13" customFormat="1" ht="12">
      <c r="B163" s="269"/>
      <c r="C163" s="270"/>
      <c r="D163" s="260" t="s">
        <v>158</v>
      </c>
      <c r="E163" s="270"/>
      <c r="F163" s="272" t="s">
        <v>207</v>
      </c>
      <c r="G163" s="270"/>
      <c r="H163" s="273">
        <v>16200</v>
      </c>
      <c r="I163" s="274"/>
      <c r="J163" s="270"/>
      <c r="K163" s="270"/>
      <c r="L163" s="275"/>
      <c r="M163" s="276"/>
      <c r="N163" s="277"/>
      <c r="O163" s="277"/>
      <c r="P163" s="277"/>
      <c r="Q163" s="277"/>
      <c r="R163" s="277"/>
      <c r="S163" s="277"/>
      <c r="T163" s="278"/>
      <c r="AT163" s="279" t="s">
        <v>158</v>
      </c>
      <c r="AU163" s="279" t="s">
        <v>92</v>
      </c>
      <c r="AV163" s="13" t="s">
        <v>92</v>
      </c>
      <c r="AW163" s="13" t="s">
        <v>4</v>
      </c>
      <c r="AX163" s="13" t="s">
        <v>90</v>
      </c>
      <c r="AY163" s="279" t="s">
        <v>150</v>
      </c>
    </row>
    <row r="164" spans="2:65" s="1" customFormat="1" ht="48" customHeight="1">
      <c r="B164" s="39"/>
      <c r="C164" s="246" t="s">
        <v>208</v>
      </c>
      <c r="D164" s="246" t="s">
        <v>153</v>
      </c>
      <c r="E164" s="247" t="s">
        <v>209</v>
      </c>
      <c r="F164" s="248" t="s">
        <v>210</v>
      </c>
      <c r="G164" s="249" t="s">
        <v>191</v>
      </c>
      <c r="H164" s="250">
        <v>180</v>
      </c>
      <c r="I164" s="251"/>
      <c r="J164" s="252">
        <f>ROUND(I164*H164,2)</f>
        <v>0</v>
      </c>
      <c r="K164" s="248" t="s">
        <v>192</v>
      </c>
      <c r="L164" s="41"/>
      <c r="M164" s="253" t="s">
        <v>1</v>
      </c>
      <c r="N164" s="254" t="s">
        <v>47</v>
      </c>
      <c r="O164" s="87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AR164" s="257" t="s">
        <v>170</v>
      </c>
      <c r="AT164" s="257" t="s">
        <v>153</v>
      </c>
      <c r="AU164" s="257" t="s">
        <v>92</v>
      </c>
      <c r="AY164" s="16" t="s">
        <v>150</v>
      </c>
      <c r="BE164" s="139">
        <f>IF(N164="základní",J164,0)</f>
        <v>0</v>
      </c>
      <c r="BF164" s="139">
        <f>IF(N164="snížená",J164,0)</f>
        <v>0</v>
      </c>
      <c r="BG164" s="139">
        <f>IF(N164="zákl. přenesená",J164,0)</f>
        <v>0</v>
      </c>
      <c r="BH164" s="139">
        <f>IF(N164="sníž. přenesená",J164,0)</f>
        <v>0</v>
      </c>
      <c r="BI164" s="139">
        <f>IF(N164="nulová",J164,0)</f>
        <v>0</v>
      </c>
      <c r="BJ164" s="16" t="s">
        <v>90</v>
      </c>
      <c r="BK164" s="139">
        <f>ROUND(I164*H164,2)</f>
        <v>0</v>
      </c>
      <c r="BL164" s="16" t="s">
        <v>170</v>
      </c>
      <c r="BM164" s="257" t="s">
        <v>211</v>
      </c>
    </row>
    <row r="165" spans="2:65" s="1" customFormat="1" ht="36" customHeight="1">
      <c r="B165" s="39"/>
      <c r="C165" s="246" t="s">
        <v>212</v>
      </c>
      <c r="D165" s="246" t="s">
        <v>153</v>
      </c>
      <c r="E165" s="247" t="s">
        <v>213</v>
      </c>
      <c r="F165" s="248" t="s">
        <v>214</v>
      </c>
      <c r="G165" s="249" t="s">
        <v>215</v>
      </c>
      <c r="H165" s="250">
        <v>50</v>
      </c>
      <c r="I165" s="251"/>
      <c r="J165" s="252">
        <f>ROUND(I165*H165,2)</f>
        <v>0</v>
      </c>
      <c r="K165" s="248" t="s">
        <v>192</v>
      </c>
      <c r="L165" s="41"/>
      <c r="M165" s="253" t="s">
        <v>1</v>
      </c>
      <c r="N165" s="254" t="s">
        <v>47</v>
      </c>
      <c r="O165" s="87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AR165" s="257" t="s">
        <v>170</v>
      </c>
      <c r="AT165" s="257" t="s">
        <v>153</v>
      </c>
      <c r="AU165" s="257" t="s">
        <v>92</v>
      </c>
      <c r="AY165" s="16" t="s">
        <v>150</v>
      </c>
      <c r="BE165" s="139">
        <f>IF(N165="základní",J165,0)</f>
        <v>0</v>
      </c>
      <c r="BF165" s="139">
        <f>IF(N165="snížená",J165,0)</f>
        <v>0</v>
      </c>
      <c r="BG165" s="139">
        <f>IF(N165="zákl. přenesená",J165,0)</f>
        <v>0</v>
      </c>
      <c r="BH165" s="139">
        <f>IF(N165="sníž. přenesená",J165,0)</f>
        <v>0</v>
      </c>
      <c r="BI165" s="139">
        <f>IF(N165="nulová",J165,0)</f>
        <v>0</v>
      </c>
      <c r="BJ165" s="16" t="s">
        <v>90</v>
      </c>
      <c r="BK165" s="139">
        <f>ROUND(I165*H165,2)</f>
        <v>0</v>
      </c>
      <c r="BL165" s="16" t="s">
        <v>170</v>
      </c>
      <c r="BM165" s="257" t="s">
        <v>216</v>
      </c>
    </row>
    <row r="166" spans="2:65" s="1" customFormat="1" ht="36" customHeight="1">
      <c r="B166" s="39"/>
      <c r="C166" s="246" t="s">
        <v>217</v>
      </c>
      <c r="D166" s="246" t="s">
        <v>153</v>
      </c>
      <c r="E166" s="247" t="s">
        <v>218</v>
      </c>
      <c r="F166" s="248" t="s">
        <v>219</v>
      </c>
      <c r="G166" s="249" t="s">
        <v>215</v>
      </c>
      <c r="H166" s="250">
        <v>4500</v>
      </c>
      <c r="I166" s="251"/>
      <c r="J166" s="252">
        <f>ROUND(I166*H166,2)</f>
        <v>0</v>
      </c>
      <c r="K166" s="248" t="s">
        <v>192</v>
      </c>
      <c r="L166" s="41"/>
      <c r="M166" s="253" t="s">
        <v>1</v>
      </c>
      <c r="N166" s="254" t="s">
        <v>47</v>
      </c>
      <c r="O166" s="87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AR166" s="257" t="s">
        <v>170</v>
      </c>
      <c r="AT166" s="257" t="s">
        <v>153</v>
      </c>
      <c r="AU166" s="257" t="s">
        <v>92</v>
      </c>
      <c r="AY166" s="16" t="s">
        <v>150</v>
      </c>
      <c r="BE166" s="139">
        <f>IF(N166="základní",J166,0)</f>
        <v>0</v>
      </c>
      <c r="BF166" s="139">
        <f>IF(N166="snížená",J166,0)</f>
        <v>0</v>
      </c>
      <c r="BG166" s="139">
        <f>IF(N166="zákl. přenesená",J166,0)</f>
        <v>0</v>
      </c>
      <c r="BH166" s="139">
        <f>IF(N166="sníž. přenesená",J166,0)</f>
        <v>0</v>
      </c>
      <c r="BI166" s="139">
        <f>IF(N166="nulová",J166,0)</f>
        <v>0</v>
      </c>
      <c r="BJ166" s="16" t="s">
        <v>90</v>
      </c>
      <c r="BK166" s="139">
        <f>ROUND(I166*H166,2)</f>
        <v>0</v>
      </c>
      <c r="BL166" s="16" t="s">
        <v>170</v>
      </c>
      <c r="BM166" s="257" t="s">
        <v>220</v>
      </c>
    </row>
    <row r="167" spans="2:51" s="13" customFormat="1" ht="12">
      <c r="B167" s="269"/>
      <c r="C167" s="270"/>
      <c r="D167" s="260" t="s">
        <v>158</v>
      </c>
      <c r="E167" s="270"/>
      <c r="F167" s="272" t="s">
        <v>221</v>
      </c>
      <c r="G167" s="270"/>
      <c r="H167" s="273">
        <v>4500</v>
      </c>
      <c r="I167" s="274"/>
      <c r="J167" s="270"/>
      <c r="K167" s="270"/>
      <c r="L167" s="275"/>
      <c r="M167" s="276"/>
      <c r="N167" s="277"/>
      <c r="O167" s="277"/>
      <c r="P167" s="277"/>
      <c r="Q167" s="277"/>
      <c r="R167" s="277"/>
      <c r="S167" s="277"/>
      <c r="T167" s="278"/>
      <c r="AT167" s="279" t="s">
        <v>158</v>
      </c>
      <c r="AU167" s="279" t="s">
        <v>92</v>
      </c>
      <c r="AV167" s="13" t="s">
        <v>92</v>
      </c>
      <c r="AW167" s="13" t="s">
        <v>4</v>
      </c>
      <c r="AX167" s="13" t="s">
        <v>90</v>
      </c>
      <c r="AY167" s="279" t="s">
        <v>150</v>
      </c>
    </row>
    <row r="168" spans="2:65" s="1" customFormat="1" ht="36" customHeight="1">
      <c r="B168" s="39"/>
      <c r="C168" s="246" t="s">
        <v>222</v>
      </c>
      <c r="D168" s="246" t="s">
        <v>153</v>
      </c>
      <c r="E168" s="247" t="s">
        <v>223</v>
      </c>
      <c r="F168" s="248" t="s">
        <v>224</v>
      </c>
      <c r="G168" s="249" t="s">
        <v>215</v>
      </c>
      <c r="H168" s="250">
        <v>50</v>
      </c>
      <c r="I168" s="251"/>
      <c r="J168" s="252">
        <f>ROUND(I168*H168,2)</f>
        <v>0</v>
      </c>
      <c r="K168" s="248" t="s">
        <v>192</v>
      </c>
      <c r="L168" s="41"/>
      <c r="M168" s="253" t="s">
        <v>1</v>
      </c>
      <c r="N168" s="254" t="s">
        <v>47</v>
      </c>
      <c r="O168" s="87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AR168" s="257" t="s">
        <v>170</v>
      </c>
      <c r="AT168" s="257" t="s">
        <v>153</v>
      </c>
      <c r="AU168" s="257" t="s">
        <v>92</v>
      </c>
      <c r="AY168" s="16" t="s">
        <v>150</v>
      </c>
      <c r="BE168" s="139">
        <f>IF(N168="základní",J168,0)</f>
        <v>0</v>
      </c>
      <c r="BF168" s="139">
        <f>IF(N168="snížená",J168,0)</f>
        <v>0</v>
      </c>
      <c r="BG168" s="139">
        <f>IF(N168="zákl. přenesená",J168,0)</f>
        <v>0</v>
      </c>
      <c r="BH168" s="139">
        <f>IF(N168="sníž. přenesená",J168,0)</f>
        <v>0</v>
      </c>
      <c r="BI168" s="139">
        <f>IF(N168="nulová",J168,0)</f>
        <v>0</v>
      </c>
      <c r="BJ168" s="16" t="s">
        <v>90</v>
      </c>
      <c r="BK168" s="139">
        <f>ROUND(I168*H168,2)</f>
        <v>0</v>
      </c>
      <c r="BL168" s="16" t="s">
        <v>170</v>
      </c>
      <c r="BM168" s="257" t="s">
        <v>225</v>
      </c>
    </row>
    <row r="169" spans="2:65" s="1" customFormat="1" ht="24" customHeight="1">
      <c r="B169" s="39"/>
      <c r="C169" s="246" t="s">
        <v>226</v>
      </c>
      <c r="D169" s="246" t="s">
        <v>153</v>
      </c>
      <c r="E169" s="247" t="s">
        <v>227</v>
      </c>
      <c r="F169" s="248" t="s">
        <v>228</v>
      </c>
      <c r="G169" s="249" t="s">
        <v>191</v>
      </c>
      <c r="H169" s="250">
        <v>180</v>
      </c>
      <c r="I169" s="251"/>
      <c r="J169" s="252">
        <f>ROUND(I169*H169,2)</f>
        <v>0</v>
      </c>
      <c r="K169" s="248" t="s">
        <v>192</v>
      </c>
      <c r="L169" s="41"/>
      <c r="M169" s="253" t="s">
        <v>1</v>
      </c>
      <c r="N169" s="254" t="s">
        <v>47</v>
      </c>
      <c r="O169" s="87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AR169" s="257" t="s">
        <v>170</v>
      </c>
      <c r="AT169" s="257" t="s">
        <v>153</v>
      </c>
      <c r="AU169" s="257" t="s">
        <v>92</v>
      </c>
      <c r="AY169" s="16" t="s">
        <v>150</v>
      </c>
      <c r="BE169" s="139">
        <f>IF(N169="základní",J169,0)</f>
        <v>0</v>
      </c>
      <c r="BF169" s="139">
        <f>IF(N169="snížená",J169,0)</f>
        <v>0</v>
      </c>
      <c r="BG169" s="139">
        <f>IF(N169="zákl. přenesená",J169,0)</f>
        <v>0</v>
      </c>
      <c r="BH169" s="139">
        <f>IF(N169="sníž. přenesená",J169,0)</f>
        <v>0</v>
      </c>
      <c r="BI169" s="139">
        <f>IF(N169="nulová",J169,0)</f>
        <v>0</v>
      </c>
      <c r="BJ169" s="16" t="s">
        <v>90</v>
      </c>
      <c r="BK169" s="139">
        <f>ROUND(I169*H169,2)</f>
        <v>0</v>
      </c>
      <c r="BL169" s="16" t="s">
        <v>170</v>
      </c>
      <c r="BM169" s="257" t="s">
        <v>229</v>
      </c>
    </row>
    <row r="170" spans="2:65" s="1" customFormat="1" ht="24" customHeight="1">
      <c r="B170" s="39"/>
      <c r="C170" s="246" t="s">
        <v>230</v>
      </c>
      <c r="D170" s="246" t="s">
        <v>153</v>
      </c>
      <c r="E170" s="247" t="s">
        <v>231</v>
      </c>
      <c r="F170" s="248" t="s">
        <v>232</v>
      </c>
      <c r="G170" s="249" t="s">
        <v>191</v>
      </c>
      <c r="H170" s="250">
        <v>16200</v>
      </c>
      <c r="I170" s="251"/>
      <c r="J170" s="252">
        <f>ROUND(I170*H170,2)</f>
        <v>0</v>
      </c>
      <c r="K170" s="248" t="s">
        <v>192</v>
      </c>
      <c r="L170" s="41"/>
      <c r="M170" s="253" t="s">
        <v>1</v>
      </c>
      <c r="N170" s="254" t="s">
        <v>47</v>
      </c>
      <c r="O170" s="87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AR170" s="257" t="s">
        <v>170</v>
      </c>
      <c r="AT170" s="257" t="s">
        <v>153</v>
      </c>
      <c r="AU170" s="257" t="s">
        <v>92</v>
      </c>
      <c r="AY170" s="16" t="s">
        <v>150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16" t="s">
        <v>90</v>
      </c>
      <c r="BK170" s="139">
        <f>ROUND(I170*H170,2)</f>
        <v>0</v>
      </c>
      <c r="BL170" s="16" t="s">
        <v>170</v>
      </c>
      <c r="BM170" s="257" t="s">
        <v>233</v>
      </c>
    </row>
    <row r="171" spans="2:51" s="13" customFormat="1" ht="12">
      <c r="B171" s="269"/>
      <c r="C171" s="270"/>
      <c r="D171" s="260" t="s">
        <v>158</v>
      </c>
      <c r="E171" s="270"/>
      <c r="F171" s="272" t="s">
        <v>207</v>
      </c>
      <c r="G171" s="270"/>
      <c r="H171" s="273">
        <v>16200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AT171" s="279" t="s">
        <v>158</v>
      </c>
      <c r="AU171" s="279" t="s">
        <v>92</v>
      </c>
      <c r="AV171" s="13" t="s">
        <v>92</v>
      </c>
      <c r="AW171" s="13" t="s">
        <v>4</v>
      </c>
      <c r="AX171" s="13" t="s">
        <v>90</v>
      </c>
      <c r="AY171" s="279" t="s">
        <v>150</v>
      </c>
    </row>
    <row r="172" spans="2:65" s="1" customFormat="1" ht="24" customHeight="1">
      <c r="B172" s="39"/>
      <c r="C172" s="246" t="s">
        <v>8</v>
      </c>
      <c r="D172" s="246" t="s">
        <v>153</v>
      </c>
      <c r="E172" s="247" t="s">
        <v>234</v>
      </c>
      <c r="F172" s="248" t="s">
        <v>235</v>
      </c>
      <c r="G172" s="249" t="s">
        <v>191</v>
      </c>
      <c r="H172" s="250">
        <v>180</v>
      </c>
      <c r="I172" s="251"/>
      <c r="J172" s="252">
        <f>ROUND(I172*H172,2)</f>
        <v>0</v>
      </c>
      <c r="K172" s="248" t="s">
        <v>192</v>
      </c>
      <c r="L172" s="41"/>
      <c r="M172" s="253" t="s">
        <v>1</v>
      </c>
      <c r="N172" s="254" t="s">
        <v>47</v>
      </c>
      <c r="O172" s="87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AR172" s="257" t="s">
        <v>170</v>
      </c>
      <c r="AT172" s="257" t="s">
        <v>153</v>
      </c>
      <c r="AU172" s="257" t="s">
        <v>92</v>
      </c>
      <c r="AY172" s="16" t="s">
        <v>150</v>
      </c>
      <c r="BE172" s="139">
        <f>IF(N172="základní",J172,0)</f>
        <v>0</v>
      </c>
      <c r="BF172" s="139">
        <f>IF(N172="snížená",J172,0)</f>
        <v>0</v>
      </c>
      <c r="BG172" s="139">
        <f>IF(N172="zákl. přenesená",J172,0)</f>
        <v>0</v>
      </c>
      <c r="BH172" s="139">
        <f>IF(N172="sníž. přenesená",J172,0)</f>
        <v>0</v>
      </c>
      <c r="BI172" s="139">
        <f>IF(N172="nulová",J172,0)</f>
        <v>0</v>
      </c>
      <c r="BJ172" s="16" t="s">
        <v>90</v>
      </c>
      <c r="BK172" s="139">
        <f>ROUND(I172*H172,2)</f>
        <v>0</v>
      </c>
      <c r="BL172" s="16" t="s">
        <v>170</v>
      </c>
      <c r="BM172" s="257" t="s">
        <v>236</v>
      </c>
    </row>
    <row r="173" spans="2:65" s="1" customFormat="1" ht="36" customHeight="1">
      <c r="B173" s="39"/>
      <c r="C173" s="246" t="s">
        <v>237</v>
      </c>
      <c r="D173" s="246" t="s">
        <v>153</v>
      </c>
      <c r="E173" s="247" t="s">
        <v>238</v>
      </c>
      <c r="F173" s="248" t="s">
        <v>239</v>
      </c>
      <c r="G173" s="249" t="s">
        <v>240</v>
      </c>
      <c r="H173" s="250">
        <v>10</v>
      </c>
      <c r="I173" s="251"/>
      <c r="J173" s="252">
        <f>ROUND(I173*H173,2)</f>
        <v>0</v>
      </c>
      <c r="K173" s="248" t="s">
        <v>1</v>
      </c>
      <c r="L173" s="41"/>
      <c r="M173" s="253" t="s">
        <v>1</v>
      </c>
      <c r="N173" s="254" t="s">
        <v>47</v>
      </c>
      <c r="O173" s="87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AR173" s="257" t="s">
        <v>241</v>
      </c>
      <c r="AT173" s="257" t="s">
        <v>153</v>
      </c>
      <c r="AU173" s="257" t="s">
        <v>92</v>
      </c>
      <c r="AY173" s="16" t="s">
        <v>150</v>
      </c>
      <c r="BE173" s="139">
        <f>IF(N173="základní",J173,0)</f>
        <v>0</v>
      </c>
      <c r="BF173" s="139">
        <f>IF(N173="snížená",J173,0)</f>
        <v>0</v>
      </c>
      <c r="BG173" s="139">
        <f>IF(N173="zákl. přenesená",J173,0)</f>
        <v>0</v>
      </c>
      <c r="BH173" s="139">
        <f>IF(N173="sníž. přenesená",J173,0)</f>
        <v>0</v>
      </c>
      <c r="BI173" s="139">
        <f>IF(N173="nulová",J173,0)</f>
        <v>0</v>
      </c>
      <c r="BJ173" s="16" t="s">
        <v>90</v>
      </c>
      <c r="BK173" s="139">
        <f>ROUND(I173*H173,2)</f>
        <v>0</v>
      </c>
      <c r="BL173" s="16" t="s">
        <v>241</v>
      </c>
      <c r="BM173" s="257" t="s">
        <v>242</v>
      </c>
    </row>
    <row r="174" spans="2:65" s="1" customFormat="1" ht="24" customHeight="1">
      <c r="B174" s="39"/>
      <c r="C174" s="246" t="s">
        <v>243</v>
      </c>
      <c r="D174" s="246" t="s">
        <v>153</v>
      </c>
      <c r="E174" s="247" t="s">
        <v>244</v>
      </c>
      <c r="F174" s="248" t="s">
        <v>245</v>
      </c>
      <c r="G174" s="249" t="s">
        <v>240</v>
      </c>
      <c r="H174" s="250">
        <v>10</v>
      </c>
      <c r="I174" s="251"/>
      <c r="J174" s="252">
        <f>ROUND(I174*H174,2)</f>
        <v>0</v>
      </c>
      <c r="K174" s="248" t="s">
        <v>1</v>
      </c>
      <c r="L174" s="41"/>
      <c r="M174" s="253" t="s">
        <v>1</v>
      </c>
      <c r="N174" s="254" t="s">
        <v>47</v>
      </c>
      <c r="O174" s="87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AR174" s="257" t="s">
        <v>170</v>
      </c>
      <c r="AT174" s="257" t="s">
        <v>153</v>
      </c>
      <c r="AU174" s="257" t="s">
        <v>92</v>
      </c>
      <c r="AY174" s="16" t="s">
        <v>150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6" t="s">
        <v>90</v>
      </c>
      <c r="BK174" s="139">
        <f>ROUND(I174*H174,2)</f>
        <v>0</v>
      </c>
      <c r="BL174" s="16" t="s">
        <v>170</v>
      </c>
      <c r="BM174" s="257" t="s">
        <v>246</v>
      </c>
    </row>
    <row r="175" spans="2:65" s="1" customFormat="1" ht="24" customHeight="1">
      <c r="B175" s="39"/>
      <c r="C175" s="246" t="s">
        <v>247</v>
      </c>
      <c r="D175" s="246" t="s">
        <v>153</v>
      </c>
      <c r="E175" s="247" t="s">
        <v>248</v>
      </c>
      <c r="F175" s="248" t="s">
        <v>249</v>
      </c>
      <c r="G175" s="249" t="s">
        <v>240</v>
      </c>
      <c r="H175" s="250">
        <v>140</v>
      </c>
      <c r="I175" s="251"/>
      <c r="J175" s="252">
        <f>ROUND(I175*H175,2)</f>
        <v>0</v>
      </c>
      <c r="K175" s="248" t="s">
        <v>1</v>
      </c>
      <c r="L175" s="41"/>
      <c r="M175" s="253" t="s">
        <v>1</v>
      </c>
      <c r="N175" s="254" t="s">
        <v>47</v>
      </c>
      <c r="O175" s="87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AR175" s="257" t="s">
        <v>170</v>
      </c>
      <c r="AT175" s="257" t="s">
        <v>153</v>
      </c>
      <c r="AU175" s="257" t="s">
        <v>92</v>
      </c>
      <c r="AY175" s="16" t="s">
        <v>150</v>
      </c>
      <c r="BE175" s="139">
        <f>IF(N175="základní",J175,0)</f>
        <v>0</v>
      </c>
      <c r="BF175" s="139">
        <f>IF(N175="snížená",J175,0)</f>
        <v>0</v>
      </c>
      <c r="BG175" s="139">
        <f>IF(N175="zákl. přenesená",J175,0)</f>
        <v>0</v>
      </c>
      <c r="BH175" s="139">
        <f>IF(N175="sníž. přenesená",J175,0)</f>
        <v>0</v>
      </c>
      <c r="BI175" s="139">
        <f>IF(N175="nulová",J175,0)</f>
        <v>0</v>
      </c>
      <c r="BJ175" s="16" t="s">
        <v>90</v>
      </c>
      <c r="BK175" s="139">
        <f>ROUND(I175*H175,2)</f>
        <v>0</v>
      </c>
      <c r="BL175" s="16" t="s">
        <v>170</v>
      </c>
      <c r="BM175" s="257" t="s">
        <v>250</v>
      </c>
    </row>
    <row r="176" spans="2:51" s="13" customFormat="1" ht="12">
      <c r="B176" s="269"/>
      <c r="C176" s="270"/>
      <c r="D176" s="260" t="s">
        <v>158</v>
      </c>
      <c r="E176" s="270"/>
      <c r="F176" s="272" t="s">
        <v>251</v>
      </c>
      <c r="G176" s="270"/>
      <c r="H176" s="273">
        <v>140</v>
      </c>
      <c r="I176" s="274"/>
      <c r="J176" s="270"/>
      <c r="K176" s="270"/>
      <c r="L176" s="275"/>
      <c r="M176" s="276"/>
      <c r="N176" s="277"/>
      <c r="O176" s="277"/>
      <c r="P176" s="277"/>
      <c r="Q176" s="277"/>
      <c r="R176" s="277"/>
      <c r="S176" s="277"/>
      <c r="T176" s="278"/>
      <c r="AT176" s="279" t="s">
        <v>158</v>
      </c>
      <c r="AU176" s="279" t="s">
        <v>92</v>
      </c>
      <c r="AV176" s="13" t="s">
        <v>92</v>
      </c>
      <c r="AW176" s="13" t="s">
        <v>4</v>
      </c>
      <c r="AX176" s="13" t="s">
        <v>90</v>
      </c>
      <c r="AY176" s="279" t="s">
        <v>150</v>
      </c>
    </row>
    <row r="177" spans="2:65" s="1" customFormat="1" ht="16.5" customHeight="1">
      <c r="B177" s="39"/>
      <c r="C177" s="246" t="s">
        <v>252</v>
      </c>
      <c r="D177" s="246" t="s">
        <v>153</v>
      </c>
      <c r="E177" s="247" t="s">
        <v>253</v>
      </c>
      <c r="F177" s="248" t="s">
        <v>254</v>
      </c>
      <c r="G177" s="249" t="s">
        <v>240</v>
      </c>
      <c r="H177" s="250">
        <v>10</v>
      </c>
      <c r="I177" s="251"/>
      <c r="J177" s="252">
        <f>ROUND(I177*H177,2)</f>
        <v>0</v>
      </c>
      <c r="K177" s="248" t="s">
        <v>192</v>
      </c>
      <c r="L177" s="41"/>
      <c r="M177" s="253" t="s">
        <v>1</v>
      </c>
      <c r="N177" s="254" t="s">
        <v>47</v>
      </c>
      <c r="O177" s="87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AR177" s="257" t="s">
        <v>170</v>
      </c>
      <c r="AT177" s="257" t="s">
        <v>153</v>
      </c>
      <c r="AU177" s="257" t="s">
        <v>92</v>
      </c>
      <c r="AY177" s="16" t="s">
        <v>150</v>
      </c>
      <c r="BE177" s="139">
        <f>IF(N177="základní",J177,0)</f>
        <v>0</v>
      </c>
      <c r="BF177" s="139">
        <f>IF(N177="snížená",J177,0)</f>
        <v>0</v>
      </c>
      <c r="BG177" s="139">
        <f>IF(N177="zákl. přenesená",J177,0)</f>
        <v>0</v>
      </c>
      <c r="BH177" s="139">
        <f>IF(N177="sníž. přenesená",J177,0)</f>
        <v>0</v>
      </c>
      <c r="BI177" s="139">
        <f>IF(N177="nulová",J177,0)</f>
        <v>0</v>
      </c>
      <c r="BJ177" s="16" t="s">
        <v>90</v>
      </c>
      <c r="BK177" s="139">
        <f>ROUND(I177*H177,2)</f>
        <v>0</v>
      </c>
      <c r="BL177" s="16" t="s">
        <v>170</v>
      </c>
      <c r="BM177" s="257" t="s">
        <v>255</v>
      </c>
    </row>
    <row r="178" spans="2:65" s="1" customFormat="1" ht="24" customHeight="1">
      <c r="B178" s="39"/>
      <c r="C178" s="246" t="s">
        <v>256</v>
      </c>
      <c r="D178" s="246" t="s">
        <v>153</v>
      </c>
      <c r="E178" s="247" t="s">
        <v>257</v>
      </c>
      <c r="F178" s="248" t="s">
        <v>258</v>
      </c>
      <c r="G178" s="249" t="s">
        <v>240</v>
      </c>
      <c r="H178" s="250">
        <v>10</v>
      </c>
      <c r="I178" s="251"/>
      <c r="J178" s="252">
        <f>ROUND(I178*H178,2)</f>
        <v>0</v>
      </c>
      <c r="K178" s="248" t="s">
        <v>1</v>
      </c>
      <c r="L178" s="41"/>
      <c r="M178" s="253" t="s">
        <v>1</v>
      </c>
      <c r="N178" s="254" t="s">
        <v>47</v>
      </c>
      <c r="O178" s="87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AR178" s="257" t="s">
        <v>170</v>
      </c>
      <c r="AT178" s="257" t="s">
        <v>153</v>
      </c>
      <c r="AU178" s="257" t="s">
        <v>92</v>
      </c>
      <c r="AY178" s="16" t="s">
        <v>150</v>
      </c>
      <c r="BE178" s="139">
        <f>IF(N178="základní",J178,0)</f>
        <v>0</v>
      </c>
      <c r="BF178" s="139">
        <f>IF(N178="snížená",J178,0)</f>
        <v>0</v>
      </c>
      <c r="BG178" s="139">
        <f>IF(N178="zákl. přenesená",J178,0)</f>
        <v>0</v>
      </c>
      <c r="BH178" s="139">
        <f>IF(N178="sníž. přenesená",J178,0)</f>
        <v>0</v>
      </c>
      <c r="BI178" s="139">
        <f>IF(N178="nulová",J178,0)</f>
        <v>0</v>
      </c>
      <c r="BJ178" s="16" t="s">
        <v>90</v>
      </c>
      <c r="BK178" s="139">
        <f>ROUND(I178*H178,2)</f>
        <v>0</v>
      </c>
      <c r="BL178" s="16" t="s">
        <v>170</v>
      </c>
      <c r="BM178" s="257" t="s">
        <v>259</v>
      </c>
    </row>
    <row r="179" spans="2:63" s="11" customFormat="1" ht="22.8" customHeight="1">
      <c r="B179" s="230"/>
      <c r="C179" s="231"/>
      <c r="D179" s="232" t="s">
        <v>81</v>
      </c>
      <c r="E179" s="244" t="s">
        <v>96</v>
      </c>
      <c r="F179" s="244" t="s">
        <v>260</v>
      </c>
      <c r="G179" s="231"/>
      <c r="H179" s="231"/>
      <c r="I179" s="234"/>
      <c r="J179" s="245">
        <f>BK179</f>
        <v>0</v>
      </c>
      <c r="K179" s="231"/>
      <c r="L179" s="236"/>
      <c r="M179" s="237"/>
      <c r="N179" s="238"/>
      <c r="O179" s="238"/>
      <c r="P179" s="239">
        <f>SUM(P180:P183)</f>
        <v>0</v>
      </c>
      <c r="Q179" s="238"/>
      <c r="R179" s="239">
        <f>SUM(R180:R183)</f>
        <v>0</v>
      </c>
      <c r="S179" s="238"/>
      <c r="T179" s="240">
        <f>SUM(T180:T183)</f>
        <v>0</v>
      </c>
      <c r="AR179" s="241" t="s">
        <v>90</v>
      </c>
      <c r="AT179" s="242" t="s">
        <v>81</v>
      </c>
      <c r="AU179" s="242" t="s">
        <v>90</v>
      </c>
      <c r="AY179" s="241" t="s">
        <v>150</v>
      </c>
      <c r="BK179" s="243">
        <f>SUM(BK180:BK183)</f>
        <v>0</v>
      </c>
    </row>
    <row r="180" spans="2:65" s="1" customFormat="1" ht="36" customHeight="1">
      <c r="B180" s="39"/>
      <c r="C180" s="246" t="s">
        <v>261</v>
      </c>
      <c r="D180" s="246" t="s">
        <v>153</v>
      </c>
      <c r="E180" s="247" t="s">
        <v>262</v>
      </c>
      <c r="F180" s="248" t="s">
        <v>263</v>
      </c>
      <c r="G180" s="249" t="s">
        <v>264</v>
      </c>
      <c r="H180" s="250">
        <v>33</v>
      </c>
      <c r="I180" s="251"/>
      <c r="J180" s="252">
        <f>ROUND(I180*H180,2)</f>
        <v>0</v>
      </c>
      <c r="K180" s="248" t="s">
        <v>192</v>
      </c>
      <c r="L180" s="41"/>
      <c r="M180" s="253" t="s">
        <v>1</v>
      </c>
      <c r="N180" s="254" t="s">
        <v>47</v>
      </c>
      <c r="O180" s="87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AR180" s="257" t="s">
        <v>170</v>
      </c>
      <c r="AT180" s="257" t="s">
        <v>153</v>
      </c>
      <c r="AU180" s="257" t="s">
        <v>92</v>
      </c>
      <c r="AY180" s="16" t="s">
        <v>150</v>
      </c>
      <c r="BE180" s="139">
        <f>IF(N180="základní",J180,0)</f>
        <v>0</v>
      </c>
      <c r="BF180" s="139">
        <f>IF(N180="snížená",J180,0)</f>
        <v>0</v>
      </c>
      <c r="BG180" s="139">
        <f>IF(N180="zákl. přenesená",J180,0)</f>
        <v>0</v>
      </c>
      <c r="BH180" s="139">
        <f>IF(N180="sníž. přenesená",J180,0)</f>
        <v>0</v>
      </c>
      <c r="BI180" s="139">
        <f>IF(N180="nulová",J180,0)</f>
        <v>0</v>
      </c>
      <c r="BJ180" s="16" t="s">
        <v>90</v>
      </c>
      <c r="BK180" s="139">
        <f>ROUND(I180*H180,2)</f>
        <v>0</v>
      </c>
      <c r="BL180" s="16" t="s">
        <v>170</v>
      </c>
      <c r="BM180" s="257" t="s">
        <v>265</v>
      </c>
    </row>
    <row r="181" spans="2:51" s="13" customFormat="1" ht="12">
      <c r="B181" s="269"/>
      <c r="C181" s="270"/>
      <c r="D181" s="260" t="s">
        <v>158</v>
      </c>
      <c r="E181" s="271" t="s">
        <v>1</v>
      </c>
      <c r="F181" s="272" t="s">
        <v>266</v>
      </c>
      <c r="G181" s="270"/>
      <c r="H181" s="273">
        <v>33</v>
      </c>
      <c r="I181" s="274"/>
      <c r="J181" s="270"/>
      <c r="K181" s="270"/>
      <c r="L181" s="275"/>
      <c r="M181" s="276"/>
      <c r="N181" s="277"/>
      <c r="O181" s="277"/>
      <c r="P181" s="277"/>
      <c r="Q181" s="277"/>
      <c r="R181" s="277"/>
      <c r="S181" s="277"/>
      <c r="T181" s="278"/>
      <c r="AT181" s="279" t="s">
        <v>158</v>
      </c>
      <c r="AU181" s="279" t="s">
        <v>92</v>
      </c>
      <c r="AV181" s="13" t="s">
        <v>92</v>
      </c>
      <c r="AW181" s="13" t="s">
        <v>36</v>
      </c>
      <c r="AX181" s="13" t="s">
        <v>90</v>
      </c>
      <c r="AY181" s="279" t="s">
        <v>150</v>
      </c>
    </row>
    <row r="182" spans="2:65" s="1" customFormat="1" ht="36" customHeight="1">
      <c r="B182" s="39"/>
      <c r="C182" s="246" t="s">
        <v>267</v>
      </c>
      <c r="D182" s="246" t="s">
        <v>153</v>
      </c>
      <c r="E182" s="247" t="s">
        <v>268</v>
      </c>
      <c r="F182" s="248" t="s">
        <v>269</v>
      </c>
      <c r="G182" s="249" t="s">
        <v>264</v>
      </c>
      <c r="H182" s="250">
        <v>48.375</v>
      </c>
      <c r="I182" s="251"/>
      <c r="J182" s="252">
        <f>ROUND(I182*H182,2)</f>
        <v>0</v>
      </c>
      <c r="K182" s="248" t="s">
        <v>192</v>
      </c>
      <c r="L182" s="41"/>
      <c r="M182" s="253" t="s">
        <v>1</v>
      </c>
      <c r="N182" s="254" t="s">
        <v>47</v>
      </c>
      <c r="O182" s="87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AR182" s="257" t="s">
        <v>170</v>
      </c>
      <c r="AT182" s="257" t="s">
        <v>153</v>
      </c>
      <c r="AU182" s="257" t="s">
        <v>92</v>
      </c>
      <c r="AY182" s="16" t="s">
        <v>150</v>
      </c>
      <c r="BE182" s="139">
        <f>IF(N182="základní",J182,0)</f>
        <v>0</v>
      </c>
      <c r="BF182" s="139">
        <f>IF(N182="snížená",J182,0)</f>
        <v>0</v>
      </c>
      <c r="BG182" s="139">
        <f>IF(N182="zákl. přenesená",J182,0)</f>
        <v>0</v>
      </c>
      <c r="BH182" s="139">
        <f>IF(N182="sníž. přenesená",J182,0)</f>
        <v>0</v>
      </c>
      <c r="BI182" s="139">
        <f>IF(N182="nulová",J182,0)</f>
        <v>0</v>
      </c>
      <c r="BJ182" s="16" t="s">
        <v>90</v>
      </c>
      <c r="BK182" s="139">
        <f>ROUND(I182*H182,2)</f>
        <v>0</v>
      </c>
      <c r="BL182" s="16" t="s">
        <v>170</v>
      </c>
      <c r="BM182" s="257" t="s">
        <v>270</v>
      </c>
    </row>
    <row r="183" spans="2:51" s="13" customFormat="1" ht="12">
      <c r="B183" s="269"/>
      <c r="C183" s="270"/>
      <c r="D183" s="260" t="s">
        <v>158</v>
      </c>
      <c r="E183" s="271" t="s">
        <v>1</v>
      </c>
      <c r="F183" s="272" t="s">
        <v>271</v>
      </c>
      <c r="G183" s="270"/>
      <c r="H183" s="273">
        <v>48.375</v>
      </c>
      <c r="I183" s="274"/>
      <c r="J183" s="270"/>
      <c r="K183" s="270"/>
      <c r="L183" s="275"/>
      <c r="M183" s="276"/>
      <c r="N183" s="277"/>
      <c r="O183" s="277"/>
      <c r="P183" s="277"/>
      <c r="Q183" s="277"/>
      <c r="R183" s="277"/>
      <c r="S183" s="277"/>
      <c r="T183" s="278"/>
      <c r="AT183" s="279" t="s">
        <v>158</v>
      </c>
      <c r="AU183" s="279" t="s">
        <v>92</v>
      </c>
      <c r="AV183" s="13" t="s">
        <v>92</v>
      </c>
      <c r="AW183" s="13" t="s">
        <v>36</v>
      </c>
      <c r="AX183" s="13" t="s">
        <v>90</v>
      </c>
      <c r="AY183" s="279" t="s">
        <v>150</v>
      </c>
    </row>
    <row r="184" spans="2:63" s="11" customFormat="1" ht="22.8" customHeight="1">
      <c r="B184" s="230"/>
      <c r="C184" s="231"/>
      <c r="D184" s="232" t="s">
        <v>81</v>
      </c>
      <c r="E184" s="244" t="s">
        <v>99</v>
      </c>
      <c r="F184" s="244" t="s">
        <v>272</v>
      </c>
      <c r="G184" s="231"/>
      <c r="H184" s="231"/>
      <c r="I184" s="234"/>
      <c r="J184" s="245">
        <f>BK184</f>
        <v>0</v>
      </c>
      <c r="K184" s="231"/>
      <c r="L184" s="236"/>
      <c r="M184" s="237"/>
      <c r="N184" s="238"/>
      <c r="O184" s="238"/>
      <c r="P184" s="239">
        <f>SUM(P185:P194)</f>
        <v>0</v>
      </c>
      <c r="Q184" s="238"/>
      <c r="R184" s="239">
        <f>SUM(R185:R194)</f>
        <v>141.70624</v>
      </c>
      <c r="S184" s="238"/>
      <c r="T184" s="240">
        <f>SUM(T185:T194)</f>
        <v>0</v>
      </c>
      <c r="AR184" s="241" t="s">
        <v>90</v>
      </c>
      <c r="AT184" s="242" t="s">
        <v>81</v>
      </c>
      <c r="AU184" s="242" t="s">
        <v>90</v>
      </c>
      <c r="AY184" s="241" t="s">
        <v>150</v>
      </c>
      <c r="BK184" s="243">
        <f>SUM(BK185:BK194)</f>
        <v>0</v>
      </c>
    </row>
    <row r="185" spans="2:65" s="1" customFormat="1" ht="24" customHeight="1">
      <c r="B185" s="39"/>
      <c r="C185" s="246" t="s">
        <v>273</v>
      </c>
      <c r="D185" s="246" t="s">
        <v>153</v>
      </c>
      <c r="E185" s="247" t="s">
        <v>274</v>
      </c>
      <c r="F185" s="248" t="s">
        <v>275</v>
      </c>
      <c r="G185" s="249" t="s">
        <v>276</v>
      </c>
      <c r="H185" s="250">
        <v>1</v>
      </c>
      <c r="I185" s="251"/>
      <c r="J185" s="252">
        <f>ROUND(I185*H185,2)</f>
        <v>0</v>
      </c>
      <c r="K185" s="248" t="s">
        <v>1</v>
      </c>
      <c r="L185" s="41"/>
      <c r="M185" s="253" t="s">
        <v>1</v>
      </c>
      <c r="N185" s="254" t="s">
        <v>47</v>
      </c>
      <c r="O185" s="87"/>
      <c r="P185" s="255">
        <f>O185*H185</f>
        <v>0</v>
      </c>
      <c r="Q185" s="255">
        <v>0.00064</v>
      </c>
      <c r="R185" s="255">
        <f>Q185*H185</f>
        <v>0.00064</v>
      </c>
      <c r="S185" s="255">
        <v>0</v>
      </c>
      <c r="T185" s="256">
        <f>S185*H185</f>
        <v>0</v>
      </c>
      <c r="AR185" s="257" t="s">
        <v>170</v>
      </c>
      <c r="AT185" s="257" t="s">
        <v>153</v>
      </c>
      <c r="AU185" s="257" t="s">
        <v>92</v>
      </c>
      <c r="AY185" s="16" t="s">
        <v>150</v>
      </c>
      <c r="BE185" s="139">
        <f>IF(N185="základní",J185,0)</f>
        <v>0</v>
      </c>
      <c r="BF185" s="139">
        <f>IF(N185="snížená",J185,0)</f>
        <v>0</v>
      </c>
      <c r="BG185" s="139">
        <f>IF(N185="zákl. přenesená",J185,0)</f>
        <v>0</v>
      </c>
      <c r="BH185" s="139">
        <f>IF(N185="sníž. přenesená",J185,0)</f>
        <v>0</v>
      </c>
      <c r="BI185" s="139">
        <f>IF(N185="nulová",J185,0)</f>
        <v>0</v>
      </c>
      <c r="BJ185" s="16" t="s">
        <v>90</v>
      </c>
      <c r="BK185" s="139">
        <f>ROUND(I185*H185,2)</f>
        <v>0</v>
      </c>
      <c r="BL185" s="16" t="s">
        <v>170</v>
      </c>
      <c r="BM185" s="257" t="s">
        <v>277</v>
      </c>
    </row>
    <row r="186" spans="2:65" s="1" customFormat="1" ht="24" customHeight="1">
      <c r="B186" s="39"/>
      <c r="C186" s="246" t="s">
        <v>278</v>
      </c>
      <c r="D186" s="246" t="s">
        <v>153</v>
      </c>
      <c r="E186" s="247" t="s">
        <v>279</v>
      </c>
      <c r="F186" s="248" t="s">
        <v>280</v>
      </c>
      <c r="G186" s="249" t="s">
        <v>156</v>
      </c>
      <c r="H186" s="250">
        <v>4</v>
      </c>
      <c r="I186" s="251"/>
      <c r="J186" s="252">
        <f>ROUND(I186*H186,2)</f>
        <v>0</v>
      </c>
      <c r="K186" s="248" t="s">
        <v>1</v>
      </c>
      <c r="L186" s="41"/>
      <c r="M186" s="253" t="s">
        <v>1</v>
      </c>
      <c r="N186" s="254" t="s">
        <v>47</v>
      </c>
      <c r="O186" s="87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AR186" s="257" t="s">
        <v>170</v>
      </c>
      <c r="AT186" s="257" t="s">
        <v>153</v>
      </c>
      <c r="AU186" s="257" t="s">
        <v>92</v>
      </c>
      <c r="AY186" s="16" t="s">
        <v>150</v>
      </c>
      <c r="BE186" s="139">
        <f>IF(N186="základní",J186,0)</f>
        <v>0</v>
      </c>
      <c r="BF186" s="139">
        <f>IF(N186="snížená",J186,0)</f>
        <v>0</v>
      </c>
      <c r="BG186" s="139">
        <f>IF(N186="zákl. přenesená",J186,0)</f>
        <v>0</v>
      </c>
      <c r="BH186" s="139">
        <f>IF(N186="sníž. přenesená",J186,0)</f>
        <v>0</v>
      </c>
      <c r="BI186" s="139">
        <f>IF(N186="nulová",J186,0)</f>
        <v>0</v>
      </c>
      <c r="BJ186" s="16" t="s">
        <v>90</v>
      </c>
      <c r="BK186" s="139">
        <f>ROUND(I186*H186,2)</f>
        <v>0</v>
      </c>
      <c r="BL186" s="16" t="s">
        <v>170</v>
      </c>
      <c r="BM186" s="257" t="s">
        <v>281</v>
      </c>
    </row>
    <row r="187" spans="2:65" s="1" customFormat="1" ht="24" customHeight="1">
      <c r="B187" s="39"/>
      <c r="C187" s="246" t="s">
        <v>282</v>
      </c>
      <c r="D187" s="246" t="s">
        <v>153</v>
      </c>
      <c r="E187" s="247" t="s">
        <v>283</v>
      </c>
      <c r="F187" s="248" t="s">
        <v>284</v>
      </c>
      <c r="G187" s="249" t="s">
        <v>191</v>
      </c>
      <c r="H187" s="250">
        <v>240</v>
      </c>
      <c r="I187" s="251"/>
      <c r="J187" s="252">
        <f>ROUND(I187*H187,2)</f>
        <v>0</v>
      </c>
      <c r="K187" s="248" t="s">
        <v>192</v>
      </c>
      <c r="L187" s="41"/>
      <c r="M187" s="253" t="s">
        <v>1</v>
      </c>
      <c r="N187" s="254" t="s">
        <v>47</v>
      </c>
      <c r="O187" s="87"/>
      <c r="P187" s="255">
        <f>O187*H187</f>
        <v>0</v>
      </c>
      <c r="Q187" s="255">
        <v>0.00069</v>
      </c>
      <c r="R187" s="255">
        <f>Q187*H187</f>
        <v>0.1656</v>
      </c>
      <c r="S187" s="255">
        <v>0</v>
      </c>
      <c r="T187" s="256">
        <f>S187*H187</f>
        <v>0</v>
      </c>
      <c r="AR187" s="257" t="s">
        <v>170</v>
      </c>
      <c r="AT187" s="257" t="s">
        <v>153</v>
      </c>
      <c r="AU187" s="257" t="s">
        <v>92</v>
      </c>
      <c r="AY187" s="16" t="s">
        <v>150</v>
      </c>
      <c r="BE187" s="139">
        <f>IF(N187="základní",J187,0)</f>
        <v>0</v>
      </c>
      <c r="BF187" s="139">
        <f>IF(N187="snížená",J187,0)</f>
        <v>0</v>
      </c>
      <c r="BG187" s="139">
        <f>IF(N187="zákl. přenesená",J187,0)</f>
        <v>0</v>
      </c>
      <c r="BH187" s="139">
        <f>IF(N187="sníž. přenesená",J187,0)</f>
        <v>0</v>
      </c>
      <c r="BI187" s="139">
        <f>IF(N187="nulová",J187,0)</f>
        <v>0</v>
      </c>
      <c r="BJ187" s="16" t="s">
        <v>90</v>
      </c>
      <c r="BK187" s="139">
        <f>ROUND(I187*H187,2)</f>
        <v>0</v>
      </c>
      <c r="BL187" s="16" t="s">
        <v>170</v>
      </c>
      <c r="BM187" s="257" t="s">
        <v>285</v>
      </c>
    </row>
    <row r="188" spans="2:51" s="13" customFormat="1" ht="12">
      <c r="B188" s="269"/>
      <c r="C188" s="270"/>
      <c r="D188" s="260" t="s">
        <v>158</v>
      </c>
      <c r="E188" s="271" t="s">
        <v>1</v>
      </c>
      <c r="F188" s="272" t="s">
        <v>286</v>
      </c>
      <c r="G188" s="270"/>
      <c r="H188" s="273">
        <v>240</v>
      </c>
      <c r="I188" s="274"/>
      <c r="J188" s="270"/>
      <c r="K188" s="270"/>
      <c r="L188" s="275"/>
      <c r="M188" s="276"/>
      <c r="N188" s="277"/>
      <c r="O188" s="277"/>
      <c r="P188" s="277"/>
      <c r="Q188" s="277"/>
      <c r="R188" s="277"/>
      <c r="S188" s="277"/>
      <c r="T188" s="278"/>
      <c r="AT188" s="279" t="s">
        <v>158</v>
      </c>
      <c r="AU188" s="279" t="s">
        <v>92</v>
      </c>
      <c r="AV188" s="13" t="s">
        <v>92</v>
      </c>
      <c r="AW188" s="13" t="s">
        <v>36</v>
      </c>
      <c r="AX188" s="13" t="s">
        <v>90</v>
      </c>
      <c r="AY188" s="279" t="s">
        <v>150</v>
      </c>
    </row>
    <row r="189" spans="2:65" s="1" customFormat="1" ht="36" customHeight="1">
      <c r="B189" s="39"/>
      <c r="C189" s="246" t="s">
        <v>287</v>
      </c>
      <c r="D189" s="246" t="s">
        <v>153</v>
      </c>
      <c r="E189" s="247" t="s">
        <v>288</v>
      </c>
      <c r="F189" s="248" t="s">
        <v>289</v>
      </c>
      <c r="G189" s="249" t="s">
        <v>191</v>
      </c>
      <c r="H189" s="250">
        <v>240</v>
      </c>
      <c r="I189" s="251"/>
      <c r="J189" s="252">
        <f>ROUND(I189*H189,2)</f>
        <v>0</v>
      </c>
      <c r="K189" s="248" t="s">
        <v>192</v>
      </c>
      <c r="L189" s="41"/>
      <c r="M189" s="253" t="s">
        <v>1</v>
      </c>
      <c r="N189" s="254" t="s">
        <v>47</v>
      </c>
      <c r="O189" s="87"/>
      <c r="P189" s="255">
        <f>O189*H189</f>
        <v>0</v>
      </c>
      <c r="Q189" s="255">
        <v>0</v>
      </c>
      <c r="R189" s="255">
        <f>Q189*H189</f>
        <v>0</v>
      </c>
      <c r="S189" s="255">
        <v>0</v>
      </c>
      <c r="T189" s="256">
        <f>S189*H189</f>
        <v>0</v>
      </c>
      <c r="AR189" s="257" t="s">
        <v>170</v>
      </c>
      <c r="AT189" s="257" t="s">
        <v>153</v>
      </c>
      <c r="AU189" s="257" t="s">
        <v>92</v>
      </c>
      <c r="AY189" s="16" t="s">
        <v>150</v>
      </c>
      <c r="BE189" s="139">
        <f>IF(N189="základní",J189,0)</f>
        <v>0</v>
      </c>
      <c r="BF189" s="139">
        <f>IF(N189="snížená",J189,0)</f>
        <v>0</v>
      </c>
      <c r="BG189" s="139">
        <f>IF(N189="zákl. přenesená",J189,0)</f>
        <v>0</v>
      </c>
      <c r="BH189" s="139">
        <f>IF(N189="sníž. přenesená",J189,0)</f>
        <v>0</v>
      </c>
      <c r="BI189" s="139">
        <f>IF(N189="nulová",J189,0)</f>
        <v>0</v>
      </c>
      <c r="BJ189" s="16" t="s">
        <v>90</v>
      </c>
      <c r="BK189" s="139">
        <f>ROUND(I189*H189,2)</f>
        <v>0</v>
      </c>
      <c r="BL189" s="16" t="s">
        <v>170</v>
      </c>
      <c r="BM189" s="257" t="s">
        <v>290</v>
      </c>
    </row>
    <row r="190" spans="2:51" s="13" customFormat="1" ht="12">
      <c r="B190" s="269"/>
      <c r="C190" s="270"/>
      <c r="D190" s="260" t="s">
        <v>158</v>
      </c>
      <c r="E190" s="271" t="s">
        <v>1</v>
      </c>
      <c r="F190" s="272" t="s">
        <v>286</v>
      </c>
      <c r="G190" s="270"/>
      <c r="H190" s="273">
        <v>240</v>
      </c>
      <c r="I190" s="274"/>
      <c r="J190" s="270"/>
      <c r="K190" s="270"/>
      <c r="L190" s="275"/>
      <c r="M190" s="276"/>
      <c r="N190" s="277"/>
      <c r="O190" s="277"/>
      <c r="P190" s="277"/>
      <c r="Q190" s="277"/>
      <c r="R190" s="277"/>
      <c r="S190" s="277"/>
      <c r="T190" s="278"/>
      <c r="AT190" s="279" t="s">
        <v>158</v>
      </c>
      <c r="AU190" s="279" t="s">
        <v>92</v>
      </c>
      <c r="AV190" s="13" t="s">
        <v>92</v>
      </c>
      <c r="AW190" s="13" t="s">
        <v>36</v>
      </c>
      <c r="AX190" s="13" t="s">
        <v>90</v>
      </c>
      <c r="AY190" s="279" t="s">
        <v>150</v>
      </c>
    </row>
    <row r="191" spans="2:65" s="1" customFormat="1" ht="48" customHeight="1">
      <c r="B191" s="39"/>
      <c r="C191" s="246" t="s">
        <v>291</v>
      </c>
      <c r="D191" s="246" t="s">
        <v>153</v>
      </c>
      <c r="E191" s="247" t="s">
        <v>292</v>
      </c>
      <c r="F191" s="248" t="s">
        <v>293</v>
      </c>
      <c r="G191" s="249" t="s">
        <v>191</v>
      </c>
      <c r="H191" s="250">
        <v>240</v>
      </c>
      <c r="I191" s="251"/>
      <c r="J191" s="252">
        <f>ROUND(I191*H191,2)</f>
        <v>0</v>
      </c>
      <c r="K191" s="248" t="s">
        <v>192</v>
      </c>
      <c r="L191" s="41"/>
      <c r="M191" s="253" t="s">
        <v>1</v>
      </c>
      <c r="N191" s="254" t="s">
        <v>47</v>
      </c>
      <c r="O191" s="87"/>
      <c r="P191" s="255">
        <f>O191*H191</f>
        <v>0</v>
      </c>
      <c r="Q191" s="255">
        <v>0.0835</v>
      </c>
      <c r="R191" s="255">
        <f>Q191*H191</f>
        <v>20.040000000000003</v>
      </c>
      <c r="S191" s="255">
        <v>0</v>
      </c>
      <c r="T191" s="256">
        <f>S191*H191</f>
        <v>0</v>
      </c>
      <c r="AR191" s="257" t="s">
        <v>170</v>
      </c>
      <c r="AT191" s="257" t="s">
        <v>153</v>
      </c>
      <c r="AU191" s="257" t="s">
        <v>92</v>
      </c>
      <c r="AY191" s="16" t="s">
        <v>150</v>
      </c>
      <c r="BE191" s="139">
        <f>IF(N191="základní",J191,0)</f>
        <v>0</v>
      </c>
      <c r="BF191" s="139">
        <f>IF(N191="snížená",J191,0)</f>
        <v>0</v>
      </c>
      <c r="BG191" s="139">
        <f>IF(N191="zákl. přenesená",J191,0)</f>
        <v>0</v>
      </c>
      <c r="BH191" s="139">
        <f>IF(N191="sníž. přenesená",J191,0)</f>
        <v>0</v>
      </c>
      <c r="BI191" s="139">
        <f>IF(N191="nulová",J191,0)</f>
        <v>0</v>
      </c>
      <c r="BJ191" s="16" t="s">
        <v>90</v>
      </c>
      <c r="BK191" s="139">
        <f>ROUND(I191*H191,2)</f>
        <v>0</v>
      </c>
      <c r="BL191" s="16" t="s">
        <v>170</v>
      </c>
      <c r="BM191" s="257" t="s">
        <v>294</v>
      </c>
    </row>
    <row r="192" spans="2:51" s="13" customFormat="1" ht="12">
      <c r="B192" s="269"/>
      <c r="C192" s="270"/>
      <c r="D192" s="260" t="s">
        <v>158</v>
      </c>
      <c r="E192" s="271" t="s">
        <v>1</v>
      </c>
      <c r="F192" s="272" t="s">
        <v>286</v>
      </c>
      <c r="G192" s="270"/>
      <c r="H192" s="273">
        <v>240</v>
      </c>
      <c r="I192" s="274"/>
      <c r="J192" s="270"/>
      <c r="K192" s="270"/>
      <c r="L192" s="275"/>
      <c r="M192" s="276"/>
      <c r="N192" s="277"/>
      <c r="O192" s="277"/>
      <c r="P192" s="277"/>
      <c r="Q192" s="277"/>
      <c r="R192" s="277"/>
      <c r="S192" s="277"/>
      <c r="T192" s="278"/>
      <c r="AT192" s="279" t="s">
        <v>158</v>
      </c>
      <c r="AU192" s="279" t="s">
        <v>92</v>
      </c>
      <c r="AV192" s="13" t="s">
        <v>92</v>
      </c>
      <c r="AW192" s="13" t="s">
        <v>36</v>
      </c>
      <c r="AX192" s="13" t="s">
        <v>90</v>
      </c>
      <c r="AY192" s="279" t="s">
        <v>150</v>
      </c>
    </row>
    <row r="193" spans="2:65" s="1" customFormat="1" ht="16.5" customHeight="1">
      <c r="B193" s="39"/>
      <c r="C193" s="280" t="s">
        <v>295</v>
      </c>
      <c r="D193" s="280" t="s">
        <v>296</v>
      </c>
      <c r="E193" s="281" t="s">
        <v>297</v>
      </c>
      <c r="F193" s="282" t="s">
        <v>298</v>
      </c>
      <c r="G193" s="283" t="s">
        <v>156</v>
      </c>
      <c r="H193" s="284">
        <v>45</v>
      </c>
      <c r="I193" s="285"/>
      <c r="J193" s="286">
        <f>ROUND(I193*H193,2)</f>
        <v>0</v>
      </c>
      <c r="K193" s="282" t="s">
        <v>192</v>
      </c>
      <c r="L193" s="287"/>
      <c r="M193" s="288" t="s">
        <v>1</v>
      </c>
      <c r="N193" s="289" t="s">
        <v>47</v>
      </c>
      <c r="O193" s="87"/>
      <c r="P193" s="255">
        <f>O193*H193</f>
        <v>0</v>
      </c>
      <c r="Q193" s="255">
        <v>2.7</v>
      </c>
      <c r="R193" s="255">
        <f>Q193*H193</f>
        <v>121.50000000000001</v>
      </c>
      <c r="S193" s="255">
        <v>0</v>
      </c>
      <c r="T193" s="256">
        <f>S193*H193</f>
        <v>0</v>
      </c>
      <c r="AR193" s="257" t="s">
        <v>203</v>
      </c>
      <c r="AT193" s="257" t="s">
        <v>296</v>
      </c>
      <c r="AU193" s="257" t="s">
        <v>92</v>
      </c>
      <c r="AY193" s="16" t="s">
        <v>150</v>
      </c>
      <c r="BE193" s="139">
        <f>IF(N193="základní",J193,0)</f>
        <v>0</v>
      </c>
      <c r="BF193" s="139">
        <f>IF(N193="snížená",J193,0)</f>
        <v>0</v>
      </c>
      <c r="BG193" s="139">
        <f>IF(N193="zákl. přenesená",J193,0)</f>
        <v>0</v>
      </c>
      <c r="BH193" s="139">
        <f>IF(N193="sníž. přenesená",J193,0)</f>
        <v>0</v>
      </c>
      <c r="BI193" s="139">
        <f>IF(N193="nulová",J193,0)</f>
        <v>0</v>
      </c>
      <c r="BJ193" s="16" t="s">
        <v>90</v>
      </c>
      <c r="BK193" s="139">
        <f>ROUND(I193*H193,2)</f>
        <v>0</v>
      </c>
      <c r="BL193" s="16" t="s">
        <v>170</v>
      </c>
      <c r="BM193" s="257" t="s">
        <v>299</v>
      </c>
    </row>
    <row r="194" spans="2:47" s="1" customFormat="1" ht="12">
      <c r="B194" s="39"/>
      <c r="C194" s="40"/>
      <c r="D194" s="260" t="s">
        <v>300</v>
      </c>
      <c r="E194" s="40"/>
      <c r="F194" s="290" t="s">
        <v>301</v>
      </c>
      <c r="G194" s="40"/>
      <c r="H194" s="40"/>
      <c r="I194" s="155"/>
      <c r="J194" s="40"/>
      <c r="K194" s="40"/>
      <c r="L194" s="41"/>
      <c r="M194" s="291"/>
      <c r="N194" s="292"/>
      <c r="O194" s="292"/>
      <c r="P194" s="292"/>
      <c r="Q194" s="292"/>
      <c r="R194" s="292"/>
      <c r="S194" s="292"/>
      <c r="T194" s="293"/>
      <c r="AT194" s="16" t="s">
        <v>300</v>
      </c>
      <c r="AU194" s="16" t="s">
        <v>92</v>
      </c>
    </row>
    <row r="195" spans="2:12" s="1" customFormat="1" ht="6.95" customHeight="1">
      <c r="B195" s="62"/>
      <c r="C195" s="63"/>
      <c r="D195" s="63"/>
      <c r="E195" s="63"/>
      <c r="F195" s="63"/>
      <c r="G195" s="63"/>
      <c r="H195" s="63"/>
      <c r="I195" s="191"/>
      <c r="J195" s="63"/>
      <c r="K195" s="63"/>
      <c r="L195" s="41"/>
    </row>
  </sheetData>
  <sheetProtection password="CC35" sheet="1" objects="1" scenarios="1" formatColumns="0" formatRows="0" autoFilter="0"/>
  <autoFilter ref="C130:K194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95</v>
      </c>
    </row>
    <row r="3" spans="2:46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19"/>
      <c r="AT3" s="16" t="s">
        <v>92</v>
      </c>
    </row>
    <row r="4" spans="2:46" ht="24.95" customHeight="1">
      <c r="B4" s="19"/>
      <c r="D4" s="151" t="s">
        <v>114</v>
      </c>
      <c r="L4" s="19"/>
      <c r="M4" s="15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53" t="s">
        <v>16</v>
      </c>
      <c r="L6" s="19"/>
    </row>
    <row r="7" spans="2:12" ht="16.5" customHeight="1">
      <c r="B7" s="19"/>
      <c r="E7" s="154" t="str">
        <f>'Rekapitulace stavby'!K6</f>
        <v>Demolice objektu Sokolov - Hornická</v>
      </c>
      <c r="F7" s="153"/>
      <c r="G7" s="153"/>
      <c r="H7" s="153"/>
      <c r="L7" s="19"/>
    </row>
    <row r="8" spans="2:12" s="1" customFormat="1" ht="12" customHeight="1">
      <c r="B8" s="41"/>
      <c r="D8" s="153" t="s">
        <v>115</v>
      </c>
      <c r="I8" s="155"/>
      <c r="L8" s="41"/>
    </row>
    <row r="9" spans="2:12" s="1" customFormat="1" ht="36.95" customHeight="1">
      <c r="B9" s="41"/>
      <c r="E9" s="156" t="s">
        <v>302</v>
      </c>
      <c r="F9" s="1"/>
      <c r="G9" s="1"/>
      <c r="H9" s="1"/>
      <c r="I9" s="155"/>
      <c r="L9" s="41"/>
    </row>
    <row r="10" spans="2:12" s="1" customFormat="1" ht="12">
      <c r="B10" s="41"/>
      <c r="I10" s="155"/>
      <c r="L10" s="41"/>
    </row>
    <row r="11" spans="2:12" s="1" customFormat="1" ht="12" customHeight="1">
      <c r="B11" s="41"/>
      <c r="D11" s="153" t="s">
        <v>18</v>
      </c>
      <c r="F11" s="157" t="s">
        <v>1</v>
      </c>
      <c r="I11" s="158" t="s">
        <v>19</v>
      </c>
      <c r="J11" s="157" t="s">
        <v>1</v>
      </c>
      <c r="L11" s="41"/>
    </row>
    <row r="12" spans="2:12" s="1" customFormat="1" ht="12" customHeight="1">
      <c r="B12" s="41"/>
      <c r="D12" s="153" t="s">
        <v>20</v>
      </c>
      <c r="F12" s="157" t="s">
        <v>21</v>
      </c>
      <c r="I12" s="158" t="s">
        <v>22</v>
      </c>
      <c r="J12" s="159" t="str">
        <f>'Rekapitulace stavby'!AN8</f>
        <v>12. 12. 2019</v>
      </c>
      <c r="L12" s="41"/>
    </row>
    <row r="13" spans="2:12" s="1" customFormat="1" ht="10.8" customHeight="1">
      <c r="B13" s="41"/>
      <c r="I13" s="155"/>
      <c r="L13" s="41"/>
    </row>
    <row r="14" spans="2:12" s="1" customFormat="1" ht="12" customHeight="1">
      <c r="B14" s="41"/>
      <c r="D14" s="153" t="s">
        <v>24</v>
      </c>
      <c r="I14" s="158" t="s">
        <v>25</v>
      </c>
      <c r="J14" s="157" t="s">
        <v>26</v>
      </c>
      <c r="L14" s="41"/>
    </row>
    <row r="15" spans="2:12" s="1" customFormat="1" ht="18" customHeight="1">
      <c r="B15" s="41"/>
      <c r="E15" s="157" t="s">
        <v>27</v>
      </c>
      <c r="I15" s="158" t="s">
        <v>28</v>
      </c>
      <c r="J15" s="157" t="s">
        <v>29</v>
      </c>
      <c r="L15" s="41"/>
    </row>
    <row r="16" spans="2:12" s="1" customFormat="1" ht="6.95" customHeight="1">
      <c r="B16" s="41"/>
      <c r="I16" s="155"/>
      <c r="L16" s="41"/>
    </row>
    <row r="17" spans="2:12" s="1" customFormat="1" ht="12" customHeight="1">
      <c r="B17" s="41"/>
      <c r="D17" s="153" t="s">
        <v>30</v>
      </c>
      <c r="I17" s="158" t="s">
        <v>25</v>
      </c>
      <c r="J17" s="32" t="str">
        <f>'Rekapitulace stavby'!AN13</f>
        <v>Vyplň údaj</v>
      </c>
      <c r="L17" s="41"/>
    </row>
    <row r="18" spans="2:12" s="1" customFormat="1" ht="18" customHeight="1">
      <c r="B18" s="41"/>
      <c r="E18" s="32" t="str">
        <f>'Rekapitulace stavby'!E14</f>
        <v>Vyplň údaj</v>
      </c>
      <c r="F18" s="157"/>
      <c r="G18" s="157"/>
      <c r="H18" s="157"/>
      <c r="I18" s="158" t="s">
        <v>28</v>
      </c>
      <c r="J18" s="32" t="str">
        <f>'Rekapitulace stavby'!AN14</f>
        <v>Vyplň údaj</v>
      </c>
      <c r="L18" s="41"/>
    </row>
    <row r="19" spans="2:12" s="1" customFormat="1" ht="6.95" customHeight="1">
      <c r="B19" s="41"/>
      <c r="I19" s="155"/>
      <c r="L19" s="41"/>
    </row>
    <row r="20" spans="2:12" s="1" customFormat="1" ht="12" customHeight="1">
      <c r="B20" s="41"/>
      <c r="D20" s="153" t="s">
        <v>32</v>
      </c>
      <c r="I20" s="158" t="s">
        <v>25</v>
      </c>
      <c r="J20" s="157" t="s">
        <v>33</v>
      </c>
      <c r="L20" s="41"/>
    </row>
    <row r="21" spans="2:12" s="1" customFormat="1" ht="18" customHeight="1">
      <c r="B21" s="41"/>
      <c r="E21" s="157" t="s">
        <v>34</v>
      </c>
      <c r="I21" s="158" t="s">
        <v>28</v>
      </c>
      <c r="J21" s="157" t="s">
        <v>35</v>
      </c>
      <c r="L21" s="41"/>
    </row>
    <row r="22" spans="2:12" s="1" customFormat="1" ht="6.95" customHeight="1">
      <c r="B22" s="41"/>
      <c r="I22" s="155"/>
      <c r="L22" s="41"/>
    </row>
    <row r="23" spans="2:12" s="1" customFormat="1" ht="12" customHeight="1">
      <c r="B23" s="41"/>
      <c r="D23" s="153" t="s">
        <v>37</v>
      </c>
      <c r="I23" s="158" t="s">
        <v>25</v>
      </c>
      <c r="J23" s="157" t="s">
        <v>1</v>
      </c>
      <c r="L23" s="41"/>
    </row>
    <row r="24" spans="2:12" s="1" customFormat="1" ht="18" customHeight="1">
      <c r="B24" s="41"/>
      <c r="E24" s="157" t="s">
        <v>38</v>
      </c>
      <c r="I24" s="158" t="s">
        <v>28</v>
      </c>
      <c r="J24" s="157" t="s">
        <v>1</v>
      </c>
      <c r="L24" s="41"/>
    </row>
    <row r="25" spans="2:12" s="1" customFormat="1" ht="6.95" customHeight="1">
      <c r="B25" s="41"/>
      <c r="I25" s="155"/>
      <c r="L25" s="41"/>
    </row>
    <row r="26" spans="2:12" s="1" customFormat="1" ht="12" customHeight="1">
      <c r="B26" s="41"/>
      <c r="D26" s="153" t="s">
        <v>39</v>
      </c>
      <c r="I26" s="155"/>
      <c r="L26" s="41"/>
    </row>
    <row r="27" spans="2:12" s="7" customFormat="1" ht="16.5" customHeight="1">
      <c r="B27" s="160"/>
      <c r="E27" s="161" t="s">
        <v>1</v>
      </c>
      <c r="F27" s="161"/>
      <c r="G27" s="161"/>
      <c r="H27" s="161"/>
      <c r="I27" s="162"/>
      <c r="L27" s="160"/>
    </row>
    <row r="28" spans="2:12" s="1" customFormat="1" ht="6.95" customHeight="1">
      <c r="B28" s="41"/>
      <c r="I28" s="155"/>
      <c r="L28" s="41"/>
    </row>
    <row r="29" spans="2:12" s="1" customFormat="1" ht="6.95" customHeight="1">
      <c r="B29" s="41"/>
      <c r="D29" s="79"/>
      <c r="E29" s="79"/>
      <c r="F29" s="79"/>
      <c r="G29" s="79"/>
      <c r="H29" s="79"/>
      <c r="I29" s="163"/>
      <c r="J29" s="79"/>
      <c r="K29" s="79"/>
      <c r="L29" s="41"/>
    </row>
    <row r="30" spans="2:12" s="1" customFormat="1" ht="14.4" customHeight="1">
      <c r="B30" s="41"/>
      <c r="D30" s="157" t="s">
        <v>117</v>
      </c>
      <c r="I30" s="155"/>
      <c r="J30" s="164">
        <f>J96</f>
        <v>0</v>
      </c>
      <c r="L30" s="41"/>
    </row>
    <row r="31" spans="2:12" s="1" customFormat="1" ht="14.4" customHeight="1">
      <c r="B31" s="41"/>
      <c r="D31" s="165" t="s">
        <v>108</v>
      </c>
      <c r="I31" s="155"/>
      <c r="J31" s="164">
        <f>J103</f>
        <v>0</v>
      </c>
      <c r="L31" s="41"/>
    </row>
    <row r="32" spans="2:12" s="1" customFormat="1" ht="25.4" customHeight="1">
      <c r="B32" s="41"/>
      <c r="D32" s="166" t="s">
        <v>42</v>
      </c>
      <c r="I32" s="155"/>
      <c r="J32" s="167">
        <f>ROUND(J30+J31,2)</f>
        <v>0</v>
      </c>
      <c r="L32" s="41"/>
    </row>
    <row r="33" spans="2:12" s="1" customFormat="1" ht="6.95" customHeight="1">
      <c r="B33" s="41"/>
      <c r="D33" s="79"/>
      <c r="E33" s="79"/>
      <c r="F33" s="79"/>
      <c r="G33" s="79"/>
      <c r="H33" s="79"/>
      <c r="I33" s="163"/>
      <c r="J33" s="79"/>
      <c r="K33" s="79"/>
      <c r="L33" s="41"/>
    </row>
    <row r="34" spans="2:12" s="1" customFormat="1" ht="14.4" customHeight="1">
      <c r="B34" s="41"/>
      <c r="F34" s="168" t="s">
        <v>44</v>
      </c>
      <c r="I34" s="169" t="s">
        <v>43</v>
      </c>
      <c r="J34" s="168" t="s">
        <v>45</v>
      </c>
      <c r="L34" s="41"/>
    </row>
    <row r="35" spans="2:12" s="1" customFormat="1" ht="14.4" customHeight="1">
      <c r="B35" s="41"/>
      <c r="D35" s="170" t="s">
        <v>46</v>
      </c>
      <c r="E35" s="153" t="s">
        <v>47</v>
      </c>
      <c r="F35" s="171">
        <f>ROUND((SUM(BE103:BE110)+SUM(BE130:BE225)),2)</f>
        <v>0</v>
      </c>
      <c r="I35" s="172">
        <v>0.21</v>
      </c>
      <c r="J35" s="171">
        <f>ROUND(((SUM(BE103:BE110)+SUM(BE130:BE225))*I35),2)</f>
        <v>0</v>
      </c>
      <c r="L35" s="41"/>
    </row>
    <row r="36" spans="2:12" s="1" customFormat="1" ht="14.4" customHeight="1">
      <c r="B36" s="41"/>
      <c r="E36" s="153" t="s">
        <v>48</v>
      </c>
      <c r="F36" s="171">
        <f>ROUND((SUM(BF103:BF110)+SUM(BF130:BF225)),2)</f>
        <v>0</v>
      </c>
      <c r="I36" s="172">
        <v>0.15</v>
      </c>
      <c r="J36" s="171">
        <f>ROUND(((SUM(BF103:BF110)+SUM(BF130:BF225))*I36),2)</f>
        <v>0</v>
      </c>
      <c r="L36" s="41"/>
    </row>
    <row r="37" spans="2:12" s="1" customFormat="1" ht="14.4" customHeight="1" hidden="1">
      <c r="B37" s="41"/>
      <c r="E37" s="153" t="s">
        <v>49</v>
      </c>
      <c r="F37" s="171">
        <f>ROUND((SUM(BG103:BG110)+SUM(BG130:BG225)),2)</f>
        <v>0</v>
      </c>
      <c r="I37" s="172">
        <v>0.21</v>
      </c>
      <c r="J37" s="171">
        <f>0</f>
        <v>0</v>
      </c>
      <c r="L37" s="41"/>
    </row>
    <row r="38" spans="2:12" s="1" customFormat="1" ht="14.4" customHeight="1" hidden="1">
      <c r="B38" s="41"/>
      <c r="E38" s="153" t="s">
        <v>50</v>
      </c>
      <c r="F38" s="171">
        <f>ROUND((SUM(BH103:BH110)+SUM(BH130:BH225)),2)</f>
        <v>0</v>
      </c>
      <c r="I38" s="172">
        <v>0.15</v>
      </c>
      <c r="J38" s="171">
        <f>0</f>
        <v>0</v>
      </c>
      <c r="L38" s="41"/>
    </row>
    <row r="39" spans="2:12" s="1" customFormat="1" ht="14.4" customHeight="1" hidden="1">
      <c r="B39" s="41"/>
      <c r="E39" s="153" t="s">
        <v>51</v>
      </c>
      <c r="F39" s="171">
        <f>ROUND((SUM(BI103:BI110)+SUM(BI130:BI225)),2)</f>
        <v>0</v>
      </c>
      <c r="I39" s="172">
        <v>0</v>
      </c>
      <c r="J39" s="171">
        <f>0</f>
        <v>0</v>
      </c>
      <c r="L39" s="41"/>
    </row>
    <row r="40" spans="2:12" s="1" customFormat="1" ht="6.95" customHeight="1">
      <c r="B40" s="41"/>
      <c r="I40" s="155"/>
      <c r="L40" s="41"/>
    </row>
    <row r="41" spans="2:12" s="1" customFormat="1" ht="25.4" customHeight="1">
      <c r="B41" s="41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41"/>
    </row>
    <row r="42" spans="2:12" s="1" customFormat="1" ht="14.4" customHeight="1">
      <c r="B42" s="41"/>
      <c r="I42" s="155"/>
      <c r="L42" s="4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1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1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4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1"/>
      <c r="D65" s="181" t="s">
        <v>59</v>
      </c>
      <c r="E65" s="182"/>
      <c r="F65" s="182"/>
      <c r="G65" s="181" t="s">
        <v>60</v>
      </c>
      <c r="H65" s="182"/>
      <c r="I65" s="183"/>
      <c r="J65" s="182"/>
      <c r="K65" s="182"/>
      <c r="L65" s="4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1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41"/>
    </row>
    <row r="77" spans="2:12" s="1" customFormat="1" ht="14.4" customHeight="1"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41"/>
    </row>
    <row r="81" spans="2:12" s="1" customFormat="1" ht="6.95" customHeight="1"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41"/>
    </row>
    <row r="82" spans="2:12" s="1" customFormat="1" ht="24.95" customHeight="1">
      <c r="B82" s="39"/>
      <c r="C82" s="22" t="s">
        <v>118</v>
      </c>
      <c r="D82" s="40"/>
      <c r="E82" s="40"/>
      <c r="F82" s="40"/>
      <c r="G82" s="40"/>
      <c r="H82" s="40"/>
      <c r="I82" s="155"/>
      <c r="J82" s="40"/>
      <c r="K82" s="40"/>
      <c r="L82" s="41"/>
    </row>
    <row r="83" spans="2:12" s="1" customFormat="1" ht="6.95" customHeight="1"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41"/>
    </row>
    <row r="84" spans="2:12" s="1" customFormat="1" ht="12" customHeight="1">
      <c r="B84" s="39"/>
      <c r="C84" s="31" t="s">
        <v>16</v>
      </c>
      <c r="D84" s="40"/>
      <c r="E84" s="40"/>
      <c r="F84" s="40"/>
      <c r="G84" s="40"/>
      <c r="H84" s="40"/>
      <c r="I84" s="155"/>
      <c r="J84" s="40"/>
      <c r="K84" s="40"/>
      <c r="L84" s="41"/>
    </row>
    <row r="85" spans="2:12" s="1" customFormat="1" ht="16.5" customHeight="1">
      <c r="B85" s="39"/>
      <c r="C85" s="40"/>
      <c r="D85" s="40"/>
      <c r="E85" s="195" t="str">
        <f>E7</f>
        <v>Demolice objektu Sokolov - Hornická</v>
      </c>
      <c r="F85" s="31"/>
      <c r="G85" s="31"/>
      <c r="H85" s="31"/>
      <c r="I85" s="155"/>
      <c r="J85" s="40"/>
      <c r="K85" s="40"/>
      <c r="L85" s="41"/>
    </row>
    <row r="86" spans="2:12" s="1" customFormat="1" ht="12" customHeight="1">
      <c r="B86" s="39"/>
      <c r="C86" s="31" t="s">
        <v>115</v>
      </c>
      <c r="D86" s="40"/>
      <c r="E86" s="40"/>
      <c r="F86" s="40"/>
      <c r="G86" s="40"/>
      <c r="H86" s="40"/>
      <c r="I86" s="155"/>
      <c r="J86" s="40"/>
      <c r="K86" s="40"/>
      <c r="L86" s="41"/>
    </row>
    <row r="87" spans="2:12" s="1" customFormat="1" ht="16.5" customHeight="1">
      <c r="B87" s="39"/>
      <c r="C87" s="40"/>
      <c r="D87" s="40"/>
      <c r="E87" s="72" t="str">
        <f>E9</f>
        <v>02 - Demolice</v>
      </c>
      <c r="F87" s="40"/>
      <c r="G87" s="40"/>
      <c r="H87" s="40"/>
      <c r="I87" s="155"/>
      <c r="J87" s="40"/>
      <c r="K87" s="40"/>
      <c r="L87" s="41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55"/>
      <c r="J88" s="40"/>
      <c r="K88" s="40"/>
      <c r="L88" s="41"/>
    </row>
    <row r="89" spans="2:12" s="1" customFormat="1" ht="12" customHeight="1">
      <c r="B89" s="39"/>
      <c r="C89" s="31" t="s">
        <v>20</v>
      </c>
      <c r="D89" s="40"/>
      <c r="E89" s="40"/>
      <c r="F89" s="26" t="str">
        <f>F12</f>
        <v>Sokolov</v>
      </c>
      <c r="G89" s="40"/>
      <c r="H89" s="40"/>
      <c r="I89" s="158" t="s">
        <v>22</v>
      </c>
      <c r="J89" s="75" t="str">
        <f>IF(J12="","",J12)</f>
        <v>12. 12. 2019</v>
      </c>
      <c r="K89" s="40"/>
      <c r="L89" s="41"/>
    </row>
    <row r="90" spans="2:12" s="1" customFormat="1" ht="6.95" customHeight="1"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41"/>
    </row>
    <row r="91" spans="2:12" s="1" customFormat="1" ht="27.9" customHeight="1">
      <c r="B91" s="39"/>
      <c r="C91" s="31" t="s">
        <v>24</v>
      </c>
      <c r="D91" s="40"/>
      <c r="E91" s="40"/>
      <c r="F91" s="26" t="str">
        <f>E15</f>
        <v>Město Sokolov</v>
      </c>
      <c r="G91" s="40"/>
      <c r="H91" s="40"/>
      <c r="I91" s="158" t="s">
        <v>32</v>
      </c>
      <c r="J91" s="35" t="str">
        <f>E21</f>
        <v>AWT Rekultivace a.s.</v>
      </c>
      <c r="K91" s="40"/>
      <c r="L91" s="41"/>
    </row>
    <row r="92" spans="2:12" s="1" customFormat="1" ht="15.15" customHeight="1">
      <c r="B92" s="39"/>
      <c r="C92" s="31" t="s">
        <v>30</v>
      </c>
      <c r="D92" s="40"/>
      <c r="E92" s="40"/>
      <c r="F92" s="26" t="str">
        <f>IF(E18="","",E18)</f>
        <v>Vyplň údaj</v>
      </c>
      <c r="G92" s="40"/>
      <c r="H92" s="40"/>
      <c r="I92" s="158" t="s">
        <v>37</v>
      </c>
      <c r="J92" s="35" t="str">
        <f>E24</f>
        <v>Ing. Kropáčová</v>
      </c>
      <c r="K92" s="40"/>
      <c r="L92" s="41"/>
    </row>
    <row r="93" spans="2:12" s="1" customFormat="1" ht="10.3" customHeight="1"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41"/>
    </row>
    <row r="94" spans="2:12" s="1" customFormat="1" ht="29.25" customHeight="1">
      <c r="B94" s="39"/>
      <c r="C94" s="196" t="s">
        <v>119</v>
      </c>
      <c r="D94" s="145"/>
      <c r="E94" s="145"/>
      <c r="F94" s="145"/>
      <c r="G94" s="145"/>
      <c r="H94" s="145"/>
      <c r="I94" s="197"/>
      <c r="J94" s="198" t="s">
        <v>120</v>
      </c>
      <c r="K94" s="145"/>
      <c r="L94" s="41"/>
    </row>
    <row r="95" spans="2:12" s="1" customFormat="1" ht="10.3" customHeight="1"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41"/>
    </row>
    <row r="96" spans="2:47" s="1" customFormat="1" ht="22.8" customHeight="1">
      <c r="B96" s="39"/>
      <c r="C96" s="199" t="s">
        <v>121</v>
      </c>
      <c r="D96" s="40"/>
      <c r="E96" s="40"/>
      <c r="F96" s="40"/>
      <c r="G96" s="40"/>
      <c r="H96" s="40"/>
      <c r="I96" s="155"/>
      <c r="J96" s="106">
        <f>J130</f>
        <v>0</v>
      </c>
      <c r="K96" s="40"/>
      <c r="L96" s="41"/>
      <c r="AU96" s="16" t="s">
        <v>122</v>
      </c>
    </row>
    <row r="97" spans="2:12" s="8" customFormat="1" ht="24.95" customHeight="1">
      <c r="B97" s="200"/>
      <c r="C97" s="201"/>
      <c r="D97" s="202" t="s">
        <v>123</v>
      </c>
      <c r="E97" s="203"/>
      <c r="F97" s="203"/>
      <c r="G97" s="203"/>
      <c r="H97" s="203"/>
      <c r="I97" s="204"/>
      <c r="J97" s="205">
        <f>J131</f>
        <v>0</v>
      </c>
      <c r="K97" s="201"/>
      <c r="L97" s="206"/>
    </row>
    <row r="98" spans="2:12" s="9" customFormat="1" ht="19.9" customHeight="1">
      <c r="B98" s="207"/>
      <c r="C98" s="208"/>
      <c r="D98" s="209" t="s">
        <v>303</v>
      </c>
      <c r="E98" s="210"/>
      <c r="F98" s="210"/>
      <c r="G98" s="210"/>
      <c r="H98" s="210"/>
      <c r="I98" s="211"/>
      <c r="J98" s="212">
        <f>J132</f>
        <v>0</v>
      </c>
      <c r="K98" s="208"/>
      <c r="L98" s="213"/>
    </row>
    <row r="99" spans="2:12" s="9" customFormat="1" ht="19.9" customHeight="1">
      <c r="B99" s="207"/>
      <c r="C99" s="208"/>
      <c r="D99" s="209" t="s">
        <v>304</v>
      </c>
      <c r="E99" s="210"/>
      <c r="F99" s="210"/>
      <c r="G99" s="210"/>
      <c r="H99" s="210"/>
      <c r="I99" s="211"/>
      <c r="J99" s="212">
        <f>J157</f>
        <v>0</v>
      </c>
      <c r="K99" s="208"/>
      <c r="L99" s="213"/>
    </row>
    <row r="100" spans="2:12" s="9" customFormat="1" ht="19.9" customHeight="1">
      <c r="B100" s="207"/>
      <c r="C100" s="208"/>
      <c r="D100" s="209" t="s">
        <v>305</v>
      </c>
      <c r="E100" s="210"/>
      <c r="F100" s="210"/>
      <c r="G100" s="210"/>
      <c r="H100" s="210"/>
      <c r="I100" s="211"/>
      <c r="J100" s="212">
        <f>J217</f>
        <v>0</v>
      </c>
      <c r="K100" s="208"/>
      <c r="L100" s="213"/>
    </row>
    <row r="101" spans="2:12" s="1" customFormat="1" ht="21.8" customHeight="1">
      <c r="B101" s="39"/>
      <c r="C101" s="40"/>
      <c r="D101" s="40"/>
      <c r="E101" s="40"/>
      <c r="F101" s="40"/>
      <c r="G101" s="40"/>
      <c r="H101" s="40"/>
      <c r="I101" s="155"/>
      <c r="J101" s="40"/>
      <c r="K101" s="40"/>
      <c r="L101" s="41"/>
    </row>
    <row r="102" spans="2:12" s="1" customFormat="1" ht="6.95" customHeight="1">
      <c r="B102" s="39"/>
      <c r="C102" s="40"/>
      <c r="D102" s="40"/>
      <c r="E102" s="40"/>
      <c r="F102" s="40"/>
      <c r="G102" s="40"/>
      <c r="H102" s="40"/>
      <c r="I102" s="155"/>
      <c r="J102" s="40"/>
      <c r="K102" s="40"/>
      <c r="L102" s="41"/>
    </row>
    <row r="103" spans="2:14" s="1" customFormat="1" ht="29.25" customHeight="1">
      <c r="B103" s="39"/>
      <c r="C103" s="199" t="s">
        <v>128</v>
      </c>
      <c r="D103" s="40"/>
      <c r="E103" s="40"/>
      <c r="F103" s="40"/>
      <c r="G103" s="40"/>
      <c r="H103" s="40"/>
      <c r="I103" s="155"/>
      <c r="J103" s="214">
        <f>ROUND(J104+J105+J106+J107+J108+J109,2)</f>
        <v>0</v>
      </c>
      <c r="K103" s="40"/>
      <c r="L103" s="41"/>
      <c r="N103" s="215" t="s">
        <v>46</v>
      </c>
    </row>
    <row r="104" spans="2:65" s="1" customFormat="1" ht="18" customHeight="1">
      <c r="B104" s="39"/>
      <c r="C104" s="40"/>
      <c r="D104" s="140" t="s">
        <v>129</v>
      </c>
      <c r="E104" s="133"/>
      <c r="F104" s="133"/>
      <c r="G104" s="40"/>
      <c r="H104" s="40"/>
      <c r="I104" s="155"/>
      <c r="J104" s="134">
        <v>0</v>
      </c>
      <c r="K104" s="40"/>
      <c r="L104" s="216"/>
      <c r="M104" s="155"/>
      <c r="N104" s="217" t="s">
        <v>47</v>
      </c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218" t="s">
        <v>102</v>
      </c>
      <c r="AZ104" s="155"/>
      <c r="BA104" s="155"/>
      <c r="BB104" s="155"/>
      <c r="BC104" s="155"/>
      <c r="BD104" s="155"/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18" t="s">
        <v>90</v>
      </c>
      <c r="BK104" s="155"/>
      <c r="BL104" s="155"/>
      <c r="BM104" s="155"/>
    </row>
    <row r="105" spans="2:65" s="1" customFormat="1" ht="18" customHeight="1">
      <c r="B105" s="39"/>
      <c r="C105" s="40"/>
      <c r="D105" s="140" t="s">
        <v>130</v>
      </c>
      <c r="E105" s="133"/>
      <c r="F105" s="133"/>
      <c r="G105" s="40"/>
      <c r="H105" s="40"/>
      <c r="I105" s="155"/>
      <c r="J105" s="134">
        <v>0</v>
      </c>
      <c r="K105" s="40"/>
      <c r="L105" s="216"/>
      <c r="M105" s="155"/>
      <c r="N105" s="217" t="s">
        <v>47</v>
      </c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218" t="s">
        <v>102</v>
      </c>
      <c r="AZ105" s="155"/>
      <c r="BA105" s="155"/>
      <c r="BB105" s="155"/>
      <c r="BC105" s="155"/>
      <c r="BD105" s="155"/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18" t="s">
        <v>90</v>
      </c>
      <c r="BK105" s="155"/>
      <c r="BL105" s="155"/>
      <c r="BM105" s="155"/>
    </row>
    <row r="106" spans="2:65" s="1" customFormat="1" ht="18" customHeight="1">
      <c r="B106" s="39"/>
      <c r="C106" s="40"/>
      <c r="D106" s="140" t="s">
        <v>131</v>
      </c>
      <c r="E106" s="133"/>
      <c r="F106" s="133"/>
      <c r="G106" s="40"/>
      <c r="H106" s="40"/>
      <c r="I106" s="155"/>
      <c r="J106" s="134">
        <v>0</v>
      </c>
      <c r="K106" s="40"/>
      <c r="L106" s="216"/>
      <c r="M106" s="155"/>
      <c r="N106" s="217" t="s">
        <v>47</v>
      </c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218" t="s">
        <v>102</v>
      </c>
      <c r="AZ106" s="155"/>
      <c r="BA106" s="155"/>
      <c r="BB106" s="155"/>
      <c r="BC106" s="155"/>
      <c r="BD106" s="155"/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18" t="s">
        <v>90</v>
      </c>
      <c r="BK106" s="155"/>
      <c r="BL106" s="155"/>
      <c r="BM106" s="155"/>
    </row>
    <row r="107" spans="2:65" s="1" customFormat="1" ht="18" customHeight="1">
      <c r="B107" s="39"/>
      <c r="C107" s="40"/>
      <c r="D107" s="140" t="s">
        <v>132</v>
      </c>
      <c r="E107" s="133"/>
      <c r="F107" s="133"/>
      <c r="G107" s="40"/>
      <c r="H107" s="40"/>
      <c r="I107" s="155"/>
      <c r="J107" s="134">
        <v>0</v>
      </c>
      <c r="K107" s="40"/>
      <c r="L107" s="216"/>
      <c r="M107" s="155"/>
      <c r="N107" s="217" t="s">
        <v>47</v>
      </c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218" t="s">
        <v>102</v>
      </c>
      <c r="AZ107" s="155"/>
      <c r="BA107" s="155"/>
      <c r="BB107" s="155"/>
      <c r="BC107" s="155"/>
      <c r="BD107" s="155"/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18" t="s">
        <v>90</v>
      </c>
      <c r="BK107" s="155"/>
      <c r="BL107" s="155"/>
      <c r="BM107" s="155"/>
    </row>
    <row r="108" spans="2:65" s="1" customFormat="1" ht="18" customHeight="1">
      <c r="B108" s="39"/>
      <c r="C108" s="40"/>
      <c r="D108" s="140" t="s">
        <v>133</v>
      </c>
      <c r="E108" s="133"/>
      <c r="F108" s="133"/>
      <c r="G108" s="40"/>
      <c r="H108" s="40"/>
      <c r="I108" s="155"/>
      <c r="J108" s="134">
        <v>0</v>
      </c>
      <c r="K108" s="40"/>
      <c r="L108" s="216"/>
      <c r="M108" s="155"/>
      <c r="N108" s="217" t="s">
        <v>47</v>
      </c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218" t="s">
        <v>102</v>
      </c>
      <c r="AZ108" s="155"/>
      <c r="BA108" s="155"/>
      <c r="BB108" s="155"/>
      <c r="BC108" s="155"/>
      <c r="BD108" s="155"/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18" t="s">
        <v>90</v>
      </c>
      <c r="BK108" s="155"/>
      <c r="BL108" s="155"/>
      <c r="BM108" s="155"/>
    </row>
    <row r="109" spans="2:65" s="1" customFormat="1" ht="18" customHeight="1">
      <c r="B109" s="39"/>
      <c r="C109" s="40"/>
      <c r="D109" s="133" t="s">
        <v>134</v>
      </c>
      <c r="E109" s="40"/>
      <c r="F109" s="40"/>
      <c r="G109" s="40"/>
      <c r="H109" s="40"/>
      <c r="I109" s="155"/>
      <c r="J109" s="134">
        <f>ROUND(J30*T109,2)</f>
        <v>0</v>
      </c>
      <c r="K109" s="40"/>
      <c r="L109" s="216"/>
      <c r="M109" s="155"/>
      <c r="N109" s="217" t="s">
        <v>47</v>
      </c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218" t="s">
        <v>135</v>
      </c>
      <c r="AZ109" s="155"/>
      <c r="BA109" s="155"/>
      <c r="BB109" s="155"/>
      <c r="BC109" s="155"/>
      <c r="BD109" s="155"/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18" t="s">
        <v>90</v>
      </c>
      <c r="BK109" s="155"/>
      <c r="BL109" s="155"/>
      <c r="BM109" s="155"/>
    </row>
    <row r="110" spans="2:12" s="1" customFormat="1" ht="12">
      <c r="B110" s="39"/>
      <c r="C110" s="40"/>
      <c r="D110" s="40"/>
      <c r="E110" s="40"/>
      <c r="F110" s="40"/>
      <c r="G110" s="40"/>
      <c r="H110" s="40"/>
      <c r="I110" s="155"/>
      <c r="J110" s="40"/>
      <c r="K110" s="40"/>
      <c r="L110" s="41"/>
    </row>
    <row r="111" spans="2:12" s="1" customFormat="1" ht="29.25" customHeight="1">
      <c r="B111" s="39"/>
      <c r="C111" s="144" t="s">
        <v>113</v>
      </c>
      <c r="D111" s="145"/>
      <c r="E111" s="145"/>
      <c r="F111" s="145"/>
      <c r="G111" s="145"/>
      <c r="H111" s="145"/>
      <c r="I111" s="197"/>
      <c r="J111" s="146">
        <f>ROUND(J96+J103,2)</f>
        <v>0</v>
      </c>
      <c r="K111" s="145"/>
      <c r="L111" s="41"/>
    </row>
    <row r="112" spans="2:12" s="1" customFormat="1" ht="6.95" customHeight="1">
      <c r="B112" s="62"/>
      <c r="C112" s="63"/>
      <c r="D112" s="63"/>
      <c r="E112" s="63"/>
      <c r="F112" s="63"/>
      <c r="G112" s="63"/>
      <c r="H112" s="63"/>
      <c r="I112" s="191"/>
      <c r="J112" s="63"/>
      <c r="K112" s="63"/>
      <c r="L112" s="41"/>
    </row>
    <row r="116" spans="2:12" s="1" customFormat="1" ht="6.95" customHeight="1">
      <c r="B116" s="64"/>
      <c r="C116" s="65"/>
      <c r="D116" s="65"/>
      <c r="E116" s="65"/>
      <c r="F116" s="65"/>
      <c r="G116" s="65"/>
      <c r="H116" s="65"/>
      <c r="I116" s="194"/>
      <c r="J116" s="65"/>
      <c r="K116" s="65"/>
      <c r="L116" s="41"/>
    </row>
    <row r="117" spans="2:12" s="1" customFormat="1" ht="24.95" customHeight="1">
      <c r="B117" s="39"/>
      <c r="C117" s="22" t="s">
        <v>136</v>
      </c>
      <c r="D117" s="40"/>
      <c r="E117" s="40"/>
      <c r="F117" s="40"/>
      <c r="G117" s="40"/>
      <c r="H117" s="40"/>
      <c r="I117" s="155"/>
      <c r="J117" s="40"/>
      <c r="K117" s="40"/>
      <c r="L117" s="41"/>
    </row>
    <row r="118" spans="2:12" s="1" customFormat="1" ht="6.95" customHeight="1"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41"/>
    </row>
    <row r="119" spans="2:12" s="1" customFormat="1" ht="12" customHeight="1">
      <c r="B119" s="39"/>
      <c r="C119" s="31" t="s">
        <v>16</v>
      </c>
      <c r="D119" s="40"/>
      <c r="E119" s="40"/>
      <c r="F119" s="40"/>
      <c r="G119" s="40"/>
      <c r="H119" s="40"/>
      <c r="I119" s="155"/>
      <c r="J119" s="40"/>
      <c r="K119" s="40"/>
      <c r="L119" s="41"/>
    </row>
    <row r="120" spans="2:12" s="1" customFormat="1" ht="16.5" customHeight="1">
      <c r="B120" s="39"/>
      <c r="C120" s="40"/>
      <c r="D120" s="40"/>
      <c r="E120" s="195" t="str">
        <f>E7</f>
        <v>Demolice objektu Sokolov - Hornická</v>
      </c>
      <c r="F120" s="31"/>
      <c r="G120" s="31"/>
      <c r="H120" s="31"/>
      <c r="I120" s="155"/>
      <c r="J120" s="40"/>
      <c r="K120" s="40"/>
      <c r="L120" s="41"/>
    </row>
    <row r="121" spans="2:12" s="1" customFormat="1" ht="12" customHeight="1">
      <c r="B121" s="39"/>
      <c r="C121" s="31" t="s">
        <v>115</v>
      </c>
      <c r="D121" s="40"/>
      <c r="E121" s="40"/>
      <c r="F121" s="40"/>
      <c r="G121" s="40"/>
      <c r="H121" s="40"/>
      <c r="I121" s="155"/>
      <c r="J121" s="40"/>
      <c r="K121" s="40"/>
      <c r="L121" s="41"/>
    </row>
    <row r="122" spans="2:12" s="1" customFormat="1" ht="16.5" customHeight="1">
      <c r="B122" s="39"/>
      <c r="C122" s="40"/>
      <c r="D122" s="40"/>
      <c r="E122" s="72" t="str">
        <f>E9</f>
        <v>02 - Demolice</v>
      </c>
      <c r="F122" s="40"/>
      <c r="G122" s="40"/>
      <c r="H122" s="40"/>
      <c r="I122" s="155"/>
      <c r="J122" s="40"/>
      <c r="K122" s="40"/>
      <c r="L122" s="41"/>
    </row>
    <row r="123" spans="2:12" s="1" customFormat="1" ht="6.95" customHeight="1"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41"/>
    </row>
    <row r="124" spans="2:12" s="1" customFormat="1" ht="12" customHeight="1">
      <c r="B124" s="39"/>
      <c r="C124" s="31" t="s">
        <v>20</v>
      </c>
      <c r="D124" s="40"/>
      <c r="E124" s="40"/>
      <c r="F124" s="26" t="str">
        <f>F12</f>
        <v>Sokolov</v>
      </c>
      <c r="G124" s="40"/>
      <c r="H124" s="40"/>
      <c r="I124" s="158" t="s">
        <v>22</v>
      </c>
      <c r="J124" s="75" t="str">
        <f>IF(J12="","",J12)</f>
        <v>12. 12. 2019</v>
      </c>
      <c r="K124" s="40"/>
      <c r="L124" s="41"/>
    </row>
    <row r="125" spans="2:12" s="1" customFormat="1" ht="6.95" customHeight="1"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41"/>
    </row>
    <row r="126" spans="2:12" s="1" customFormat="1" ht="27.9" customHeight="1">
      <c r="B126" s="39"/>
      <c r="C126" s="31" t="s">
        <v>24</v>
      </c>
      <c r="D126" s="40"/>
      <c r="E126" s="40"/>
      <c r="F126" s="26" t="str">
        <f>E15</f>
        <v>Město Sokolov</v>
      </c>
      <c r="G126" s="40"/>
      <c r="H126" s="40"/>
      <c r="I126" s="158" t="s">
        <v>32</v>
      </c>
      <c r="J126" s="35" t="str">
        <f>E21</f>
        <v>AWT Rekultivace a.s.</v>
      </c>
      <c r="K126" s="40"/>
      <c r="L126" s="41"/>
    </row>
    <row r="127" spans="2:12" s="1" customFormat="1" ht="15.15" customHeight="1">
      <c r="B127" s="39"/>
      <c r="C127" s="31" t="s">
        <v>30</v>
      </c>
      <c r="D127" s="40"/>
      <c r="E127" s="40"/>
      <c r="F127" s="26" t="str">
        <f>IF(E18="","",E18)</f>
        <v>Vyplň údaj</v>
      </c>
      <c r="G127" s="40"/>
      <c r="H127" s="40"/>
      <c r="I127" s="158" t="s">
        <v>37</v>
      </c>
      <c r="J127" s="35" t="str">
        <f>E24</f>
        <v>Ing. Kropáčová</v>
      </c>
      <c r="K127" s="40"/>
      <c r="L127" s="41"/>
    </row>
    <row r="128" spans="2:12" s="1" customFormat="1" ht="10.3" customHeight="1">
      <c r="B128" s="39"/>
      <c r="C128" s="40"/>
      <c r="D128" s="40"/>
      <c r="E128" s="40"/>
      <c r="F128" s="40"/>
      <c r="G128" s="40"/>
      <c r="H128" s="40"/>
      <c r="I128" s="155"/>
      <c r="J128" s="40"/>
      <c r="K128" s="40"/>
      <c r="L128" s="41"/>
    </row>
    <row r="129" spans="2:20" s="10" customFormat="1" ht="29.25" customHeight="1">
      <c r="B129" s="220"/>
      <c r="C129" s="221" t="s">
        <v>137</v>
      </c>
      <c r="D129" s="222" t="s">
        <v>67</v>
      </c>
      <c r="E129" s="222" t="s">
        <v>63</v>
      </c>
      <c r="F129" s="222" t="s">
        <v>64</v>
      </c>
      <c r="G129" s="222" t="s">
        <v>138</v>
      </c>
      <c r="H129" s="222" t="s">
        <v>139</v>
      </c>
      <c r="I129" s="223" t="s">
        <v>140</v>
      </c>
      <c r="J129" s="222" t="s">
        <v>120</v>
      </c>
      <c r="K129" s="224" t="s">
        <v>141</v>
      </c>
      <c r="L129" s="225"/>
      <c r="M129" s="96" t="s">
        <v>1</v>
      </c>
      <c r="N129" s="97" t="s">
        <v>46</v>
      </c>
      <c r="O129" s="97" t="s">
        <v>142</v>
      </c>
      <c r="P129" s="97" t="s">
        <v>143</v>
      </c>
      <c r="Q129" s="97" t="s">
        <v>144</v>
      </c>
      <c r="R129" s="97" t="s">
        <v>145</v>
      </c>
      <c r="S129" s="97" t="s">
        <v>146</v>
      </c>
      <c r="T129" s="98" t="s">
        <v>147</v>
      </c>
    </row>
    <row r="130" spans="2:63" s="1" customFormat="1" ht="22.8" customHeight="1">
      <c r="B130" s="39"/>
      <c r="C130" s="103" t="s">
        <v>148</v>
      </c>
      <c r="D130" s="40"/>
      <c r="E130" s="40"/>
      <c r="F130" s="40"/>
      <c r="G130" s="40"/>
      <c r="H130" s="40"/>
      <c r="I130" s="155"/>
      <c r="J130" s="226">
        <f>BK130</f>
        <v>0</v>
      </c>
      <c r="K130" s="40"/>
      <c r="L130" s="41"/>
      <c r="M130" s="99"/>
      <c r="N130" s="100"/>
      <c r="O130" s="100"/>
      <c r="P130" s="227">
        <f>P131</f>
        <v>0</v>
      </c>
      <c r="Q130" s="100"/>
      <c r="R130" s="227">
        <f>R131</f>
        <v>0.619482</v>
      </c>
      <c r="S130" s="100"/>
      <c r="T130" s="228">
        <f>T131</f>
        <v>2055.8516</v>
      </c>
      <c r="AT130" s="16" t="s">
        <v>81</v>
      </c>
      <c r="AU130" s="16" t="s">
        <v>122</v>
      </c>
      <c r="BK130" s="229">
        <f>BK131</f>
        <v>0</v>
      </c>
    </row>
    <row r="131" spans="2:63" s="11" customFormat="1" ht="25.9" customHeight="1">
      <c r="B131" s="230"/>
      <c r="C131" s="231"/>
      <c r="D131" s="232" t="s">
        <v>81</v>
      </c>
      <c r="E131" s="233" t="s">
        <v>149</v>
      </c>
      <c r="F131" s="233" t="s">
        <v>149</v>
      </c>
      <c r="G131" s="231"/>
      <c r="H131" s="231"/>
      <c r="I131" s="234"/>
      <c r="J131" s="235">
        <f>BK131</f>
        <v>0</v>
      </c>
      <c r="K131" s="231"/>
      <c r="L131" s="236"/>
      <c r="M131" s="237"/>
      <c r="N131" s="238"/>
      <c r="O131" s="238"/>
      <c r="P131" s="239">
        <f>P132+P157+P217</f>
        <v>0</v>
      </c>
      <c r="Q131" s="238"/>
      <c r="R131" s="239">
        <f>R132+R157+R217</f>
        <v>0.619482</v>
      </c>
      <c r="S131" s="238"/>
      <c r="T131" s="240">
        <f>T132+T157+T217</f>
        <v>2055.8516</v>
      </c>
      <c r="AR131" s="241" t="s">
        <v>90</v>
      </c>
      <c r="AT131" s="242" t="s">
        <v>81</v>
      </c>
      <c r="AU131" s="242" t="s">
        <v>82</v>
      </c>
      <c r="AY131" s="241" t="s">
        <v>150</v>
      </c>
      <c r="BK131" s="243">
        <f>BK132+BK157+BK217</f>
        <v>0</v>
      </c>
    </row>
    <row r="132" spans="2:63" s="11" customFormat="1" ht="22.8" customHeight="1">
      <c r="B132" s="230"/>
      <c r="C132" s="231"/>
      <c r="D132" s="232" t="s">
        <v>81</v>
      </c>
      <c r="E132" s="244" t="s">
        <v>96</v>
      </c>
      <c r="F132" s="244" t="s">
        <v>94</v>
      </c>
      <c r="G132" s="231"/>
      <c r="H132" s="231"/>
      <c r="I132" s="234"/>
      <c r="J132" s="245">
        <f>BK132</f>
        <v>0</v>
      </c>
      <c r="K132" s="231"/>
      <c r="L132" s="236"/>
      <c r="M132" s="237"/>
      <c r="N132" s="238"/>
      <c r="O132" s="238"/>
      <c r="P132" s="239">
        <f>SUM(P133:P156)</f>
        <v>0</v>
      </c>
      <c r="Q132" s="238"/>
      <c r="R132" s="239">
        <f>SUM(R133:R156)</f>
        <v>0.619482</v>
      </c>
      <c r="S132" s="238"/>
      <c r="T132" s="240">
        <f>SUM(T133:T156)</f>
        <v>2055.8516</v>
      </c>
      <c r="AR132" s="241" t="s">
        <v>90</v>
      </c>
      <c r="AT132" s="242" t="s">
        <v>81</v>
      </c>
      <c r="AU132" s="242" t="s">
        <v>90</v>
      </c>
      <c r="AY132" s="241" t="s">
        <v>150</v>
      </c>
      <c r="BK132" s="243">
        <f>SUM(BK133:BK156)</f>
        <v>0</v>
      </c>
    </row>
    <row r="133" spans="2:65" s="1" customFormat="1" ht="24" customHeight="1">
      <c r="B133" s="39"/>
      <c r="C133" s="246" t="s">
        <v>90</v>
      </c>
      <c r="D133" s="246" t="s">
        <v>153</v>
      </c>
      <c r="E133" s="247" t="s">
        <v>306</v>
      </c>
      <c r="F133" s="248" t="s">
        <v>307</v>
      </c>
      <c r="G133" s="249" t="s">
        <v>156</v>
      </c>
      <c r="H133" s="250">
        <v>4</v>
      </c>
      <c r="I133" s="251"/>
      <c r="J133" s="252">
        <f>ROUND(I133*H133,2)</f>
        <v>0</v>
      </c>
      <c r="K133" s="248" t="s">
        <v>1</v>
      </c>
      <c r="L133" s="41"/>
      <c r="M133" s="253" t="s">
        <v>1</v>
      </c>
      <c r="N133" s="254" t="s">
        <v>47</v>
      </c>
      <c r="O133" s="87"/>
      <c r="P133" s="255">
        <f>O133*H133</f>
        <v>0</v>
      </c>
      <c r="Q133" s="255">
        <v>9E-05</v>
      </c>
      <c r="R133" s="255">
        <f>Q133*H133</f>
        <v>0.00036</v>
      </c>
      <c r="S133" s="255">
        <v>0.003</v>
      </c>
      <c r="T133" s="256">
        <f>S133*H133</f>
        <v>0.012</v>
      </c>
      <c r="AR133" s="257" t="s">
        <v>170</v>
      </c>
      <c r="AT133" s="257" t="s">
        <v>153</v>
      </c>
      <c r="AU133" s="257" t="s">
        <v>92</v>
      </c>
      <c r="AY133" s="16" t="s">
        <v>150</v>
      </c>
      <c r="BE133" s="139">
        <f>IF(N133="základní",J133,0)</f>
        <v>0</v>
      </c>
      <c r="BF133" s="139">
        <f>IF(N133="snížená",J133,0)</f>
        <v>0</v>
      </c>
      <c r="BG133" s="139">
        <f>IF(N133="zákl. přenesená",J133,0)</f>
        <v>0</v>
      </c>
      <c r="BH133" s="139">
        <f>IF(N133="sníž. přenesená",J133,0)</f>
        <v>0</v>
      </c>
      <c r="BI133" s="139">
        <f>IF(N133="nulová",J133,0)</f>
        <v>0</v>
      </c>
      <c r="BJ133" s="16" t="s">
        <v>90</v>
      </c>
      <c r="BK133" s="139">
        <f>ROUND(I133*H133,2)</f>
        <v>0</v>
      </c>
      <c r="BL133" s="16" t="s">
        <v>170</v>
      </c>
      <c r="BM133" s="257" t="s">
        <v>308</v>
      </c>
    </row>
    <row r="134" spans="2:65" s="1" customFormat="1" ht="48" customHeight="1">
      <c r="B134" s="39"/>
      <c r="C134" s="246" t="s">
        <v>309</v>
      </c>
      <c r="D134" s="246" t="s">
        <v>153</v>
      </c>
      <c r="E134" s="247" t="s">
        <v>310</v>
      </c>
      <c r="F134" s="248" t="s">
        <v>311</v>
      </c>
      <c r="G134" s="249" t="s">
        <v>264</v>
      </c>
      <c r="H134" s="250">
        <v>235</v>
      </c>
      <c r="I134" s="251"/>
      <c r="J134" s="252">
        <f>ROUND(I134*H134,2)</f>
        <v>0</v>
      </c>
      <c r="K134" s="248" t="s">
        <v>192</v>
      </c>
      <c r="L134" s="41"/>
      <c r="M134" s="253" t="s">
        <v>1</v>
      </c>
      <c r="N134" s="254" t="s">
        <v>47</v>
      </c>
      <c r="O134" s="87"/>
      <c r="P134" s="255">
        <f>O134*H134</f>
        <v>0</v>
      </c>
      <c r="Q134" s="255">
        <v>0</v>
      </c>
      <c r="R134" s="255">
        <f>Q134*H134</f>
        <v>0</v>
      </c>
      <c r="S134" s="255">
        <v>0.65</v>
      </c>
      <c r="T134" s="256">
        <f>S134*H134</f>
        <v>152.75</v>
      </c>
      <c r="AR134" s="257" t="s">
        <v>170</v>
      </c>
      <c r="AT134" s="257" t="s">
        <v>153</v>
      </c>
      <c r="AU134" s="257" t="s">
        <v>92</v>
      </c>
      <c r="AY134" s="16" t="s">
        <v>150</v>
      </c>
      <c r="BE134" s="139">
        <f>IF(N134="základní",J134,0)</f>
        <v>0</v>
      </c>
      <c r="BF134" s="139">
        <f>IF(N134="snížená",J134,0)</f>
        <v>0</v>
      </c>
      <c r="BG134" s="139">
        <f>IF(N134="zákl. přenesená",J134,0)</f>
        <v>0</v>
      </c>
      <c r="BH134" s="139">
        <f>IF(N134="sníž. přenesená",J134,0)</f>
        <v>0</v>
      </c>
      <c r="BI134" s="139">
        <f>IF(N134="nulová",J134,0)</f>
        <v>0</v>
      </c>
      <c r="BJ134" s="16" t="s">
        <v>90</v>
      </c>
      <c r="BK134" s="139">
        <f>ROUND(I134*H134,2)</f>
        <v>0</v>
      </c>
      <c r="BL134" s="16" t="s">
        <v>170</v>
      </c>
      <c r="BM134" s="257" t="s">
        <v>312</v>
      </c>
    </row>
    <row r="135" spans="2:51" s="12" customFormat="1" ht="12">
      <c r="B135" s="258"/>
      <c r="C135" s="259"/>
      <c r="D135" s="260" t="s">
        <v>158</v>
      </c>
      <c r="E135" s="261" t="s">
        <v>1</v>
      </c>
      <c r="F135" s="262" t="s">
        <v>313</v>
      </c>
      <c r="G135" s="259"/>
      <c r="H135" s="261" t="s">
        <v>1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AT135" s="268" t="s">
        <v>158</v>
      </c>
      <c r="AU135" s="268" t="s">
        <v>92</v>
      </c>
      <c r="AV135" s="12" t="s">
        <v>90</v>
      </c>
      <c r="AW135" s="12" t="s">
        <v>36</v>
      </c>
      <c r="AX135" s="12" t="s">
        <v>82</v>
      </c>
      <c r="AY135" s="268" t="s">
        <v>150</v>
      </c>
    </row>
    <row r="136" spans="2:51" s="13" customFormat="1" ht="12">
      <c r="B136" s="269"/>
      <c r="C136" s="270"/>
      <c r="D136" s="260" t="s">
        <v>158</v>
      </c>
      <c r="E136" s="271" t="s">
        <v>1</v>
      </c>
      <c r="F136" s="272" t="s">
        <v>314</v>
      </c>
      <c r="G136" s="270"/>
      <c r="H136" s="273">
        <v>235</v>
      </c>
      <c r="I136" s="274"/>
      <c r="J136" s="270"/>
      <c r="K136" s="270"/>
      <c r="L136" s="275"/>
      <c r="M136" s="276"/>
      <c r="N136" s="277"/>
      <c r="O136" s="277"/>
      <c r="P136" s="277"/>
      <c r="Q136" s="277"/>
      <c r="R136" s="277"/>
      <c r="S136" s="277"/>
      <c r="T136" s="278"/>
      <c r="AT136" s="279" t="s">
        <v>158</v>
      </c>
      <c r="AU136" s="279" t="s">
        <v>92</v>
      </c>
      <c r="AV136" s="13" t="s">
        <v>92</v>
      </c>
      <c r="AW136" s="13" t="s">
        <v>36</v>
      </c>
      <c r="AX136" s="13" t="s">
        <v>90</v>
      </c>
      <c r="AY136" s="279" t="s">
        <v>150</v>
      </c>
    </row>
    <row r="137" spans="2:65" s="1" customFormat="1" ht="60" customHeight="1">
      <c r="B137" s="39"/>
      <c r="C137" s="246" t="s">
        <v>315</v>
      </c>
      <c r="D137" s="246" t="s">
        <v>153</v>
      </c>
      <c r="E137" s="247" t="s">
        <v>316</v>
      </c>
      <c r="F137" s="248" t="s">
        <v>317</v>
      </c>
      <c r="G137" s="249" t="s">
        <v>264</v>
      </c>
      <c r="H137" s="250">
        <v>235</v>
      </c>
      <c r="I137" s="251"/>
      <c r="J137" s="252">
        <f>ROUND(I137*H137,2)</f>
        <v>0</v>
      </c>
      <c r="K137" s="248" t="s">
        <v>1</v>
      </c>
      <c r="L137" s="41"/>
      <c r="M137" s="253" t="s">
        <v>1</v>
      </c>
      <c r="N137" s="254" t="s">
        <v>47</v>
      </c>
      <c r="O137" s="87"/>
      <c r="P137" s="255">
        <f>O137*H137</f>
        <v>0</v>
      </c>
      <c r="Q137" s="255">
        <v>0</v>
      </c>
      <c r="R137" s="255">
        <f>Q137*H137</f>
        <v>0</v>
      </c>
      <c r="S137" s="255">
        <v>0.65</v>
      </c>
      <c r="T137" s="256">
        <f>S137*H137</f>
        <v>152.75</v>
      </c>
      <c r="AR137" s="257" t="s">
        <v>170</v>
      </c>
      <c r="AT137" s="257" t="s">
        <v>153</v>
      </c>
      <c r="AU137" s="257" t="s">
        <v>92</v>
      </c>
      <c r="AY137" s="16" t="s">
        <v>150</v>
      </c>
      <c r="BE137" s="139">
        <f>IF(N137="základní",J137,0)</f>
        <v>0</v>
      </c>
      <c r="BF137" s="139">
        <f>IF(N137="snížená",J137,0)</f>
        <v>0</v>
      </c>
      <c r="BG137" s="139">
        <f>IF(N137="zákl. přenesená",J137,0)</f>
        <v>0</v>
      </c>
      <c r="BH137" s="139">
        <f>IF(N137="sníž. přenesená",J137,0)</f>
        <v>0</v>
      </c>
      <c r="BI137" s="139">
        <f>IF(N137="nulová",J137,0)</f>
        <v>0</v>
      </c>
      <c r="BJ137" s="16" t="s">
        <v>90</v>
      </c>
      <c r="BK137" s="139">
        <f>ROUND(I137*H137,2)</f>
        <v>0</v>
      </c>
      <c r="BL137" s="16" t="s">
        <v>170</v>
      </c>
      <c r="BM137" s="257" t="s">
        <v>318</v>
      </c>
    </row>
    <row r="138" spans="2:51" s="12" customFormat="1" ht="12">
      <c r="B138" s="258"/>
      <c r="C138" s="259"/>
      <c r="D138" s="260" t="s">
        <v>158</v>
      </c>
      <c r="E138" s="261" t="s">
        <v>1</v>
      </c>
      <c r="F138" s="262" t="s">
        <v>313</v>
      </c>
      <c r="G138" s="259"/>
      <c r="H138" s="261" t="s">
        <v>1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AT138" s="268" t="s">
        <v>158</v>
      </c>
      <c r="AU138" s="268" t="s">
        <v>92</v>
      </c>
      <c r="AV138" s="12" t="s">
        <v>90</v>
      </c>
      <c r="AW138" s="12" t="s">
        <v>36</v>
      </c>
      <c r="AX138" s="12" t="s">
        <v>82</v>
      </c>
      <c r="AY138" s="268" t="s">
        <v>150</v>
      </c>
    </row>
    <row r="139" spans="2:51" s="13" customFormat="1" ht="12">
      <c r="B139" s="269"/>
      <c r="C139" s="270"/>
      <c r="D139" s="260" t="s">
        <v>158</v>
      </c>
      <c r="E139" s="271" t="s">
        <v>1</v>
      </c>
      <c r="F139" s="272" t="s">
        <v>314</v>
      </c>
      <c r="G139" s="270"/>
      <c r="H139" s="273">
        <v>235</v>
      </c>
      <c r="I139" s="274"/>
      <c r="J139" s="270"/>
      <c r="K139" s="270"/>
      <c r="L139" s="275"/>
      <c r="M139" s="276"/>
      <c r="N139" s="277"/>
      <c r="O139" s="277"/>
      <c r="P139" s="277"/>
      <c r="Q139" s="277"/>
      <c r="R139" s="277"/>
      <c r="S139" s="277"/>
      <c r="T139" s="278"/>
      <c r="AT139" s="279" t="s">
        <v>158</v>
      </c>
      <c r="AU139" s="279" t="s">
        <v>92</v>
      </c>
      <c r="AV139" s="13" t="s">
        <v>92</v>
      </c>
      <c r="AW139" s="13" t="s">
        <v>36</v>
      </c>
      <c r="AX139" s="13" t="s">
        <v>90</v>
      </c>
      <c r="AY139" s="279" t="s">
        <v>150</v>
      </c>
    </row>
    <row r="140" spans="2:65" s="1" customFormat="1" ht="48" customHeight="1">
      <c r="B140" s="39"/>
      <c r="C140" s="246" t="s">
        <v>319</v>
      </c>
      <c r="D140" s="246" t="s">
        <v>153</v>
      </c>
      <c r="E140" s="247" t="s">
        <v>320</v>
      </c>
      <c r="F140" s="248" t="s">
        <v>321</v>
      </c>
      <c r="G140" s="249" t="s">
        <v>264</v>
      </c>
      <c r="H140" s="250">
        <v>2480.6</v>
      </c>
      <c r="I140" s="251"/>
      <c r="J140" s="252">
        <f>ROUND(I140*H140,2)</f>
        <v>0</v>
      </c>
      <c r="K140" s="248" t="s">
        <v>192</v>
      </c>
      <c r="L140" s="41"/>
      <c r="M140" s="253" t="s">
        <v>1</v>
      </c>
      <c r="N140" s="254" t="s">
        <v>47</v>
      </c>
      <c r="O140" s="87"/>
      <c r="P140" s="255">
        <f>O140*H140</f>
        <v>0</v>
      </c>
      <c r="Q140" s="255">
        <v>0</v>
      </c>
      <c r="R140" s="255">
        <f>Q140*H140</f>
        <v>0</v>
      </c>
      <c r="S140" s="255">
        <v>0.68</v>
      </c>
      <c r="T140" s="256">
        <f>S140*H140</f>
        <v>1686.808</v>
      </c>
      <c r="AR140" s="257" t="s">
        <v>170</v>
      </c>
      <c r="AT140" s="257" t="s">
        <v>153</v>
      </c>
      <c r="AU140" s="257" t="s">
        <v>92</v>
      </c>
      <c r="AY140" s="16" t="s">
        <v>150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6" t="s">
        <v>90</v>
      </c>
      <c r="BK140" s="139">
        <f>ROUND(I140*H140,2)</f>
        <v>0</v>
      </c>
      <c r="BL140" s="16" t="s">
        <v>170</v>
      </c>
      <c r="BM140" s="257" t="s">
        <v>322</v>
      </c>
    </row>
    <row r="141" spans="2:51" s="13" customFormat="1" ht="12">
      <c r="B141" s="269"/>
      <c r="C141" s="270"/>
      <c r="D141" s="260" t="s">
        <v>158</v>
      </c>
      <c r="E141" s="271" t="s">
        <v>1</v>
      </c>
      <c r="F141" s="272" t="s">
        <v>323</v>
      </c>
      <c r="G141" s="270"/>
      <c r="H141" s="273">
        <v>2480.6</v>
      </c>
      <c r="I141" s="274"/>
      <c r="J141" s="270"/>
      <c r="K141" s="270"/>
      <c r="L141" s="275"/>
      <c r="M141" s="276"/>
      <c r="N141" s="277"/>
      <c r="O141" s="277"/>
      <c r="P141" s="277"/>
      <c r="Q141" s="277"/>
      <c r="R141" s="277"/>
      <c r="S141" s="277"/>
      <c r="T141" s="278"/>
      <c r="AT141" s="279" t="s">
        <v>158</v>
      </c>
      <c r="AU141" s="279" t="s">
        <v>92</v>
      </c>
      <c r="AV141" s="13" t="s">
        <v>92</v>
      </c>
      <c r="AW141" s="13" t="s">
        <v>36</v>
      </c>
      <c r="AX141" s="13" t="s">
        <v>90</v>
      </c>
      <c r="AY141" s="279" t="s">
        <v>150</v>
      </c>
    </row>
    <row r="142" spans="2:65" s="1" customFormat="1" ht="24" customHeight="1">
      <c r="B142" s="39"/>
      <c r="C142" s="246" t="s">
        <v>180</v>
      </c>
      <c r="D142" s="246" t="s">
        <v>153</v>
      </c>
      <c r="E142" s="247" t="s">
        <v>324</v>
      </c>
      <c r="F142" s="248" t="s">
        <v>325</v>
      </c>
      <c r="G142" s="249" t="s">
        <v>264</v>
      </c>
      <c r="H142" s="250">
        <v>8.76</v>
      </c>
      <c r="I142" s="251"/>
      <c r="J142" s="252">
        <f>ROUND(I142*H142,2)</f>
        <v>0</v>
      </c>
      <c r="K142" s="248" t="s">
        <v>1</v>
      </c>
      <c r="L142" s="41"/>
      <c r="M142" s="253" t="s">
        <v>1</v>
      </c>
      <c r="N142" s="254" t="s">
        <v>47</v>
      </c>
      <c r="O142" s="87"/>
      <c r="P142" s="255">
        <f>O142*H142</f>
        <v>0</v>
      </c>
      <c r="Q142" s="255">
        <v>0</v>
      </c>
      <c r="R142" s="255">
        <f>Q142*H142</f>
        <v>0</v>
      </c>
      <c r="S142" s="255">
        <v>2.41</v>
      </c>
      <c r="T142" s="256">
        <f>S142*H142</f>
        <v>21.1116</v>
      </c>
      <c r="AR142" s="257" t="s">
        <v>170</v>
      </c>
      <c r="AT142" s="257" t="s">
        <v>153</v>
      </c>
      <c r="AU142" s="257" t="s">
        <v>92</v>
      </c>
      <c r="AY142" s="16" t="s">
        <v>150</v>
      </c>
      <c r="BE142" s="139">
        <f>IF(N142="základní",J142,0)</f>
        <v>0</v>
      </c>
      <c r="BF142" s="139">
        <f>IF(N142="snížená",J142,0)</f>
        <v>0</v>
      </c>
      <c r="BG142" s="139">
        <f>IF(N142="zákl. přenesená",J142,0)</f>
        <v>0</v>
      </c>
      <c r="BH142" s="139">
        <f>IF(N142="sníž. přenesená",J142,0)</f>
        <v>0</v>
      </c>
      <c r="BI142" s="139">
        <f>IF(N142="nulová",J142,0)</f>
        <v>0</v>
      </c>
      <c r="BJ142" s="16" t="s">
        <v>90</v>
      </c>
      <c r="BK142" s="139">
        <f>ROUND(I142*H142,2)</f>
        <v>0</v>
      </c>
      <c r="BL142" s="16" t="s">
        <v>170</v>
      </c>
      <c r="BM142" s="257" t="s">
        <v>326</v>
      </c>
    </row>
    <row r="143" spans="2:51" s="13" customFormat="1" ht="12">
      <c r="B143" s="269"/>
      <c r="C143" s="270"/>
      <c r="D143" s="260" t="s">
        <v>158</v>
      </c>
      <c r="E143" s="271" t="s">
        <v>1</v>
      </c>
      <c r="F143" s="272" t="s">
        <v>327</v>
      </c>
      <c r="G143" s="270"/>
      <c r="H143" s="273">
        <v>6.2</v>
      </c>
      <c r="I143" s="274"/>
      <c r="J143" s="270"/>
      <c r="K143" s="270"/>
      <c r="L143" s="275"/>
      <c r="M143" s="276"/>
      <c r="N143" s="277"/>
      <c r="O143" s="277"/>
      <c r="P143" s="277"/>
      <c r="Q143" s="277"/>
      <c r="R143" s="277"/>
      <c r="S143" s="277"/>
      <c r="T143" s="278"/>
      <c r="AT143" s="279" t="s">
        <v>158</v>
      </c>
      <c r="AU143" s="279" t="s">
        <v>92</v>
      </c>
      <c r="AV143" s="13" t="s">
        <v>92</v>
      </c>
      <c r="AW143" s="13" t="s">
        <v>36</v>
      </c>
      <c r="AX143" s="13" t="s">
        <v>82</v>
      </c>
      <c r="AY143" s="279" t="s">
        <v>150</v>
      </c>
    </row>
    <row r="144" spans="2:51" s="13" customFormat="1" ht="12">
      <c r="B144" s="269"/>
      <c r="C144" s="270"/>
      <c r="D144" s="260" t="s">
        <v>158</v>
      </c>
      <c r="E144" s="271" t="s">
        <v>1</v>
      </c>
      <c r="F144" s="272" t="s">
        <v>328</v>
      </c>
      <c r="G144" s="270"/>
      <c r="H144" s="273">
        <v>2.56</v>
      </c>
      <c r="I144" s="274"/>
      <c r="J144" s="270"/>
      <c r="K144" s="270"/>
      <c r="L144" s="275"/>
      <c r="M144" s="276"/>
      <c r="N144" s="277"/>
      <c r="O144" s="277"/>
      <c r="P144" s="277"/>
      <c r="Q144" s="277"/>
      <c r="R144" s="277"/>
      <c r="S144" s="277"/>
      <c r="T144" s="278"/>
      <c r="AT144" s="279" t="s">
        <v>158</v>
      </c>
      <c r="AU144" s="279" t="s">
        <v>92</v>
      </c>
      <c r="AV144" s="13" t="s">
        <v>92</v>
      </c>
      <c r="AW144" s="13" t="s">
        <v>36</v>
      </c>
      <c r="AX144" s="13" t="s">
        <v>82</v>
      </c>
      <c r="AY144" s="279" t="s">
        <v>150</v>
      </c>
    </row>
    <row r="145" spans="2:51" s="14" customFormat="1" ht="12">
      <c r="B145" s="294"/>
      <c r="C145" s="295"/>
      <c r="D145" s="260" t="s">
        <v>158</v>
      </c>
      <c r="E145" s="296" t="s">
        <v>1</v>
      </c>
      <c r="F145" s="297" t="s">
        <v>329</v>
      </c>
      <c r="G145" s="295"/>
      <c r="H145" s="298">
        <v>8.76</v>
      </c>
      <c r="I145" s="299"/>
      <c r="J145" s="295"/>
      <c r="K145" s="295"/>
      <c r="L145" s="300"/>
      <c r="M145" s="301"/>
      <c r="N145" s="302"/>
      <c r="O145" s="302"/>
      <c r="P145" s="302"/>
      <c r="Q145" s="302"/>
      <c r="R145" s="302"/>
      <c r="S145" s="302"/>
      <c r="T145" s="303"/>
      <c r="AT145" s="304" t="s">
        <v>158</v>
      </c>
      <c r="AU145" s="304" t="s">
        <v>92</v>
      </c>
      <c r="AV145" s="14" t="s">
        <v>170</v>
      </c>
      <c r="AW145" s="14" t="s">
        <v>36</v>
      </c>
      <c r="AX145" s="14" t="s">
        <v>90</v>
      </c>
      <c r="AY145" s="304" t="s">
        <v>150</v>
      </c>
    </row>
    <row r="146" spans="2:65" s="1" customFormat="1" ht="60" customHeight="1">
      <c r="B146" s="39"/>
      <c r="C146" s="246" t="s">
        <v>330</v>
      </c>
      <c r="D146" s="246" t="s">
        <v>153</v>
      </c>
      <c r="E146" s="247" t="s">
        <v>331</v>
      </c>
      <c r="F146" s="248" t="s">
        <v>332</v>
      </c>
      <c r="G146" s="249" t="s">
        <v>191</v>
      </c>
      <c r="H146" s="250">
        <v>15</v>
      </c>
      <c r="I146" s="251"/>
      <c r="J146" s="252">
        <f>ROUND(I146*H146,2)</f>
        <v>0</v>
      </c>
      <c r="K146" s="248" t="s">
        <v>192</v>
      </c>
      <c r="L146" s="41"/>
      <c r="M146" s="253" t="s">
        <v>1</v>
      </c>
      <c r="N146" s="254" t="s">
        <v>47</v>
      </c>
      <c r="O146" s="87"/>
      <c r="P146" s="255">
        <f>O146*H146</f>
        <v>0</v>
      </c>
      <c r="Q146" s="255">
        <v>0</v>
      </c>
      <c r="R146" s="255">
        <f>Q146*H146</f>
        <v>0</v>
      </c>
      <c r="S146" s="255">
        <v>0.29</v>
      </c>
      <c r="T146" s="256">
        <f>S146*H146</f>
        <v>4.35</v>
      </c>
      <c r="AR146" s="257" t="s">
        <v>170</v>
      </c>
      <c r="AT146" s="257" t="s">
        <v>153</v>
      </c>
      <c r="AU146" s="257" t="s">
        <v>92</v>
      </c>
      <c r="AY146" s="16" t="s">
        <v>150</v>
      </c>
      <c r="BE146" s="139">
        <f>IF(N146="základní",J146,0)</f>
        <v>0</v>
      </c>
      <c r="BF146" s="139">
        <f>IF(N146="snížená",J146,0)</f>
        <v>0</v>
      </c>
      <c r="BG146" s="139">
        <f>IF(N146="zákl. přenesená",J146,0)</f>
        <v>0</v>
      </c>
      <c r="BH146" s="139">
        <f>IF(N146="sníž. přenesená",J146,0)</f>
        <v>0</v>
      </c>
      <c r="BI146" s="139">
        <f>IF(N146="nulová",J146,0)</f>
        <v>0</v>
      </c>
      <c r="BJ146" s="16" t="s">
        <v>90</v>
      </c>
      <c r="BK146" s="139">
        <f>ROUND(I146*H146,2)</f>
        <v>0</v>
      </c>
      <c r="BL146" s="16" t="s">
        <v>170</v>
      </c>
      <c r="BM146" s="257" t="s">
        <v>333</v>
      </c>
    </row>
    <row r="147" spans="2:65" s="1" customFormat="1" ht="48" customHeight="1">
      <c r="B147" s="39"/>
      <c r="C147" s="246" t="s">
        <v>334</v>
      </c>
      <c r="D147" s="246" t="s">
        <v>153</v>
      </c>
      <c r="E147" s="247" t="s">
        <v>335</v>
      </c>
      <c r="F147" s="248" t="s">
        <v>336</v>
      </c>
      <c r="G147" s="249" t="s">
        <v>191</v>
      </c>
      <c r="H147" s="250">
        <v>15</v>
      </c>
      <c r="I147" s="251"/>
      <c r="J147" s="252">
        <f>ROUND(I147*H147,2)</f>
        <v>0</v>
      </c>
      <c r="K147" s="248" t="s">
        <v>192</v>
      </c>
      <c r="L147" s="41"/>
      <c r="M147" s="253" t="s">
        <v>1</v>
      </c>
      <c r="N147" s="254" t="s">
        <v>47</v>
      </c>
      <c r="O147" s="87"/>
      <c r="P147" s="255">
        <f>O147*H147</f>
        <v>0</v>
      </c>
      <c r="Q147" s="255">
        <v>0</v>
      </c>
      <c r="R147" s="255">
        <f>Q147*H147</f>
        <v>0</v>
      </c>
      <c r="S147" s="255">
        <v>0.098</v>
      </c>
      <c r="T147" s="256">
        <f>S147*H147</f>
        <v>1.47</v>
      </c>
      <c r="AR147" s="257" t="s">
        <v>170</v>
      </c>
      <c r="AT147" s="257" t="s">
        <v>153</v>
      </c>
      <c r="AU147" s="257" t="s">
        <v>92</v>
      </c>
      <c r="AY147" s="16" t="s">
        <v>150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6" t="s">
        <v>90</v>
      </c>
      <c r="BK147" s="139">
        <f>ROUND(I147*H147,2)</f>
        <v>0</v>
      </c>
      <c r="BL147" s="16" t="s">
        <v>170</v>
      </c>
      <c r="BM147" s="257" t="s">
        <v>337</v>
      </c>
    </row>
    <row r="148" spans="2:65" s="1" customFormat="1" ht="36" customHeight="1">
      <c r="B148" s="39"/>
      <c r="C148" s="246" t="s">
        <v>278</v>
      </c>
      <c r="D148" s="246" t="s">
        <v>153</v>
      </c>
      <c r="E148" s="247" t="s">
        <v>338</v>
      </c>
      <c r="F148" s="248" t="s">
        <v>339</v>
      </c>
      <c r="G148" s="249" t="s">
        <v>191</v>
      </c>
      <c r="H148" s="250">
        <v>10.5</v>
      </c>
      <c r="I148" s="251"/>
      <c r="J148" s="252">
        <f>ROUND(I148*H148,2)</f>
        <v>0</v>
      </c>
      <c r="K148" s="248" t="s">
        <v>1</v>
      </c>
      <c r="L148" s="41"/>
      <c r="M148" s="253" t="s">
        <v>1</v>
      </c>
      <c r="N148" s="254" t="s">
        <v>47</v>
      </c>
      <c r="O148" s="87"/>
      <c r="P148" s="255">
        <f>O148*H148</f>
        <v>0</v>
      </c>
      <c r="Q148" s="255">
        <v>0</v>
      </c>
      <c r="R148" s="255">
        <f>Q148*H148</f>
        <v>0</v>
      </c>
      <c r="S148" s="255">
        <v>1.7</v>
      </c>
      <c r="T148" s="256">
        <f>S148*H148</f>
        <v>17.849999999999998</v>
      </c>
      <c r="AR148" s="257" t="s">
        <v>170</v>
      </c>
      <c r="AT148" s="257" t="s">
        <v>153</v>
      </c>
      <c r="AU148" s="257" t="s">
        <v>92</v>
      </c>
      <c r="AY148" s="16" t="s">
        <v>150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6" t="s">
        <v>90</v>
      </c>
      <c r="BK148" s="139">
        <f>ROUND(I148*H148,2)</f>
        <v>0</v>
      </c>
      <c r="BL148" s="16" t="s">
        <v>170</v>
      </c>
      <c r="BM148" s="257" t="s">
        <v>340</v>
      </c>
    </row>
    <row r="149" spans="2:65" s="1" customFormat="1" ht="16.5" customHeight="1">
      <c r="B149" s="39"/>
      <c r="C149" s="246" t="s">
        <v>341</v>
      </c>
      <c r="D149" s="246" t="s">
        <v>153</v>
      </c>
      <c r="E149" s="247" t="s">
        <v>342</v>
      </c>
      <c r="F149" s="248" t="s">
        <v>343</v>
      </c>
      <c r="G149" s="249" t="s">
        <v>191</v>
      </c>
      <c r="H149" s="250">
        <v>15.5</v>
      </c>
      <c r="I149" s="251"/>
      <c r="J149" s="252">
        <f>ROUND(I149*H149,2)</f>
        <v>0</v>
      </c>
      <c r="K149" s="248" t="s">
        <v>192</v>
      </c>
      <c r="L149" s="41"/>
      <c r="M149" s="253" t="s">
        <v>1</v>
      </c>
      <c r="N149" s="254" t="s">
        <v>47</v>
      </c>
      <c r="O149" s="87"/>
      <c r="P149" s="255">
        <f>O149*H149</f>
        <v>0</v>
      </c>
      <c r="Q149" s="255">
        <v>0.00014</v>
      </c>
      <c r="R149" s="255">
        <f>Q149*H149</f>
        <v>0.0021699999999999996</v>
      </c>
      <c r="S149" s="255">
        <v>0</v>
      </c>
      <c r="T149" s="256">
        <f>S149*H149</f>
        <v>0</v>
      </c>
      <c r="AR149" s="257" t="s">
        <v>152</v>
      </c>
      <c r="AT149" s="257" t="s">
        <v>153</v>
      </c>
      <c r="AU149" s="257" t="s">
        <v>92</v>
      </c>
      <c r="AY149" s="16" t="s">
        <v>150</v>
      </c>
      <c r="BE149" s="139">
        <f>IF(N149="základní",J149,0)</f>
        <v>0</v>
      </c>
      <c r="BF149" s="139">
        <f>IF(N149="snížená",J149,0)</f>
        <v>0</v>
      </c>
      <c r="BG149" s="139">
        <f>IF(N149="zákl. přenesená",J149,0)</f>
        <v>0</v>
      </c>
      <c r="BH149" s="139">
        <f>IF(N149="sníž. přenesená",J149,0)</f>
        <v>0</v>
      </c>
      <c r="BI149" s="139">
        <f>IF(N149="nulová",J149,0)</f>
        <v>0</v>
      </c>
      <c r="BJ149" s="16" t="s">
        <v>90</v>
      </c>
      <c r="BK149" s="139">
        <f>ROUND(I149*H149,2)</f>
        <v>0</v>
      </c>
      <c r="BL149" s="16" t="s">
        <v>152</v>
      </c>
      <c r="BM149" s="257" t="s">
        <v>344</v>
      </c>
    </row>
    <row r="150" spans="2:51" s="13" customFormat="1" ht="12">
      <c r="B150" s="269"/>
      <c r="C150" s="270"/>
      <c r="D150" s="260" t="s">
        <v>158</v>
      </c>
      <c r="E150" s="270"/>
      <c r="F150" s="272" t="s">
        <v>345</v>
      </c>
      <c r="G150" s="270"/>
      <c r="H150" s="273">
        <v>15.5</v>
      </c>
      <c r="I150" s="274"/>
      <c r="J150" s="270"/>
      <c r="K150" s="270"/>
      <c r="L150" s="275"/>
      <c r="M150" s="276"/>
      <c r="N150" s="277"/>
      <c r="O150" s="277"/>
      <c r="P150" s="277"/>
      <c r="Q150" s="277"/>
      <c r="R150" s="277"/>
      <c r="S150" s="277"/>
      <c r="T150" s="278"/>
      <c r="AT150" s="279" t="s">
        <v>158</v>
      </c>
      <c r="AU150" s="279" t="s">
        <v>92</v>
      </c>
      <c r="AV150" s="13" t="s">
        <v>92</v>
      </c>
      <c r="AW150" s="13" t="s">
        <v>4</v>
      </c>
      <c r="AX150" s="13" t="s">
        <v>90</v>
      </c>
      <c r="AY150" s="279" t="s">
        <v>150</v>
      </c>
    </row>
    <row r="151" spans="2:65" s="1" customFormat="1" ht="24" customHeight="1">
      <c r="B151" s="39"/>
      <c r="C151" s="246" t="s">
        <v>188</v>
      </c>
      <c r="D151" s="246" t="s">
        <v>153</v>
      </c>
      <c r="E151" s="247" t="s">
        <v>346</v>
      </c>
      <c r="F151" s="248" t="s">
        <v>347</v>
      </c>
      <c r="G151" s="249" t="s">
        <v>191</v>
      </c>
      <c r="H151" s="250">
        <v>10.5</v>
      </c>
      <c r="I151" s="251"/>
      <c r="J151" s="252">
        <f>ROUND(I151*H151,2)</f>
        <v>0</v>
      </c>
      <c r="K151" s="248" t="s">
        <v>1</v>
      </c>
      <c r="L151" s="41"/>
      <c r="M151" s="253" t="s">
        <v>1</v>
      </c>
      <c r="N151" s="254" t="s">
        <v>47</v>
      </c>
      <c r="O151" s="87"/>
      <c r="P151" s="255">
        <f>O151*H151</f>
        <v>0</v>
      </c>
      <c r="Q151" s="255">
        <v>0.05872</v>
      </c>
      <c r="R151" s="255">
        <f>Q151*H151</f>
        <v>0.61656</v>
      </c>
      <c r="S151" s="255">
        <v>0</v>
      </c>
      <c r="T151" s="256">
        <f>S151*H151</f>
        <v>0</v>
      </c>
      <c r="AR151" s="257" t="s">
        <v>170</v>
      </c>
      <c r="AT151" s="257" t="s">
        <v>153</v>
      </c>
      <c r="AU151" s="257" t="s">
        <v>92</v>
      </c>
      <c r="AY151" s="16" t="s">
        <v>150</v>
      </c>
      <c r="BE151" s="139">
        <f>IF(N151="základní",J151,0)</f>
        <v>0</v>
      </c>
      <c r="BF151" s="139">
        <f>IF(N151="snížená",J151,0)</f>
        <v>0</v>
      </c>
      <c r="BG151" s="139">
        <f>IF(N151="zákl. přenesená",J151,0)</f>
        <v>0</v>
      </c>
      <c r="BH151" s="139">
        <f>IF(N151="sníž. přenesená",J151,0)</f>
        <v>0</v>
      </c>
      <c r="BI151" s="139">
        <f>IF(N151="nulová",J151,0)</f>
        <v>0</v>
      </c>
      <c r="BJ151" s="16" t="s">
        <v>90</v>
      </c>
      <c r="BK151" s="139">
        <f>ROUND(I151*H151,2)</f>
        <v>0</v>
      </c>
      <c r="BL151" s="16" t="s">
        <v>170</v>
      </c>
      <c r="BM151" s="257" t="s">
        <v>348</v>
      </c>
    </row>
    <row r="152" spans="2:51" s="13" customFormat="1" ht="12">
      <c r="B152" s="269"/>
      <c r="C152" s="270"/>
      <c r="D152" s="260" t="s">
        <v>158</v>
      </c>
      <c r="E152" s="271" t="s">
        <v>1</v>
      </c>
      <c r="F152" s="272" t="s">
        <v>349</v>
      </c>
      <c r="G152" s="270"/>
      <c r="H152" s="273">
        <v>10.5</v>
      </c>
      <c r="I152" s="274"/>
      <c r="J152" s="270"/>
      <c r="K152" s="270"/>
      <c r="L152" s="275"/>
      <c r="M152" s="276"/>
      <c r="N152" s="277"/>
      <c r="O152" s="277"/>
      <c r="P152" s="277"/>
      <c r="Q152" s="277"/>
      <c r="R152" s="277"/>
      <c r="S152" s="277"/>
      <c r="T152" s="278"/>
      <c r="AT152" s="279" t="s">
        <v>158</v>
      </c>
      <c r="AU152" s="279" t="s">
        <v>92</v>
      </c>
      <c r="AV152" s="13" t="s">
        <v>92</v>
      </c>
      <c r="AW152" s="13" t="s">
        <v>36</v>
      </c>
      <c r="AX152" s="13" t="s">
        <v>90</v>
      </c>
      <c r="AY152" s="279" t="s">
        <v>150</v>
      </c>
    </row>
    <row r="153" spans="2:65" s="1" customFormat="1" ht="16.5" customHeight="1">
      <c r="B153" s="39"/>
      <c r="C153" s="246" t="s">
        <v>350</v>
      </c>
      <c r="D153" s="246" t="s">
        <v>153</v>
      </c>
      <c r="E153" s="247" t="s">
        <v>351</v>
      </c>
      <c r="F153" s="248" t="s">
        <v>352</v>
      </c>
      <c r="G153" s="249" t="s">
        <v>215</v>
      </c>
      <c r="H153" s="250">
        <v>39.2</v>
      </c>
      <c r="I153" s="251"/>
      <c r="J153" s="252">
        <f>ROUND(I153*H153,2)</f>
        <v>0</v>
      </c>
      <c r="K153" s="248" t="s">
        <v>1</v>
      </c>
      <c r="L153" s="41"/>
      <c r="M153" s="253" t="s">
        <v>1</v>
      </c>
      <c r="N153" s="254" t="s">
        <v>47</v>
      </c>
      <c r="O153" s="87"/>
      <c r="P153" s="255">
        <f>O153*H153</f>
        <v>0</v>
      </c>
      <c r="Q153" s="255">
        <v>1E-05</v>
      </c>
      <c r="R153" s="255">
        <f>Q153*H153</f>
        <v>0.00039200000000000004</v>
      </c>
      <c r="S153" s="255">
        <v>0</v>
      </c>
      <c r="T153" s="256">
        <f>S153*H153</f>
        <v>0</v>
      </c>
      <c r="AR153" s="257" t="s">
        <v>170</v>
      </c>
      <c r="AT153" s="257" t="s">
        <v>153</v>
      </c>
      <c r="AU153" s="257" t="s">
        <v>92</v>
      </c>
      <c r="AY153" s="16" t="s">
        <v>150</v>
      </c>
      <c r="BE153" s="139">
        <f>IF(N153="základní",J153,0)</f>
        <v>0</v>
      </c>
      <c r="BF153" s="139">
        <f>IF(N153="snížená",J153,0)</f>
        <v>0</v>
      </c>
      <c r="BG153" s="139">
        <f>IF(N153="zákl. přenesená",J153,0)</f>
        <v>0</v>
      </c>
      <c r="BH153" s="139">
        <f>IF(N153="sníž. přenesená",J153,0)</f>
        <v>0</v>
      </c>
      <c r="BI153" s="139">
        <f>IF(N153="nulová",J153,0)</f>
        <v>0</v>
      </c>
      <c r="BJ153" s="16" t="s">
        <v>90</v>
      </c>
      <c r="BK153" s="139">
        <f>ROUND(I153*H153,2)</f>
        <v>0</v>
      </c>
      <c r="BL153" s="16" t="s">
        <v>170</v>
      </c>
      <c r="BM153" s="257" t="s">
        <v>353</v>
      </c>
    </row>
    <row r="154" spans="2:51" s="13" customFormat="1" ht="12">
      <c r="B154" s="269"/>
      <c r="C154" s="270"/>
      <c r="D154" s="260" t="s">
        <v>158</v>
      </c>
      <c r="E154" s="271" t="s">
        <v>1</v>
      </c>
      <c r="F154" s="272" t="s">
        <v>354</v>
      </c>
      <c r="G154" s="270"/>
      <c r="H154" s="273">
        <v>39.2</v>
      </c>
      <c r="I154" s="274"/>
      <c r="J154" s="270"/>
      <c r="K154" s="270"/>
      <c r="L154" s="275"/>
      <c r="M154" s="276"/>
      <c r="N154" s="277"/>
      <c r="O154" s="277"/>
      <c r="P154" s="277"/>
      <c r="Q154" s="277"/>
      <c r="R154" s="277"/>
      <c r="S154" s="277"/>
      <c r="T154" s="278"/>
      <c r="AT154" s="279" t="s">
        <v>158</v>
      </c>
      <c r="AU154" s="279" t="s">
        <v>92</v>
      </c>
      <c r="AV154" s="13" t="s">
        <v>92</v>
      </c>
      <c r="AW154" s="13" t="s">
        <v>36</v>
      </c>
      <c r="AX154" s="13" t="s">
        <v>90</v>
      </c>
      <c r="AY154" s="279" t="s">
        <v>150</v>
      </c>
    </row>
    <row r="155" spans="2:65" s="1" customFormat="1" ht="24" customHeight="1">
      <c r="B155" s="39"/>
      <c r="C155" s="246" t="s">
        <v>355</v>
      </c>
      <c r="D155" s="246" t="s">
        <v>153</v>
      </c>
      <c r="E155" s="247" t="s">
        <v>356</v>
      </c>
      <c r="F155" s="248" t="s">
        <v>357</v>
      </c>
      <c r="G155" s="249" t="s">
        <v>215</v>
      </c>
      <c r="H155" s="250">
        <v>25</v>
      </c>
      <c r="I155" s="251"/>
      <c r="J155" s="252">
        <f>ROUND(I155*H155,2)</f>
        <v>0</v>
      </c>
      <c r="K155" s="248" t="s">
        <v>1</v>
      </c>
      <c r="L155" s="41"/>
      <c r="M155" s="253" t="s">
        <v>1</v>
      </c>
      <c r="N155" s="254" t="s">
        <v>47</v>
      </c>
      <c r="O155" s="87"/>
      <c r="P155" s="255">
        <f>O155*H155</f>
        <v>0</v>
      </c>
      <c r="Q155" s="255">
        <v>0</v>
      </c>
      <c r="R155" s="255">
        <f>Q155*H155</f>
        <v>0</v>
      </c>
      <c r="S155" s="255">
        <v>0.75</v>
      </c>
      <c r="T155" s="256">
        <f>S155*H155</f>
        <v>18.75</v>
      </c>
      <c r="AR155" s="257" t="s">
        <v>170</v>
      </c>
      <c r="AT155" s="257" t="s">
        <v>153</v>
      </c>
      <c r="AU155" s="257" t="s">
        <v>92</v>
      </c>
      <c r="AY155" s="16" t="s">
        <v>150</v>
      </c>
      <c r="BE155" s="139">
        <f>IF(N155="základní",J155,0)</f>
        <v>0</v>
      </c>
      <c r="BF155" s="139">
        <f>IF(N155="snížená",J155,0)</f>
        <v>0</v>
      </c>
      <c r="BG155" s="139">
        <f>IF(N155="zákl. přenesená",J155,0)</f>
        <v>0</v>
      </c>
      <c r="BH155" s="139">
        <f>IF(N155="sníž. přenesená",J155,0)</f>
        <v>0</v>
      </c>
      <c r="BI155" s="139">
        <f>IF(N155="nulová",J155,0)</f>
        <v>0</v>
      </c>
      <c r="BJ155" s="16" t="s">
        <v>90</v>
      </c>
      <c r="BK155" s="139">
        <f>ROUND(I155*H155,2)</f>
        <v>0</v>
      </c>
      <c r="BL155" s="16" t="s">
        <v>170</v>
      </c>
      <c r="BM155" s="257" t="s">
        <v>358</v>
      </c>
    </row>
    <row r="156" spans="2:51" s="13" customFormat="1" ht="12">
      <c r="B156" s="269"/>
      <c r="C156" s="270"/>
      <c r="D156" s="260" t="s">
        <v>158</v>
      </c>
      <c r="E156" s="271" t="s">
        <v>1</v>
      </c>
      <c r="F156" s="272" t="s">
        <v>359</v>
      </c>
      <c r="G156" s="270"/>
      <c r="H156" s="273">
        <v>25</v>
      </c>
      <c r="I156" s="274"/>
      <c r="J156" s="270"/>
      <c r="K156" s="270"/>
      <c r="L156" s="275"/>
      <c r="M156" s="276"/>
      <c r="N156" s="277"/>
      <c r="O156" s="277"/>
      <c r="P156" s="277"/>
      <c r="Q156" s="277"/>
      <c r="R156" s="277"/>
      <c r="S156" s="277"/>
      <c r="T156" s="278"/>
      <c r="AT156" s="279" t="s">
        <v>158</v>
      </c>
      <c r="AU156" s="279" t="s">
        <v>92</v>
      </c>
      <c r="AV156" s="13" t="s">
        <v>92</v>
      </c>
      <c r="AW156" s="13" t="s">
        <v>36</v>
      </c>
      <c r="AX156" s="13" t="s">
        <v>90</v>
      </c>
      <c r="AY156" s="279" t="s">
        <v>150</v>
      </c>
    </row>
    <row r="157" spans="2:63" s="11" customFormat="1" ht="22.8" customHeight="1">
      <c r="B157" s="230"/>
      <c r="C157" s="231"/>
      <c r="D157" s="232" t="s">
        <v>81</v>
      </c>
      <c r="E157" s="244" t="s">
        <v>99</v>
      </c>
      <c r="F157" s="244" t="s">
        <v>360</v>
      </c>
      <c r="G157" s="231"/>
      <c r="H157" s="231"/>
      <c r="I157" s="234"/>
      <c r="J157" s="245">
        <f>BK157</f>
        <v>0</v>
      </c>
      <c r="K157" s="231"/>
      <c r="L157" s="236"/>
      <c r="M157" s="237"/>
      <c r="N157" s="238"/>
      <c r="O157" s="238"/>
      <c r="P157" s="239">
        <f>SUM(P158:P216)</f>
        <v>0</v>
      </c>
      <c r="Q157" s="238"/>
      <c r="R157" s="239">
        <f>SUM(R158:R216)</f>
        <v>0</v>
      </c>
      <c r="S157" s="238"/>
      <c r="T157" s="240">
        <f>SUM(T158:T216)</f>
        <v>0</v>
      </c>
      <c r="AR157" s="241" t="s">
        <v>90</v>
      </c>
      <c r="AT157" s="242" t="s">
        <v>81</v>
      </c>
      <c r="AU157" s="242" t="s">
        <v>90</v>
      </c>
      <c r="AY157" s="241" t="s">
        <v>150</v>
      </c>
      <c r="BK157" s="243">
        <f>SUM(BK158:BK216)</f>
        <v>0</v>
      </c>
    </row>
    <row r="158" spans="2:65" s="1" customFormat="1" ht="36" customHeight="1">
      <c r="B158" s="39"/>
      <c r="C158" s="246" t="s">
        <v>247</v>
      </c>
      <c r="D158" s="246" t="s">
        <v>153</v>
      </c>
      <c r="E158" s="247" t="s">
        <v>361</v>
      </c>
      <c r="F158" s="248" t="s">
        <v>362</v>
      </c>
      <c r="G158" s="249" t="s">
        <v>240</v>
      </c>
      <c r="H158" s="250">
        <v>2548.5</v>
      </c>
      <c r="I158" s="251"/>
      <c r="J158" s="252">
        <f>ROUND(I158*H158,2)</f>
        <v>0</v>
      </c>
      <c r="K158" s="248" t="s">
        <v>192</v>
      </c>
      <c r="L158" s="41"/>
      <c r="M158" s="253" t="s">
        <v>1</v>
      </c>
      <c r="N158" s="254" t="s">
        <v>47</v>
      </c>
      <c r="O158" s="87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AR158" s="257" t="s">
        <v>170</v>
      </c>
      <c r="AT158" s="257" t="s">
        <v>153</v>
      </c>
      <c r="AU158" s="257" t="s">
        <v>92</v>
      </c>
      <c r="AY158" s="16" t="s">
        <v>150</v>
      </c>
      <c r="BE158" s="139">
        <f>IF(N158="základní",J158,0)</f>
        <v>0</v>
      </c>
      <c r="BF158" s="139">
        <f>IF(N158="snížená",J158,0)</f>
        <v>0</v>
      </c>
      <c r="BG158" s="139">
        <f>IF(N158="zákl. přenesená",J158,0)</f>
        <v>0</v>
      </c>
      <c r="BH158" s="139">
        <f>IF(N158="sníž. přenesená",J158,0)</f>
        <v>0</v>
      </c>
      <c r="BI158" s="139">
        <f>IF(N158="nulová",J158,0)</f>
        <v>0</v>
      </c>
      <c r="BJ158" s="16" t="s">
        <v>90</v>
      </c>
      <c r="BK158" s="139">
        <f>ROUND(I158*H158,2)</f>
        <v>0</v>
      </c>
      <c r="BL158" s="16" t="s">
        <v>170</v>
      </c>
      <c r="BM158" s="257" t="s">
        <v>363</v>
      </c>
    </row>
    <row r="159" spans="2:51" s="13" customFormat="1" ht="12">
      <c r="B159" s="269"/>
      <c r="C159" s="270"/>
      <c r="D159" s="260" t="s">
        <v>158</v>
      </c>
      <c r="E159" s="271" t="s">
        <v>1</v>
      </c>
      <c r="F159" s="272" t="s">
        <v>364</v>
      </c>
      <c r="G159" s="270"/>
      <c r="H159" s="273">
        <v>55</v>
      </c>
      <c r="I159" s="274"/>
      <c r="J159" s="270"/>
      <c r="K159" s="270"/>
      <c r="L159" s="275"/>
      <c r="M159" s="276"/>
      <c r="N159" s="277"/>
      <c r="O159" s="277"/>
      <c r="P159" s="277"/>
      <c r="Q159" s="277"/>
      <c r="R159" s="277"/>
      <c r="S159" s="277"/>
      <c r="T159" s="278"/>
      <c r="AT159" s="279" t="s">
        <v>158</v>
      </c>
      <c r="AU159" s="279" t="s">
        <v>92</v>
      </c>
      <c r="AV159" s="13" t="s">
        <v>92</v>
      </c>
      <c r="AW159" s="13" t="s">
        <v>36</v>
      </c>
      <c r="AX159" s="13" t="s">
        <v>82</v>
      </c>
      <c r="AY159" s="279" t="s">
        <v>150</v>
      </c>
    </row>
    <row r="160" spans="2:51" s="13" customFormat="1" ht="12">
      <c r="B160" s="269"/>
      <c r="C160" s="270"/>
      <c r="D160" s="260" t="s">
        <v>158</v>
      </c>
      <c r="E160" s="271" t="s">
        <v>1</v>
      </c>
      <c r="F160" s="272" t="s">
        <v>365</v>
      </c>
      <c r="G160" s="270"/>
      <c r="H160" s="273">
        <v>15</v>
      </c>
      <c r="I160" s="274"/>
      <c r="J160" s="270"/>
      <c r="K160" s="270"/>
      <c r="L160" s="275"/>
      <c r="M160" s="276"/>
      <c r="N160" s="277"/>
      <c r="O160" s="277"/>
      <c r="P160" s="277"/>
      <c r="Q160" s="277"/>
      <c r="R160" s="277"/>
      <c r="S160" s="277"/>
      <c r="T160" s="278"/>
      <c r="AT160" s="279" t="s">
        <v>158</v>
      </c>
      <c r="AU160" s="279" t="s">
        <v>92</v>
      </c>
      <c r="AV160" s="13" t="s">
        <v>92</v>
      </c>
      <c r="AW160" s="13" t="s">
        <v>36</v>
      </c>
      <c r="AX160" s="13" t="s">
        <v>82</v>
      </c>
      <c r="AY160" s="279" t="s">
        <v>150</v>
      </c>
    </row>
    <row r="161" spans="2:51" s="13" customFormat="1" ht="12">
      <c r="B161" s="269"/>
      <c r="C161" s="270"/>
      <c r="D161" s="260" t="s">
        <v>158</v>
      </c>
      <c r="E161" s="271" t="s">
        <v>1</v>
      </c>
      <c r="F161" s="272" t="s">
        <v>366</v>
      </c>
      <c r="G161" s="270"/>
      <c r="H161" s="273">
        <v>2450</v>
      </c>
      <c r="I161" s="274"/>
      <c r="J161" s="270"/>
      <c r="K161" s="270"/>
      <c r="L161" s="275"/>
      <c r="M161" s="276"/>
      <c r="N161" s="277"/>
      <c r="O161" s="277"/>
      <c r="P161" s="277"/>
      <c r="Q161" s="277"/>
      <c r="R161" s="277"/>
      <c r="S161" s="277"/>
      <c r="T161" s="278"/>
      <c r="AT161" s="279" t="s">
        <v>158</v>
      </c>
      <c r="AU161" s="279" t="s">
        <v>92</v>
      </c>
      <c r="AV161" s="13" t="s">
        <v>92</v>
      </c>
      <c r="AW161" s="13" t="s">
        <v>36</v>
      </c>
      <c r="AX161" s="13" t="s">
        <v>82</v>
      </c>
      <c r="AY161" s="279" t="s">
        <v>150</v>
      </c>
    </row>
    <row r="162" spans="2:51" s="13" customFormat="1" ht="12">
      <c r="B162" s="269"/>
      <c r="C162" s="270"/>
      <c r="D162" s="260" t="s">
        <v>158</v>
      </c>
      <c r="E162" s="271" t="s">
        <v>1</v>
      </c>
      <c r="F162" s="272" t="s">
        <v>367</v>
      </c>
      <c r="G162" s="270"/>
      <c r="H162" s="273">
        <v>20</v>
      </c>
      <c r="I162" s="274"/>
      <c r="J162" s="270"/>
      <c r="K162" s="270"/>
      <c r="L162" s="275"/>
      <c r="M162" s="276"/>
      <c r="N162" s="277"/>
      <c r="O162" s="277"/>
      <c r="P162" s="277"/>
      <c r="Q162" s="277"/>
      <c r="R162" s="277"/>
      <c r="S162" s="277"/>
      <c r="T162" s="278"/>
      <c r="AT162" s="279" t="s">
        <v>158</v>
      </c>
      <c r="AU162" s="279" t="s">
        <v>92</v>
      </c>
      <c r="AV162" s="13" t="s">
        <v>92</v>
      </c>
      <c r="AW162" s="13" t="s">
        <v>36</v>
      </c>
      <c r="AX162" s="13" t="s">
        <v>82</v>
      </c>
      <c r="AY162" s="279" t="s">
        <v>150</v>
      </c>
    </row>
    <row r="163" spans="2:51" s="13" customFormat="1" ht="12">
      <c r="B163" s="269"/>
      <c r="C163" s="270"/>
      <c r="D163" s="260" t="s">
        <v>158</v>
      </c>
      <c r="E163" s="271" t="s">
        <v>1</v>
      </c>
      <c r="F163" s="272" t="s">
        <v>368</v>
      </c>
      <c r="G163" s="270"/>
      <c r="H163" s="273">
        <v>1</v>
      </c>
      <c r="I163" s="274"/>
      <c r="J163" s="270"/>
      <c r="K163" s="270"/>
      <c r="L163" s="275"/>
      <c r="M163" s="276"/>
      <c r="N163" s="277"/>
      <c r="O163" s="277"/>
      <c r="P163" s="277"/>
      <c r="Q163" s="277"/>
      <c r="R163" s="277"/>
      <c r="S163" s="277"/>
      <c r="T163" s="278"/>
      <c r="AT163" s="279" t="s">
        <v>158</v>
      </c>
      <c r="AU163" s="279" t="s">
        <v>92</v>
      </c>
      <c r="AV163" s="13" t="s">
        <v>92</v>
      </c>
      <c r="AW163" s="13" t="s">
        <v>36</v>
      </c>
      <c r="AX163" s="13" t="s">
        <v>82</v>
      </c>
      <c r="AY163" s="279" t="s">
        <v>150</v>
      </c>
    </row>
    <row r="164" spans="2:51" s="13" customFormat="1" ht="12">
      <c r="B164" s="269"/>
      <c r="C164" s="270"/>
      <c r="D164" s="260" t="s">
        <v>158</v>
      </c>
      <c r="E164" s="271" t="s">
        <v>1</v>
      </c>
      <c r="F164" s="272" t="s">
        <v>369</v>
      </c>
      <c r="G164" s="270"/>
      <c r="H164" s="273">
        <v>5</v>
      </c>
      <c r="I164" s="274"/>
      <c r="J164" s="270"/>
      <c r="K164" s="270"/>
      <c r="L164" s="275"/>
      <c r="M164" s="276"/>
      <c r="N164" s="277"/>
      <c r="O164" s="277"/>
      <c r="P164" s="277"/>
      <c r="Q164" s="277"/>
      <c r="R164" s="277"/>
      <c r="S164" s="277"/>
      <c r="T164" s="278"/>
      <c r="AT164" s="279" t="s">
        <v>158</v>
      </c>
      <c r="AU164" s="279" t="s">
        <v>92</v>
      </c>
      <c r="AV164" s="13" t="s">
        <v>92</v>
      </c>
      <c r="AW164" s="13" t="s">
        <v>36</v>
      </c>
      <c r="AX164" s="13" t="s">
        <v>82</v>
      </c>
      <c r="AY164" s="279" t="s">
        <v>150</v>
      </c>
    </row>
    <row r="165" spans="2:51" s="13" customFormat="1" ht="12">
      <c r="B165" s="269"/>
      <c r="C165" s="270"/>
      <c r="D165" s="260" t="s">
        <v>158</v>
      </c>
      <c r="E165" s="271" t="s">
        <v>1</v>
      </c>
      <c r="F165" s="272" t="s">
        <v>370</v>
      </c>
      <c r="G165" s="270"/>
      <c r="H165" s="273">
        <v>1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AT165" s="279" t="s">
        <v>158</v>
      </c>
      <c r="AU165" s="279" t="s">
        <v>92</v>
      </c>
      <c r="AV165" s="13" t="s">
        <v>92</v>
      </c>
      <c r="AW165" s="13" t="s">
        <v>36</v>
      </c>
      <c r="AX165" s="13" t="s">
        <v>82</v>
      </c>
      <c r="AY165" s="279" t="s">
        <v>150</v>
      </c>
    </row>
    <row r="166" spans="2:51" s="13" customFormat="1" ht="12">
      <c r="B166" s="269"/>
      <c r="C166" s="270"/>
      <c r="D166" s="260" t="s">
        <v>158</v>
      </c>
      <c r="E166" s="271" t="s">
        <v>1</v>
      </c>
      <c r="F166" s="272" t="s">
        <v>371</v>
      </c>
      <c r="G166" s="270"/>
      <c r="H166" s="273">
        <v>0.5</v>
      </c>
      <c r="I166" s="274"/>
      <c r="J166" s="270"/>
      <c r="K166" s="270"/>
      <c r="L166" s="275"/>
      <c r="M166" s="276"/>
      <c r="N166" s="277"/>
      <c r="O166" s="277"/>
      <c r="P166" s="277"/>
      <c r="Q166" s="277"/>
      <c r="R166" s="277"/>
      <c r="S166" s="277"/>
      <c r="T166" s="278"/>
      <c r="AT166" s="279" t="s">
        <v>158</v>
      </c>
      <c r="AU166" s="279" t="s">
        <v>92</v>
      </c>
      <c r="AV166" s="13" t="s">
        <v>92</v>
      </c>
      <c r="AW166" s="13" t="s">
        <v>36</v>
      </c>
      <c r="AX166" s="13" t="s">
        <v>82</v>
      </c>
      <c r="AY166" s="279" t="s">
        <v>150</v>
      </c>
    </row>
    <row r="167" spans="2:51" s="13" customFormat="1" ht="12">
      <c r="B167" s="269"/>
      <c r="C167" s="270"/>
      <c r="D167" s="260" t="s">
        <v>158</v>
      </c>
      <c r="E167" s="271" t="s">
        <v>1</v>
      </c>
      <c r="F167" s="272" t="s">
        <v>372</v>
      </c>
      <c r="G167" s="270"/>
      <c r="H167" s="273">
        <v>1</v>
      </c>
      <c r="I167" s="274"/>
      <c r="J167" s="270"/>
      <c r="K167" s="270"/>
      <c r="L167" s="275"/>
      <c r="M167" s="276"/>
      <c r="N167" s="277"/>
      <c r="O167" s="277"/>
      <c r="P167" s="277"/>
      <c r="Q167" s="277"/>
      <c r="R167" s="277"/>
      <c r="S167" s="277"/>
      <c r="T167" s="278"/>
      <c r="AT167" s="279" t="s">
        <v>158</v>
      </c>
      <c r="AU167" s="279" t="s">
        <v>92</v>
      </c>
      <c r="AV167" s="13" t="s">
        <v>92</v>
      </c>
      <c r="AW167" s="13" t="s">
        <v>36</v>
      </c>
      <c r="AX167" s="13" t="s">
        <v>82</v>
      </c>
      <c r="AY167" s="279" t="s">
        <v>150</v>
      </c>
    </row>
    <row r="168" spans="2:51" s="14" customFormat="1" ht="12">
      <c r="B168" s="294"/>
      <c r="C168" s="295"/>
      <c r="D168" s="260" t="s">
        <v>158</v>
      </c>
      <c r="E168" s="296" t="s">
        <v>1</v>
      </c>
      <c r="F168" s="297" t="s">
        <v>329</v>
      </c>
      <c r="G168" s="295"/>
      <c r="H168" s="298">
        <v>2548.5</v>
      </c>
      <c r="I168" s="299"/>
      <c r="J168" s="295"/>
      <c r="K168" s="295"/>
      <c r="L168" s="300"/>
      <c r="M168" s="301"/>
      <c r="N168" s="302"/>
      <c r="O168" s="302"/>
      <c r="P168" s="302"/>
      <c r="Q168" s="302"/>
      <c r="R168" s="302"/>
      <c r="S168" s="302"/>
      <c r="T168" s="303"/>
      <c r="AT168" s="304" t="s">
        <v>158</v>
      </c>
      <c r="AU168" s="304" t="s">
        <v>92</v>
      </c>
      <c r="AV168" s="14" t="s">
        <v>170</v>
      </c>
      <c r="AW168" s="14" t="s">
        <v>36</v>
      </c>
      <c r="AX168" s="14" t="s">
        <v>90</v>
      </c>
      <c r="AY168" s="304" t="s">
        <v>150</v>
      </c>
    </row>
    <row r="169" spans="2:65" s="1" customFormat="1" ht="24" customHeight="1">
      <c r="B169" s="39"/>
      <c r="C169" s="246" t="s">
        <v>199</v>
      </c>
      <c r="D169" s="246" t="s">
        <v>153</v>
      </c>
      <c r="E169" s="247" t="s">
        <v>373</v>
      </c>
      <c r="F169" s="248" t="s">
        <v>374</v>
      </c>
      <c r="G169" s="249" t="s">
        <v>240</v>
      </c>
      <c r="H169" s="250">
        <v>2660.5</v>
      </c>
      <c r="I169" s="251"/>
      <c r="J169" s="252">
        <f>ROUND(I169*H169,2)</f>
        <v>0</v>
      </c>
      <c r="K169" s="248" t="s">
        <v>192</v>
      </c>
      <c r="L169" s="41"/>
      <c r="M169" s="253" t="s">
        <v>1</v>
      </c>
      <c r="N169" s="254" t="s">
        <v>47</v>
      </c>
      <c r="O169" s="87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AR169" s="257" t="s">
        <v>170</v>
      </c>
      <c r="AT169" s="257" t="s">
        <v>153</v>
      </c>
      <c r="AU169" s="257" t="s">
        <v>92</v>
      </c>
      <c r="AY169" s="16" t="s">
        <v>150</v>
      </c>
      <c r="BE169" s="139">
        <f>IF(N169="základní",J169,0)</f>
        <v>0</v>
      </c>
      <c r="BF169" s="139">
        <f>IF(N169="snížená",J169,0)</f>
        <v>0</v>
      </c>
      <c r="BG169" s="139">
        <f>IF(N169="zákl. přenesená",J169,0)</f>
        <v>0</v>
      </c>
      <c r="BH169" s="139">
        <f>IF(N169="sníž. přenesená",J169,0)</f>
        <v>0</v>
      </c>
      <c r="BI169" s="139">
        <f>IF(N169="nulová",J169,0)</f>
        <v>0</v>
      </c>
      <c r="BJ169" s="16" t="s">
        <v>90</v>
      </c>
      <c r="BK169" s="139">
        <f>ROUND(I169*H169,2)</f>
        <v>0</v>
      </c>
      <c r="BL169" s="16" t="s">
        <v>170</v>
      </c>
      <c r="BM169" s="257" t="s">
        <v>375</v>
      </c>
    </row>
    <row r="170" spans="2:51" s="13" customFormat="1" ht="12">
      <c r="B170" s="269"/>
      <c r="C170" s="270"/>
      <c r="D170" s="260" t="s">
        <v>158</v>
      </c>
      <c r="E170" s="271" t="s">
        <v>1</v>
      </c>
      <c r="F170" s="272" t="s">
        <v>364</v>
      </c>
      <c r="G170" s="270"/>
      <c r="H170" s="273">
        <v>55</v>
      </c>
      <c r="I170" s="274"/>
      <c r="J170" s="270"/>
      <c r="K170" s="270"/>
      <c r="L170" s="275"/>
      <c r="M170" s="276"/>
      <c r="N170" s="277"/>
      <c r="O170" s="277"/>
      <c r="P170" s="277"/>
      <c r="Q170" s="277"/>
      <c r="R170" s="277"/>
      <c r="S170" s="277"/>
      <c r="T170" s="278"/>
      <c r="AT170" s="279" t="s">
        <v>158</v>
      </c>
      <c r="AU170" s="279" t="s">
        <v>92</v>
      </c>
      <c r="AV170" s="13" t="s">
        <v>92</v>
      </c>
      <c r="AW170" s="13" t="s">
        <v>36</v>
      </c>
      <c r="AX170" s="13" t="s">
        <v>82</v>
      </c>
      <c r="AY170" s="279" t="s">
        <v>150</v>
      </c>
    </row>
    <row r="171" spans="2:51" s="13" customFormat="1" ht="12">
      <c r="B171" s="269"/>
      <c r="C171" s="270"/>
      <c r="D171" s="260" t="s">
        <v>158</v>
      </c>
      <c r="E171" s="271" t="s">
        <v>1</v>
      </c>
      <c r="F171" s="272" t="s">
        <v>365</v>
      </c>
      <c r="G171" s="270"/>
      <c r="H171" s="273">
        <v>15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AT171" s="279" t="s">
        <v>158</v>
      </c>
      <c r="AU171" s="279" t="s">
        <v>92</v>
      </c>
      <c r="AV171" s="13" t="s">
        <v>92</v>
      </c>
      <c r="AW171" s="13" t="s">
        <v>36</v>
      </c>
      <c r="AX171" s="13" t="s">
        <v>82</v>
      </c>
      <c r="AY171" s="279" t="s">
        <v>150</v>
      </c>
    </row>
    <row r="172" spans="2:51" s="13" customFormat="1" ht="12">
      <c r="B172" s="269"/>
      <c r="C172" s="270"/>
      <c r="D172" s="260" t="s">
        <v>158</v>
      </c>
      <c r="E172" s="271" t="s">
        <v>1</v>
      </c>
      <c r="F172" s="272" t="s">
        <v>366</v>
      </c>
      <c r="G172" s="270"/>
      <c r="H172" s="273">
        <v>2450</v>
      </c>
      <c r="I172" s="274"/>
      <c r="J172" s="270"/>
      <c r="K172" s="270"/>
      <c r="L172" s="275"/>
      <c r="M172" s="276"/>
      <c r="N172" s="277"/>
      <c r="O172" s="277"/>
      <c r="P172" s="277"/>
      <c r="Q172" s="277"/>
      <c r="R172" s="277"/>
      <c r="S172" s="277"/>
      <c r="T172" s="278"/>
      <c r="AT172" s="279" t="s">
        <v>158</v>
      </c>
      <c r="AU172" s="279" t="s">
        <v>92</v>
      </c>
      <c r="AV172" s="13" t="s">
        <v>92</v>
      </c>
      <c r="AW172" s="13" t="s">
        <v>36</v>
      </c>
      <c r="AX172" s="13" t="s">
        <v>82</v>
      </c>
      <c r="AY172" s="279" t="s">
        <v>150</v>
      </c>
    </row>
    <row r="173" spans="2:51" s="13" customFormat="1" ht="12">
      <c r="B173" s="269"/>
      <c r="C173" s="270"/>
      <c r="D173" s="260" t="s">
        <v>158</v>
      </c>
      <c r="E173" s="271" t="s">
        <v>1</v>
      </c>
      <c r="F173" s="272" t="s">
        <v>367</v>
      </c>
      <c r="G173" s="270"/>
      <c r="H173" s="273">
        <v>20</v>
      </c>
      <c r="I173" s="274"/>
      <c r="J173" s="270"/>
      <c r="K173" s="270"/>
      <c r="L173" s="275"/>
      <c r="M173" s="276"/>
      <c r="N173" s="277"/>
      <c r="O173" s="277"/>
      <c r="P173" s="277"/>
      <c r="Q173" s="277"/>
      <c r="R173" s="277"/>
      <c r="S173" s="277"/>
      <c r="T173" s="278"/>
      <c r="AT173" s="279" t="s">
        <v>158</v>
      </c>
      <c r="AU173" s="279" t="s">
        <v>92</v>
      </c>
      <c r="AV173" s="13" t="s">
        <v>92</v>
      </c>
      <c r="AW173" s="13" t="s">
        <v>36</v>
      </c>
      <c r="AX173" s="13" t="s">
        <v>82</v>
      </c>
      <c r="AY173" s="279" t="s">
        <v>150</v>
      </c>
    </row>
    <row r="174" spans="2:51" s="13" customFormat="1" ht="12">
      <c r="B174" s="269"/>
      <c r="C174" s="270"/>
      <c r="D174" s="260" t="s">
        <v>158</v>
      </c>
      <c r="E174" s="271" t="s">
        <v>1</v>
      </c>
      <c r="F174" s="272" t="s">
        <v>368</v>
      </c>
      <c r="G174" s="270"/>
      <c r="H174" s="273">
        <v>1</v>
      </c>
      <c r="I174" s="274"/>
      <c r="J174" s="270"/>
      <c r="K174" s="270"/>
      <c r="L174" s="275"/>
      <c r="M174" s="276"/>
      <c r="N174" s="277"/>
      <c r="O174" s="277"/>
      <c r="P174" s="277"/>
      <c r="Q174" s="277"/>
      <c r="R174" s="277"/>
      <c r="S174" s="277"/>
      <c r="T174" s="278"/>
      <c r="AT174" s="279" t="s">
        <v>158</v>
      </c>
      <c r="AU174" s="279" t="s">
        <v>92</v>
      </c>
      <c r="AV174" s="13" t="s">
        <v>92</v>
      </c>
      <c r="AW174" s="13" t="s">
        <v>36</v>
      </c>
      <c r="AX174" s="13" t="s">
        <v>82</v>
      </c>
      <c r="AY174" s="279" t="s">
        <v>150</v>
      </c>
    </row>
    <row r="175" spans="2:51" s="13" customFormat="1" ht="12">
      <c r="B175" s="269"/>
      <c r="C175" s="270"/>
      <c r="D175" s="260" t="s">
        <v>158</v>
      </c>
      <c r="E175" s="271" t="s">
        <v>1</v>
      </c>
      <c r="F175" s="272" t="s">
        <v>369</v>
      </c>
      <c r="G175" s="270"/>
      <c r="H175" s="273">
        <v>5</v>
      </c>
      <c r="I175" s="274"/>
      <c r="J175" s="270"/>
      <c r="K175" s="270"/>
      <c r="L175" s="275"/>
      <c r="M175" s="276"/>
      <c r="N175" s="277"/>
      <c r="O175" s="277"/>
      <c r="P175" s="277"/>
      <c r="Q175" s="277"/>
      <c r="R175" s="277"/>
      <c r="S175" s="277"/>
      <c r="T175" s="278"/>
      <c r="AT175" s="279" t="s">
        <v>158</v>
      </c>
      <c r="AU175" s="279" t="s">
        <v>92</v>
      </c>
      <c r="AV175" s="13" t="s">
        <v>92</v>
      </c>
      <c r="AW175" s="13" t="s">
        <v>36</v>
      </c>
      <c r="AX175" s="13" t="s">
        <v>82</v>
      </c>
      <c r="AY175" s="279" t="s">
        <v>150</v>
      </c>
    </row>
    <row r="176" spans="2:51" s="13" customFormat="1" ht="12">
      <c r="B176" s="269"/>
      <c r="C176" s="270"/>
      <c r="D176" s="260" t="s">
        <v>158</v>
      </c>
      <c r="E176" s="271" t="s">
        <v>1</v>
      </c>
      <c r="F176" s="272" t="s">
        <v>376</v>
      </c>
      <c r="G176" s="270"/>
      <c r="H176" s="273">
        <v>3</v>
      </c>
      <c r="I176" s="274"/>
      <c r="J176" s="270"/>
      <c r="K176" s="270"/>
      <c r="L176" s="275"/>
      <c r="M176" s="276"/>
      <c r="N176" s="277"/>
      <c r="O176" s="277"/>
      <c r="P176" s="277"/>
      <c r="Q176" s="277"/>
      <c r="R176" s="277"/>
      <c r="S176" s="277"/>
      <c r="T176" s="278"/>
      <c r="AT176" s="279" t="s">
        <v>158</v>
      </c>
      <c r="AU176" s="279" t="s">
        <v>92</v>
      </c>
      <c r="AV176" s="13" t="s">
        <v>92</v>
      </c>
      <c r="AW176" s="13" t="s">
        <v>36</v>
      </c>
      <c r="AX176" s="13" t="s">
        <v>82</v>
      </c>
      <c r="AY176" s="279" t="s">
        <v>150</v>
      </c>
    </row>
    <row r="177" spans="2:51" s="13" customFormat="1" ht="12">
      <c r="B177" s="269"/>
      <c r="C177" s="270"/>
      <c r="D177" s="260" t="s">
        <v>158</v>
      </c>
      <c r="E177" s="271" t="s">
        <v>1</v>
      </c>
      <c r="F177" s="272" t="s">
        <v>371</v>
      </c>
      <c r="G177" s="270"/>
      <c r="H177" s="273">
        <v>0.5</v>
      </c>
      <c r="I177" s="274"/>
      <c r="J177" s="270"/>
      <c r="K177" s="270"/>
      <c r="L177" s="275"/>
      <c r="M177" s="276"/>
      <c r="N177" s="277"/>
      <c r="O177" s="277"/>
      <c r="P177" s="277"/>
      <c r="Q177" s="277"/>
      <c r="R177" s="277"/>
      <c r="S177" s="277"/>
      <c r="T177" s="278"/>
      <c r="AT177" s="279" t="s">
        <v>158</v>
      </c>
      <c r="AU177" s="279" t="s">
        <v>92</v>
      </c>
      <c r="AV177" s="13" t="s">
        <v>92</v>
      </c>
      <c r="AW177" s="13" t="s">
        <v>36</v>
      </c>
      <c r="AX177" s="13" t="s">
        <v>82</v>
      </c>
      <c r="AY177" s="279" t="s">
        <v>150</v>
      </c>
    </row>
    <row r="178" spans="2:51" s="13" customFormat="1" ht="12">
      <c r="B178" s="269"/>
      <c r="C178" s="270"/>
      <c r="D178" s="260" t="s">
        <v>158</v>
      </c>
      <c r="E178" s="271" t="s">
        <v>1</v>
      </c>
      <c r="F178" s="272" t="s">
        <v>372</v>
      </c>
      <c r="G178" s="270"/>
      <c r="H178" s="273">
        <v>1</v>
      </c>
      <c r="I178" s="274"/>
      <c r="J178" s="270"/>
      <c r="K178" s="270"/>
      <c r="L178" s="275"/>
      <c r="M178" s="276"/>
      <c r="N178" s="277"/>
      <c r="O178" s="277"/>
      <c r="P178" s="277"/>
      <c r="Q178" s="277"/>
      <c r="R178" s="277"/>
      <c r="S178" s="277"/>
      <c r="T178" s="278"/>
      <c r="AT178" s="279" t="s">
        <v>158</v>
      </c>
      <c r="AU178" s="279" t="s">
        <v>92</v>
      </c>
      <c r="AV178" s="13" t="s">
        <v>92</v>
      </c>
      <c r="AW178" s="13" t="s">
        <v>36</v>
      </c>
      <c r="AX178" s="13" t="s">
        <v>82</v>
      </c>
      <c r="AY178" s="279" t="s">
        <v>150</v>
      </c>
    </row>
    <row r="179" spans="2:51" s="13" customFormat="1" ht="12">
      <c r="B179" s="269"/>
      <c r="C179" s="270"/>
      <c r="D179" s="260" t="s">
        <v>158</v>
      </c>
      <c r="E179" s="271" t="s">
        <v>1</v>
      </c>
      <c r="F179" s="272" t="s">
        <v>377</v>
      </c>
      <c r="G179" s="270"/>
      <c r="H179" s="273">
        <v>110</v>
      </c>
      <c r="I179" s="274"/>
      <c r="J179" s="270"/>
      <c r="K179" s="270"/>
      <c r="L179" s="275"/>
      <c r="M179" s="276"/>
      <c r="N179" s="277"/>
      <c r="O179" s="277"/>
      <c r="P179" s="277"/>
      <c r="Q179" s="277"/>
      <c r="R179" s="277"/>
      <c r="S179" s="277"/>
      <c r="T179" s="278"/>
      <c r="AT179" s="279" t="s">
        <v>158</v>
      </c>
      <c r="AU179" s="279" t="s">
        <v>92</v>
      </c>
      <c r="AV179" s="13" t="s">
        <v>92</v>
      </c>
      <c r="AW179" s="13" t="s">
        <v>36</v>
      </c>
      <c r="AX179" s="13" t="s">
        <v>82</v>
      </c>
      <c r="AY179" s="279" t="s">
        <v>150</v>
      </c>
    </row>
    <row r="180" spans="2:51" s="14" customFormat="1" ht="12">
      <c r="B180" s="294"/>
      <c r="C180" s="295"/>
      <c r="D180" s="260" t="s">
        <v>158</v>
      </c>
      <c r="E180" s="296" t="s">
        <v>1</v>
      </c>
      <c r="F180" s="297" t="s">
        <v>329</v>
      </c>
      <c r="G180" s="295"/>
      <c r="H180" s="298">
        <v>2660.5</v>
      </c>
      <c r="I180" s="299"/>
      <c r="J180" s="295"/>
      <c r="K180" s="295"/>
      <c r="L180" s="300"/>
      <c r="M180" s="301"/>
      <c r="N180" s="302"/>
      <c r="O180" s="302"/>
      <c r="P180" s="302"/>
      <c r="Q180" s="302"/>
      <c r="R180" s="302"/>
      <c r="S180" s="302"/>
      <c r="T180" s="303"/>
      <c r="AT180" s="304" t="s">
        <v>158</v>
      </c>
      <c r="AU180" s="304" t="s">
        <v>92</v>
      </c>
      <c r="AV180" s="14" t="s">
        <v>170</v>
      </c>
      <c r="AW180" s="14" t="s">
        <v>36</v>
      </c>
      <c r="AX180" s="14" t="s">
        <v>90</v>
      </c>
      <c r="AY180" s="304" t="s">
        <v>150</v>
      </c>
    </row>
    <row r="181" spans="2:65" s="1" customFormat="1" ht="36" customHeight="1">
      <c r="B181" s="39"/>
      <c r="C181" s="246" t="s">
        <v>208</v>
      </c>
      <c r="D181" s="246" t="s">
        <v>153</v>
      </c>
      <c r="E181" s="247" t="s">
        <v>378</v>
      </c>
      <c r="F181" s="248" t="s">
        <v>379</v>
      </c>
      <c r="G181" s="249" t="s">
        <v>240</v>
      </c>
      <c r="H181" s="250">
        <v>37247</v>
      </c>
      <c r="I181" s="251"/>
      <c r="J181" s="252">
        <f>ROUND(I181*H181,2)</f>
        <v>0</v>
      </c>
      <c r="K181" s="248" t="s">
        <v>192</v>
      </c>
      <c r="L181" s="41"/>
      <c r="M181" s="253" t="s">
        <v>1</v>
      </c>
      <c r="N181" s="254" t="s">
        <v>47</v>
      </c>
      <c r="O181" s="87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AR181" s="257" t="s">
        <v>170</v>
      </c>
      <c r="AT181" s="257" t="s">
        <v>153</v>
      </c>
      <c r="AU181" s="257" t="s">
        <v>92</v>
      </c>
      <c r="AY181" s="16" t="s">
        <v>150</v>
      </c>
      <c r="BE181" s="139">
        <f>IF(N181="základní",J181,0)</f>
        <v>0</v>
      </c>
      <c r="BF181" s="139">
        <f>IF(N181="snížená",J181,0)</f>
        <v>0</v>
      </c>
      <c r="BG181" s="139">
        <f>IF(N181="zákl. přenesená",J181,0)</f>
        <v>0</v>
      </c>
      <c r="BH181" s="139">
        <f>IF(N181="sníž. přenesená",J181,0)</f>
        <v>0</v>
      </c>
      <c r="BI181" s="139">
        <f>IF(N181="nulová",J181,0)</f>
        <v>0</v>
      </c>
      <c r="BJ181" s="16" t="s">
        <v>90</v>
      </c>
      <c r="BK181" s="139">
        <f>ROUND(I181*H181,2)</f>
        <v>0</v>
      </c>
      <c r="BL181" s="16" t="s">
        <v>170</v>
      </c>
      <c r="BM181" s="257" t="s">
        <v>380</v>
      </c>
    </row>
    <row r="182" spans="2:51" s="13" customFormat="1" ht="12">
      <c r="B182" s="269"/>
      <c r="C182" s="270"/>
      <c r="D182" s="260" t="s">
        <v>158</v>
      </c>
      <c r="E182" s="271" t="s">
        <v>1</v>
      </c>
      <c r="F182" s="272" t="s">
        <v>364</v>
      </c>
      <c r="G182" s="270"/>
      <c r="H182" s="273">
        <v>55</v>
      </c>
      <c r="I182" s="274"/>
      <c r="J182" s="270"/>
      <c r="K182" s="270"/>
      <c r="L182" s="275"/>
      <c r="M182" s="276"/>
      <c r="N182" s="277"/>
      <c r="O182" s="277"/>
      <c r="P182" s="277"/>
      <c r="Q182" s="277"/>
      <c r="R182" s="277"/>
      <c r="S182" s="277"/>
      <c r="T182" s="278"/>
      <c r="AT182" s="279" t="s">
        <v>158</v>
      </c>
      <c r="AU182" s="279" t="s">
        <v>92</v>
      </c>
      <c r="AV182" s="13" t="s">
        <v>92</v>
      </c>
      <c r="AW182" s="13" t="s">
        <v>36</v>
      </c>
      <c r="AX182" s="13" t="s">
        <v>82</v>
      </c>
      <c r="AY182" s="279" t="s">
        <v>150</v>
      </c>
    </row>
    <row r="183" spans="2:51" s="13" customFormat="1" ht="12">
      <c r="B183" s="269"/>
      <c r="C183" s="270"/>
      <c r="D183" s="260" t="s">
        <v>158</v>
      </c>
      <c r="E183" s="271" t="s">
        <v>1</v>
      </c>
      <c r="F183" s="272" t="s">
        <v>365</v>
      </c>
      <c r="G183" s="270"/>
      <c r="H183" s="273">
        <v>15</v>
      </c>
      <c r="I183" s="274"/>
      <c r="J183" s="270"/>
      <c r="K183" s="270"/>
      <c r="L183" s="275"/>
      <c r="M183" s="276"/>
      <c r="N183" s="277"/>
      <c r="O183" s="277"/>
      <c r="P183" s="277"/>
      <c r="Q183" s="277"/>
      <c r="R183" s="277"/>
      <c r="S183" s="277"/>
      <c r="T183" s="278"/>
      <c r="AT183" s="279" t="s">
        <v>158</v>
      </c>
      <c r="AU183" s="279" t="s">
        <v>92</v>
      </c>
      <c r="AV183" s="13" t="s">
        <v>92</v>
      </c>
      <c r="AW183" s="13" t="s">
        <v>36</v>
      </c>
      <c r="AX183" s="13" t="s">
        <v>82</v>
      </c>
      <c r="AY183" s="279" t="s">
        <v>150</v>
      </c>
    </row>
    <row r="184" spans="2:51" s="13" customFormat="1" ht="12">
      <c r="B184" s="269"/>
      <c r="C184" s="270"/>
      <c r="D184" s="260" t="s">
        <v>158</v>
      </c>
      <c r="E184" s="271" t="s">
        <v>1</v>
      </c>
      <c r="F184" s="272" t="s">
        <v>366</v>
      </c>
      <c r="G184" s="270"/>
      <c r="H184" s="273">
        <v>2450</v>
      </c>
      <c r="I184" s="274"/>
      <c r="J184" s="270"/>
      <c r="K184" s="270"/>
      <c r="L184" s="275"/>
      <c r="M184" s="276"/>
      <c r="N184" s="277"/>
      <c r="O184" s="277"/>
      <c r="P184" s="277"/>
      <c r="Q184" s="277"/>
      <c r="R184" s="277"/>
      <c r="S184" s="277"/>
      <c r="T184" s="278"/>
      <c r="AT184" s="279" t="s">
        <v>158</v>
      </c>
      <c r="AU184" s="279" t="s">
        <v>92</v>
      </c>
      <c r="AV184" s="13" t="s">
        <v>92</v>
      </c>
      <c r="AW184" s="13" t="s">
        <v>36</v>
      </c>
      <c r="AX184" s="13" t="s">
        <v>82</v>
      </c>
      <c r="AY184" s="279" t="s">
        <v>150</v>
      </c>
    </row>
    <row r="185" spans="2:51" s="13" customFormat="1" ht="12">
      <c r="B185" s="269"/>
      <c r="C185" s="270"/>
      <c r="D185" s="260" t="s">
        <v>158</v>
      </c>
      <c r="E185" s="271" t="s">
        <v>1</v>
      </c>
      <c r="F185" s="272" t="s">
        <v>367</v>
      </c>
      <c r="G185" s="270"/>
      <c r="H185" s="273">
        <v>20</v>
      </c>
      <c r="I185" s="274"/>
      <c r="J185" s="270"/>
      <c r="K185" s="270"/>
      <c r="L185" s="275"/>
      <c r="M185" s="276"/>
      <c r="N185" s="277"/>
      <c r="O185" s="277"/>
      <c r="P185" s="277"/>
      <c r="Q185" s="277"/>
      <c r="R185" s="277"/>
      <c r="S185" s="277"/>
      <c r="T185" s="278"/>
      <c r="AT185" s="279" t="s">
        <v>158</v>
      </c>
      <c r="AU185" s="279" t="s">
        <v>92</v>
      </c>
      <c r="AV185" s="13" t="s">
        <v>92</v>
      </c>
      <c r="AW185" s="13" t="s">
        <v>36</v>
      </c>
      <c r="AX185" s="13" t="s">
        <v>82</v>
      </c>
      <c r="AY185" s="279" t="s">
        <v>150</v>
      </c>
    </row>
    <row r="186" spans="2:51" s="13" customFormat="1" ht="12">
      <c r="B186" s="269"/>
      <c r="C186" s="270"/>
      <c r="D186" s="260" t="s">
        <v>158</v>
      </c>
      <c r="E186" s="271" t="s">
        <v>1</v>
      </c>
      <c r="F186" s="272" t="s">
        <v>368</v>
      </c>
      <c r="G186" s="270"/>
      <c r="H186" s="273">
        <v>1</v>
      </c>
      <c r="I186" s="274"/>
      <c r="J186" s="270"/>
      <c r="K186" s="270"/>
      <c r="L186" s="275"/>
      <c r="M186" s="276"/>
      <c r="N186" s="277"/>
      <c r="O186" s="277"/>
      <c r="P186" s="277"/>
      <c r="Q186" s="277"/>
      <c r="R186" s="277"/>
      <c r="S186" s="277"/>
      <c r="T186" s="278"/>
      <c r="AT186" s="279" t="s">
        <v>158</v>
      </c>
      <c r="AU186" s="279" t="s">
        <v>92</v>
      </c>
      <c r="AV186" s="13" t="s">
        <v>92</v>
      </c>
      <c r="AW186" s="13" t="s">
        <v>36</v>
      </c>
      <c r="AX186" s="13" t="s">
        <v>82</v>
      </c>
      <c r="AY186" s="279" t="s">
        <v>150</v>
      </c>
    </row>
    <row r="187" spans="2:51" s="13" customFormat="1" ht="12">
      <c r="B187" s="269"/>
      <c r="C187" s="270"/>
      <c r="D187" s="260" t="s">
        <v>158</v>
      </c>
      <c r="E187" s="271" t="s">
        <v>1</v>
      </c>
      <c r="F187" s="272" t="s">
        <v>369</v>
      </c>
      <c r="G187" s="270"/>
      <c r="H187" s="273">
        <v>5</v>
      </c>
      <c r="I187" s="274"/>
      <c r="J187" s="270"/>
      <c r="K187" s="270"/>
      <c r="L187" s="275"/>
      <c r="M187" s="276"/>
      <c r="N187" s="277"/>
      <c r="O187" s="277"/>
      <c r="P187" s="277"/>
      <c r="Q187" s="277"/>
      <c r="R187" s="277"/>
      <c r="S187" s="277"/>
      <c r="T187" s="278"/>
      <c r="AT187" s="279" t="s">
        <v>158</v>
      </c>
      <c r="AU187" s="279" t="s">
        <v>92</v>
      </c>
      <c r="AV187" s="13" t="s">
        <v>92</v>
      </c>
      <c r="AW187" s="13" t="s">
        <v>36</v>
      </c>
      <c r="AX187" s="13" t="s">
        <v>82</v>
      </c>
      <c r="AY187" s="279" t="s">
        <v>150</v>
      </c>
    </row>
    <row r="188" spans="2:51" s="13" customFormat="1" ht="12">
      <c r="B188" s="269"/>
      <c r="C188" s="270"/>
      <c r="D188" s="260" t="s">
        <v>158</v>
      </c>
      <c r="E188" s="271" t="s">
        <v>1</v>
      </c>
      <c r="F188" s="272" t="s">
        <v>376</v>
      </c>
      <c r="G188" s="270"/>
      <c r="H188" s="273">
        <v>3</v>
      </c>
      <c r="I188" s="274"/>
      <c r="J188" s="270"/>
      <c r="K188" s="270"/>
      <c r="L188" s="275"/>
      <c r="M188" s="276"/>
      <c r="N188" s="277"/>
      <c r="O188" s="277"/>
      <c r="P188" s="277"/>
      <c r="Q188" s="277"/>
      <c r="R188" s="277"/>
      <c r="S188" s="277"/>
      <c r="T188" s="278"/>
      <c r="AT188" s="279" t="s">
        <v>158</v>
      </c>
      <c r="AU188" s="279" t="s">
        <v>92</v>
      </c>
      <c r="AV188" s="13" t="s">
        <v>92</v>
      </c>
      <c r="AW188" s="13" t="s">
        <v>36</v>
      </c>
      <c r="AX188" s="13" t="s">
        <v>82</v>
      </c>
      <c r="AY188" s="279" t="s">
        <v>150</v>
      </c>
    </row>
    <row r="189" spans="2:51" s="13" customFormat="1" ht="12">
      <c r="B189" s="269"/>
      <c r="C189" s="270"/>
      <c r="D189" s="260" t="s">
        <v>158</v>
      </c>
      <c r="E189" s="271" t="s">
        <v>1</v>
      </c>
      <c r="F189" s="272" t="s">
        <v>371</v>
      </c>
      <c r="G189" s="270"/>
      <c r="H189" s="273">
        <v>0.5</v>
      </c>
      <c r="I189" s="274"/>
      <c r="J189" s="270"/>
      <c r="K189" s="270"/>
      <c r="L189" s="275"/>
      <c r="M189" s="276"/>
      <c r="N189" s="277"/>
      <c r="O189" s="277"/>
      <c r="P189" s="277"/>
      <c r="Q189" s="277"/>
      <c r="R189" s="277"/>
      <c r="S189" s="277"/>
      <c r="T189" s="278"/>
      <c r="AT189" s="279" t="s">
        <v>158</v>
      </c>
      <c r="AU189" s="279" t="s">
        <v>92</v>
      </c>
      <c r="AV189" s="13" t="s">
        <v>92</v>
      </c>
      <c r="AW189" s="13" t="s">
        <v>36</v>
      </c>
      <c r="AX189" s="13" t="s">
        <v>82</v>
      </c>
      <c r="AY189" s="279" t="s">
        <v>150</v>
      </c>
    </row>
    <row r="190" spans="2:51" s="13" customFormat="1" ht="12">
      <c r="B190" s="269"/>
      <c r="C190" s="270"/>
      <c r="D190" s="260" t="s">
        <v>158</v>
      </c>
      <c r="E190" s="271" t="s">
        <v>1</v>
      </c>
      <c r="F190" s="272" t="s">
        <v>372</v>
      </c>
      <c r="G190" s="270"/>
      <c r="H190" s="273">
        <v>1</v>
      </c>
      <c r="I190" s="274"/>
      <c r="J190" s="270"/>
      <c r="K190" s="270"/>
      <c r="L190" s="275"/>
      <c r="M190" s="276"/>
      <c r="N190" s="277"/>
      <c r="O190" s="277"/>
      <c r="P190" s="277"/>
      <c r="Q190" s="277"/>
      <c r="R190" s="277"/>
      <c r="S190" s="277"/>
      <c r="T190" s="278"/>
      <c r="AT190" s="279" t="s">
        <v>158</v>
      </c>
      <c r="AU190" s="279" t="s">
        <v>92</v>
      </c>
      <c r="AV190" s="13" t="s">
        <v>92</v>
      </c>
      <c r="AW190" s="13" t="s">
        <v>36</v>
      </c>
      <c r="AX190" s="13" t="s">
        <v>82</v>
      </c>
      <c r="AY190" s="279" t="s">
        <v>150</v>
      </c>
    </row>
    <row r="191" spans="2:51" s="13" customFormat="1" ht="12">
      <c r="B191" s="269"/>
      <c r="C191" s="270"/>
      <c r="D191" s="260" t="s">
        <v>158</v>
      </c>
      <c r="E191" s="271" t="s">
        <v>1</v>
      </c>
      <c r="F191" s="272" t="s">
        <v>377</v>
      </c>
      <c r="G191" s="270"/>
      <c r="H191" s="273">
        <v>110</v>
      </c>
      <c r="I191" s="274"/>
      <c r="J191" s="270"/>
      <c r="K191" s="270"/>
      <c r="L191" s="275"/>
      <c r="M191" s="276"/>
      <c r="N191" s="277"/>
      <c r="O191" s="277"/>
      <c r="P191" s="277"/>
      <c r="Q191" s="277"/>
      <c r="R191" s="277"/>
      <c r="S191" s="277"/>
      <c r="T191" s="278"/>
      <c r="AT191" s="279" t="s">
        <v>158</v>
      </c>
      <c r="AU191" s="279" t="s">
        <v>92</v>
      </c>
      <c r="AV191" s="13" t="s">
        <v>92</v>
      </c>
      <c r="AW191" s="13" t="s">
        <v>36</v>
      </c>
      <c r="AX191" s="13" t="s">
        <v>82</v>
      </c>
      <c r="AY191" s="279" t="s">
        <v>150</v>
      </c>
    </row>
    <row r="192" spans="2:51" s="14" customFormat="1" ht="12">
      <c r="B192" s="294"/>
      <c r="C192" s="295"/>
      <c r="D192" s="260" t="s">
        <v>158</v>
      </c>
      <c r="E192" s="296" t="s">
        <v>1</v>
      </c>
      <c r="F192" s="297" t="s">
        <v>329</v>
      </c>
      <c r="G192" s="295"/>
      <c r="H192" s="298">
        <v>2660.5</v>
      </c>
      <c r="I192" s="299"/>
      <c r="J192" s="295"/>
      <c r="K192" s="295"/>
      <c r="L192" s="300"/>
      <c r="M192" s="301"/>
      <c r="N192" s="302"/>
      <c r="O192" s="302"/>
      <c r="P192" s="302"/>
      <c r="Q192" s="302"/>
      <c r="R192" s="302"/>
      <c r="S192" s="302"/>
      <c r="T192" s="303"/>
      <c r="AT192" s="304" t="s">
        <v>158</v>
      </c>
      <c r="AU192" s="304" t="s">
        <v>92</v>
      </c>
      <c r="AV192" s="14" t="s">
        <v>170</v>
      </c>
      <c r="AW192" s="14" t="s">
        <v>36</v>
      </c>
      <c r="AX192" s="14" t="s">
        <v>90</v>
      </c>
      <c r="AY192" s="304" t="s">
        <v>150</v>
      </c>
    </row>
    <row r="193" spans="2:51" s="13" customFormat="1" ht="12">
      <c r="B193" s="269"/>
      <c r="C193" s="270"/>
      <c r="D193" s="260" t="s">
        <v>158</v>
      </c>
      <c r="E193" s="270"/>
      <c r="F193" s="272" t="s">
        <v>381</v>
      </c>
      <c r="G193" s="270"/>
      <c r="H193" s="273">
        <v>37247</v>
      </c>
      <c r="I193" s="274"/>
      <c r="J193" s="270"/>
      <c r="K193" s="270"/>
      <c r="L193" s="275"/>
      <c r="M193" s="276"/>
      <c r="N193" s="277"/>
      <c r="O193" s="277"/>
      <c r="P193" s="277"/>
      <c r="Q193" s="277"/>
      <c r="R193" s="277"/>
      <c r="S193" s="277"/>
      <c r="T193" s="278"/>
      <c r="AT193" s="279" t="s">
        <v>158</v>
      </c>
      <c r="AU193" s="279" t="s">
        <v>92</v>
      </c>
      <c r="AV193" s="13" t="s">
        <v>92</v>
      </c>
      <c r="AW193" s="13" t="s">
        <v>4</v>
      </c>
      <c r="AX193" s="13" t="s">
        <v>90</v>
      </c>
      <c r="AY193" s="279" t="s">
        <v>150</v>
      </c>
    </row>
    <row r="194" spans="2:65" s="1" customFormat="1" ht="24" customHeight="1">
      <c r="B194" s="39"/>
      <c r="C194" s="246" t="s">
        <v>382</v>
      </c>
      <c r="D194" s="246" t="s">
        <v>153</v>
      </c>
      <c r="E194" s="247" t="s">
        <v>383</v>
      </c>
      <c r="F194" s="248" t="s">
        <v>384</v>
      </c>
      <c r="G194" s="249" t="s">
        <v>240</v>
      </c>
      <c r="H194" s="250">
        <v>450</v>
      </c>
      <c r="I194" s="251"/>
      <c r="J194" s="252">
        <f>ROUND(I194*H194,2)</f>
        <v>0</v>
      </c>
      <c r="K194" s="248" t="s">
        <v>192</v>
      </c>
      <c r="L194" s="41"/>
      <c r="M194" s="253" t="s">
        <v>1</v>
      </c>
      <c r="N194" s="254" t="s">
        <v>47</v>
      </c>
      <c r="O194" s="87"/>
      <c r="P194" s="255">
        <f>O194*H194</f>
        <v>0</v>
      </c>
      <c r="Q194" s="255">
        <v>0</v>
      </c>
      <c r="R194" s="255">
        <f>Q194*H194</f>
        <v>0</v>
      </c>
      <c r="S194" s="255">
        <v>0</v>
      </c>
      <c r="T194" s="256">
        <f>S194*H194</f>
        <v>0</v>
      </c>
      <c r="AR194" s="257" t="s">
        <v>170</v>
      </c>
      <c r="AT194" s="257" t="s">
        <v>153</v>
      </c>
      <c r="AU194" s="257" t="s">
        <v>92</v>
      </c>
      <c r="AY194" s="16" t="s">
        <v>150</v>
      </c>
      <c r="BE194" s="139">
        <f>IF(N194="základní",J194,0)</f>
        <v>0</v>
      </c>
      <c r="BF194" s="139">
        <f>IF(N194="snížená",J194,0)</f>
        <v>0</v>
      </c>
      <c r="BG194" s="139">
        <f>IF(N194="zákl. přenesená",J194,0)</f>
        <v>0</v>
      </c>
      <c r="BH194" s="139">
        <f>IF(N194="sníž. přenesená",J194,0)</f>
        <v>0</v>
      </c>
      <c r="BI194" s="139">
        <f>IF(N194="nulová",J194,0)</f>
        <v>0</v>
      </c>
      <c r="BJ194" s="16" t="s">
        <v>90</v>
      </c>
      <c r="BK194" s="139">
        <f>ROUND(I194*H194,2)</f>
        <v>0</v>
      </c>
      <c r="BL194" s="16" t="s">
        <v>170</v>
      </c>
      <c r="BM194" s="257" t="s">
        <v>385</v>
      </c>
    </row>
    <row r="195" spans="2:51" s="12" customFormat="1" ht="12">
      <c r="B195" s="258"/>
      <c r="C195" s="259"/>
      <c r="D195" s="260" t="s">
        <v>158</v>
      </c>
      <c r="E195" s="261" t="s">
        <v>1</v>
      </c>
      <c r="F195" s="262" t="s">
        <v>386</v>
      </c>
      <c r="G195" s="259"/>
      <c r="H195" s="261" t="s">
        <v>1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AT195" s="268" t="s">
        <v>158</v>
      </c>
      <c r="AU195" s="268" t="s">
        <v>92</v>
      </c>
      <c r="AV195" s="12" t="s">
        <v>90</v>
      </c>
      <c r="AW195" s="12" t="s">
        <v>36</v>
      </c>
      <c r="AX195" s="12" t="s">
        <v>82</v>
      </c>
      <c r="AY195" s="268" t="s">
        <v>150</v>
      </c>
    </row>
    <row r="196" spans="2:51" s="13" customFormat="1" ht="12">
      <c r="B196" s="269"/>
      <c r="C196" s="270"/>
      <c r="D196" s="260" t="s">
        <v>158</v>
      </c>
      <c r="E196" s="271" t="s">
        <v>1</v>
      </c>
      <c r="F196" s="272" t="s">
        <v>387</v>
      </c>
      <c r="G196" s="270"/>
      <c r="H196" s="273">
        <v>450</v>
      </c>
      <c r="I196" s="274"/>
      <c r="J196" s="270"/>
      <c r="K196" s="270"/>
      <c r="L196" s="275"/>
      <c r="M196" s="276"/>
      <c r="N196" s="277"/>
      <c r="O196" s="277"/>
      <c r="P196" s="277"/>
      <c r="Q196" s="277"/>
      <c r="R196" s="277"/>
      <c r="S196" s="277"/>
      <c r="T196" s="278"/>
      <c r="AT196" s="279" t="s">
        <v>158</v>
      </c>
      <c r="AU196" s="279" t="s">
        <v>92</v>
      </c>
      <c r="AV196" s="13" t="s">
        <v>92</v>
      </c>
      <c r="AW196" s="13" t="s">
        <v>36</v>
      </c>
      <c r="AX196" s="13" t="s">
        <v>90</v>
      </c>
      <c r="AY196" s="279" t="s">
        <v>150</v>
      </c>
    </row>
    <row r="197" spans="2:65" s="1" customFormat="1" ht="24" customHeight="1">
      <c r="B197" s="39"/>
      <c r="C197" s="246" t="s">
        <v>203</v>
      </c>
      <c r="D197" s="246" t="s">
        <v>153</v>
      </c>
      <c r="E197" s="247" t="s">
        <v>244</v>
      </c>
      <c r="F197" s="248" t="s">
        <v>388</v>
      </c>
      <c r="G197" s="249" t="s">
        <v>240</v>
      </c>
      <c r="H197" s="250">
        <v>450</v>
      </c>
      <c r="I197" s="251"/>
      <c r="J197" s="252">
        <f>ROUND(I197*H197,2)</f>
        <v>0</v>
      </c>
      <c r="K197" s="248" t="s">
        <v>1</v>
      </c>
      <c r="L197" s="41"/>
      <c r="M197" s="253" t="s">
        <v>1</v>
      </c>
      <c r="N197" s="254" t="s">
        <v>47</v>
      </c>
      <c r="O197" s="87"/>
      <c r="P197" s="255">
        <f>O197*H197</f>
        <v>0</v>
      </c>
      <c r="Q197" s="255">
        <v>0</v>
      </c>
      <c r="R197" s="255">
        <f>Q197*H197</f>
        <v>0</v>
      </c>
      <c r="S197" s="255">
        <v>0</v>
      </c>
      <c r="T197" s="256">
        <f>S197*H197</f>
        <v>0</v>
      </c>
      <c r="AR197" s="257" t="s">
        <v>170</v>
      </c>
      <c r="AT197" s="257" t="s">
        <v>153</v>
      </c>
      <c r="AU197" s="257" t="s">
        <v>92</v>
      </c>
      <c r="AY197" s="16" t="s">
        <v>150</v>
      </c>
      <c r="BE197" s="139">
        <f>IF(N197="základní",J197,0)</f>
        <v>0</v>
      </c>
      <c r="BF197" s="139">
        <f>IF(N197="snížená",J197,0)</f>
        <v>0</v>
      </c>
      <c r="BG197" s="139">
        <f>IF(N197="zákl. přenesená",J197,0)</f>
        <v>0</v>
      </c>
      <c r="BH197" s="139">
        <f>IF(N197="sníž. přenesená",J197,0)</f>
        <v>0</v>
      </c>
      <c r="BI197" s="139">
        <f>IF(N197="nulová",J197,0)</f>
        <v>0</v>
      </c>
      <c r="BJ197" s="16" t="s">
        <v>90</v>
      </c>
      <c r="BK197" s="139">
        <f>ROUND(I197*H197,2)</f>
        <v>0</v>
      </c>
      <c r="BL197" s="16" t="s">
        <v>170</v>
      </c>
      <c r="BM197" s="257" t="s">
        <v>389</v>
      </c>
    </row>
    <row r="198" spans="2:51" s="12" customFormat="1" ht="12">
      <c r="B198" s="258"/>
      <c r="C198" s="259"/>
      <c r="D198" s="260" t="s">
        <v>158</v>
      </c>
      <c r="E198" s="261" t="s">
        <v>1</v>
      </c>
      <c r="F198" s="262" t="s">
        <v>386</v>
      </c>
      <c r="G198" s="259"/>
      <c r="H198" s="261" t="s">
        <v>1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AT198" s="268" t="s">
        <v>158</v>
      </c>
      <c r="AU198" s="268" t="s">
        <v>92</v>
      </c>
      <c r="AV198" s="12" t="s">
        <v>90</v>
      </c>
      <c r="AW198" s="12" t="s">
        <v>36</v>
      </c>
      <c r="AX198" s="12" t="s">
        <v>82</v>
      </c>
      <c r="AY198" s="268" t="s">
        <v>150</v>
      </c>
    </row>
    <row r="199" spans="2:51" s="13" customFormat="1" ht="12">
      <c r="B199" s="269"/>
      <c r="C199" s="270"/>
      <c r="D199" s="260" t="s">
        <v>158</v>
      </c>
      <c r="E199" s="271" t="s">
        <v>1</v>
      </c>
      <c r="F199" s="272" t="s">
        <v>387</v>
      </c>
      <c r="G199" s="270"/>
      <c r="H199" s="273">
        <v>450</v>
      </c>
      <c r="I199" s="274"/>
      <c r="J199" s="270"/>
      <c r="K199" s="270"/>
      <c r="L199" s="275"/>
      <c r="M199" s="276"/>
      <c r="N199" s="277"/>
      <c r="O199" s="277"/>
      <c r="P199" s="277"/>
      <c r="Q199" s="277"/>
      <c r="R199" s="277"/>
      <c r="S199" s="277"/>
      <c r="T199" s="278"/>
      <c r="AT199" s="279" t="s">
        <v>158</v>
      </c>
      <c r="AU199" s="279" t="s">
        <v>92</v>
      </c>
      <c r="AV199" s="13" t="s">
        <v>92</v>
      </c>
      <c r="AW199" s="13" t="s">
        <v>36</v>
      </c>
      <c r="AX199" s="13" t="s">
        <v>90</v>
      </c>
      <c r="AY199" s="279" t="s">
        <v>150</v>
      </c>
    </row>
    <row r="200" spans="2:65" s="1" customFormat="1" ht="24" customHeight="1">
      <c r="B200" s="39"/>
      <c r="C200" s="246" t="s">
        <v>212</v>
      </c>
      <c r="D200" s="246" t="s">
        <v>153</v>
      </c>
      <c r="E200" s="247" t="s">
        <v>248</v>
      </c>
      <c r="F200" s="248" t="s">
        <v>249</v>
      </c>
      <c r="G200" s="249" t="s">
        <v>240</v>
      </c>
      <c r="H200" s="250">
        <v>6300</v>
      </c>
      <c r="I200" s="251"/>
      <c r="J200" s="252">
        <f>ROUND(I200*H200,2)</f>
        <v>0</v>
      </c>
      <c r="K200" s="248" t="s">
        <v>1</v>
      </c>
      <c r="L200" s="41"/>
      <c r="M200" s="253" t="s">
        <v>1</v>
      </c>
      <c r="N200" s="254" t="s">
        <v>47</v>
      </c>
      <c r="O200" s="87"/>
      <c r="P200" s="255">
        <f>O200*H200</f>
        <v>0</v>
      </c>
      <c r="Q200" s="255">
        <v>0</v>
      </c>
      <c r="R200" s="255">
        <f>Q200*H200</f>
        <v>0</v>
      </c>
      <c r="S200" s="255">
        <v>0</v>
      </c>
      <c r="T200" s="256">
        <f>S200*H200</f>
        <v>0</v>
      </c>
      <c r="AR200" s="257" t="s">
        <v>170</v>
      </c>
      <c r="AT200" s="257" t="s">
        <v>153</v>
      </c>
      <c r="AU200" s="257" t="s">
        <v>92</v>
      </c>
      <c r="AY200" s="16" t="s">
        <v>150</v>
      </c>
      <c r="BE200" s="139">
        <f>IF(N200="základní",J200,0)</f>
        <v>0</v>
      </c>
      <c r="BF200" s="139">
        <f>IF(N200="snížená",J200,0)</f>
        <v>0</v>
      </c>
      <c r="BG200" s="139">
        <f>IF(N200="zákl. přenesená",J200,0)</f>
        <v>0</v>
      </c>
      <c r="BH200" s="139">
        <f>IF(N200="sníž. přenesená",J200,0)</f>
        <v>0</v>
      </c>
      <c r="BI200" s="139">
        <f>IF(N200="nulová",J200,0)</f>
        <v>0</v>
      </c>
      <c r="BJ200" s="16" t="s">
        <v>90</v>
      </c>
      <c r="BK200" s="139">
        <f>ROUND(I200*H200,2)</f>
        <v>0</v>
      </c>
      <c r="BL200" s="16" t="s">
        <v>170</v>
      </c>
      <c r="BM200" s="257" t="s">
        <v>390</v>
      </c>
    </row>
    <row r="201" spans="2:51" s="12" customFormat="1" ht="12">
      <c r="B201" s="258"/>
      <c r="C201" s="259"/>
      <c r="D201" s="260" t="s">
        <v>158</v>
      </c>
      <c r="E201" s="261" t="s">
        <v>1</v>
      </c>
      <c r="F201" s="262" t="s">
        <v>386</v>
      </c>
      <c r="G201" s="259"/>
      <c r="H201" s="261" t="s">
        <v>1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AT201" s="268" t="s">
        <v>158</v>
      </c>
      <c r="AU201" s="268" t="s">
        <v>92</v>
      </c>
      <c r="AV201" s="12" t="s">
        <v>90</v>
      </c>
      <c r="AW201" s="12" t="s">
        <v>36</v>
      </c>
      <c r="AX201" s="12" t="s">
        <v>82</v>
      </c>
      <c r="AY201" s="268" t="s">
        <v>150</v>
      </c>
    </row>
    <row r="202" spans="2:51" s="13" customFormat="1" ht="12">
      <c r="B202" s="269"/>
      <c r="C202" s="270"/>
      <c r="D202" s="260" t="s">
        <v>158</v>
      </c>
      <c r="E202" s="271" t="s">
        <v>1</v>
      </c>
      <c r="F202" s="272" t="s">
        <v>387</v>
      </c>
      <c r="G202" s="270"/>
      <c r="H202" s="273">
        <v>450</v>
      </c>
      <c r="I202" s="274"/>
      <c r="J202" s="270"/>
      <c r="K202" s="270"/>
      <c r="L202" s="275"/>
      <c r="M202" s="276"/>
      <c r="N202" s="277"/>
      <c r="O202" s="277"/>
      <c r="P202" s="277"/>
      <c r="Q202" s="277"/>
      <c r="R202" s="277"/>
      <c r="S202" s="277"/>
      <c r="T202" s="278"/>
      <c r="AT202" s="279" t="s">
        <v>158</v>
      </c>
      <c r="AU202" s="279" t="s">
        <v>92</v>
      </c>
      <c r="AV202" s="13" t="s">
        <v>92</v>
      </c>
      <c r="AW202" s="13" t="s">
        <v>36</v>
      </c>
      <c r="AX202" s="13" t="s">
        <v>90</v>
      </c>
      <c r="AY202" s="279" t="s">
        <v>150</v>
      </c>
    </row>
    <row r="203" spans="2:51" s="13" customFormat="1" ht="12">
      <c r="B203" s="269"/>
      <c r="C203" s="270"/>
      <c r="D203" s="260" t="s">
        <v>158</v>
      </c>
      <c r="E203" s="270"/>
      <c r="F203" s="272" t="s">
        <v>391</v>
      </c>
      <c r="G203" s="270"/>
      <c r="H203" s="273">
        <v>6300</v>
      </c>
      <c r="I203" s="274"/>
      <c r="J203" s="270"/>
      <c r="K203" s="270"/>
      <c r="L203" s="275"/>
      <c r="M203" s="276"/>
      <c r="N203" s="277"/>
      <c r="O203" s="277"/>
      <c r="P203" s="277"/>
      <c r="Q203" s="277"/>
      <c r="R203" s="277"/>
      <c r="S203" s="277"/>
      <c r="T203" s="278"/>
      <c r="AT203" s="279" t="s">
        <v>158</v>
      </c>
      <c r="AU203" s="279" t="s">
        <v>92</v>
      </c>
      <c r="AV203" s="13" t="s">
        <v>92</v>
      </c>
      <c r="AW203" s="13" t="s">
        <v>4</v>
      </c>
      <c r="AX203" s="13" t="s">
        <v>90</v>
      </c>
      <c r="AY203" s="279" t="s">
        <v>150</v>
      </c>
    </row>
    <row r="204" spans="2:65" s="1" customFormat="1" ht="16.5" customHeight="1">
      <c r="B204" s="39"/>
      <c r="C204" s="246" t="s">
        <v>217</v>
      </c>
      <c r="D204" s="246" t="s">
        <v>153</v>
      </c>
      <c r="E204" s="247" t="s">
        <v>253</v>
      </c>
      <c r="F204" s="248" t="s">
        <v>392</v>
      </c>
      <c r="G204" s="249" t="s">
        <v>240</v>
      </c>
      <c r="H204" s="250">
        <v>2210.5</v>
      </c>
      <c r="I204" s="251"/>
      <c r="J204" s="252">
        <f>ROUND(I204*H204,2)</f>
        <v>0</v>
      </c>
      <c r="K204" s="248" t="s">
        <v>192</v>
      </c>
      <c r="L204" s="41"/>
      <c r="M204" s="253" t="s">
        <v>1</v>
      </c>
      <c r="N204" s="254" t="s">
        <v>47</v>
      </c>
      <c r="O204" s="87"/>
      <c r="P204" s="255">
        <f>O204*H204</f>
        <v>0</v>
      </c>
      <c r="Q204" s="255">
        <v>0</v>
      </c>
      <c r="R204" s="255">
        <f>Q204*H204</f>
        <v>0</v>
      </c>
      <c r="S204" s="255">
        <v>0</v>
      </c>
      <c r="T204" s="256">
        <f>S204*H204</f>
        <v>0</v>
      </c>
      <c r="AR204" s="257" t="s">
        <v>170</v>
      </c>
      <c r="AT204" s="257" t="s">
        <v>153</v>
      </c>
      <c r="AU204" s="257" t="s">
        <v>92</v>
      </c>
      <c r="AY204" s="16" t="s">
        <v>150</v>
      </c>
      <c r="BE204" s="139">
        <f>IF(N204="základní",J204,0)</f>
        <v>0</v>
      </c>
      <c r="BF204" s="139">
        <f>IF(N204="snížená",J204,0)</f>
        <v>0</v>
      </c>
      <c r="BG204" s="139">
        <f>IF(N204="zákl. přenesená",J204,0)</f>
        <v>0</v>
      </c>
      <c r="BH204" s="139">
        <f>IF(N204="sníž. přenesená",J204,0)</f>
        <v>0</v>
      </c>
      <c r="BI204" s="139">
        <f>IF(N204="nulová",J204,0)</f>
        <v>0</v>
      </c>
      <c r="BJ204" s="16" t="s">
        <v>90</v>
      </c>
      <c r="BK204" s="139">
        <f>ROUND(I204*H204,2)</f>
        <v>0</v>
      </c>
      <c r="BL204" s="16" t="s">
        <v>170</v>
      </c>
      <c r="BM204" s="257" t="s">
        <v>393</v>
      </c>
    </row>
    <row r="205" spans="2:51" s="12" customFormat="1" ht="12">
      <c r="B205" s="258"/>
      <c r="C205" s="259"/>
      <c r="D205" s="260" t="s">
        <v>158</v>
      </c>
      <c r="E205" s="261" t="s">
        <v>1</v>
      </c>
      <c r="F205" s="262" t="s">
        <v>394</v>
      </c>
      <c r="G205" s="259"/>
      <c r="H205" s="261" t="s">
        <v>1</v>
      </c>
      <c r="I205" s="263"/>
      <c r="J205" s="259"/>
      <c r="K205" s="259"/>
      <c r="L205" s="264"/>
      <c r="M205" s="265"/>
      <c r="N205" s="266"/>
      <c r="O205" s="266"/>
      <c r="P205" s="266"/>
      <c r="Q205" s="266"/>
      <c r="R205" s="266"/>
      <c r="S205" s="266"/>
      <c r="T205" s="267"/>
      <c r="AT205" s="268" t="s">
        <v>158</v>
      </c>
      <c r="AU205" s="268" t="s">
        <v>92</v>
      </c>
      <c r="AV205" s="12" t="s">
        <v>90</v>
      </c>
      <c r="AW205" s="12" t="s">
        <v>36</v>
      </c>
      <c r="AX205" s="12" t="s">
        <v>82</v>
      </c>
      <c r="AY205" s="268" t="s">
        <v>150</v>
      </c>
    </row>
    <row r="206" spans="2:51" s="13" customFormat="1" ht="12">
      <c r="B206" s="269"/>
      <c r="C206" s="270"/>
      <c r="D206" s="260" t="s">
        <v>158</v>
      </c>
      <c r="E206" s="271" t="s">
        <v>1</v>
      </c>
      <c r="F206" s="272" t="s">
        <v>395</v>
      </c>
      <c r="G206" s="270"/>
      <c r="H206" s="273">
        <v>2210.5</v>
      </c>
      <c r="I206" s="274"/>
      <c r="J206" s="270"/>
      <c r="K206" s="270"/>
      <c r="L206" s="275"/>
      <c r="M206" s="276"/>
      <c r="N206" s="277"/>
      <c r="O206" s="277"/>
      <c r="P206" s="277"/>
      <c r="Q206" s="277"/>
      <c r="R206" s="277"/>
      <c r="S206" s="277"/>
      <c r="T206" s="278"/>
      <c r="AT206" s="279" t="s">
        <v>158</v>
      </c>
      <c r="AU206" s="279" t="s">
        <v>92</v>
      </c>
      <c r="AV206" s="13" t="s">
        <v>92</v>
      </c>
      <c r="AW206" s="13" t="s">
        <v>36</v>
      </c>
      <c r="AX206" s="13" t="s">
        <v>90</v>
      </c>
      <c r="AY206" s="279" t="s">
        <v>150</v>
      </c>
    </row>
    <row r="207" spans="2:65" s="1" customFormat="1" ht="36" customHeight="1">
      <c r="B207" s="39"/>
      <c r="C207" s="246" t="s">
        <v>222</v>
      </c>
      <c r="D207" s="246" t="s">
        <v>153</v>
      </c>
      <c r="E207" s="247" t="s">
        <v>396</v>
      </c>
      <c r="F207" s="248" t="s">
        <v>397</v>
      </c>
      <c r="G207" s="249" t="s">
        <v>240</v>
      </c>
      <c r="H207" s="250">
        <v>2000</v>
      </c>
      <c r="I207" s="251"/>
      <c r="J207" s="252">
        <f>ROUND(I207*H207,2)</f>
        <v>0</v>
      </c>
      <c r="K207" s="248" t="s">
        <v>192</v>
      </c>
      <c r="L207" s="41"/>
      <c r="M207" s="253" t="s">
        <v>1</v>
      </c>
      <c r="N207" s="254" t="s">
        <v>47</v>
      </c>
      <c r="O207" s="87"/>
      <c r="P207" s="255">
        <f>O207*H207</f>
        <v>0</v>
      </c>
      <c r="Q207" s="255">
        <v>0</v>
      </c>
      <c r="R207" s="255">
        <f>Q207*H207</f>
        <v>0</v>
      </c>
      <c r="S207" s="255">
        <v>0</v>
      </c>
      <c r="T207" s="256">
        <f>S207*H207</f>
        <v>0</v>
      </c>
      <c r="AR207" s="257" t="s">
        <v>170</v>
      </c>
      <c r="AT207" s="257" t="s">
        <v>153</v>
      </c>
      <c r="AU207" s="257" t="s">
        <v>92</v>
      </c>
      <c r="AY207" s="16" t="s">
        <v>150</v>
      </c>
      <c r="BE207" s="139">
        <f>IF(N207="základní",J207,0)</f>
        <v>0</v>
      </c>
      <c r="BF207" s="139">
        <f>IF(N207="snížená",J207,0)</f>
        <v>0</v>
      </c>
      <c r="BG207" s="139">
        <f>IF(N207="zákl. přenesená",J207,0)</f>
        <v>0</v>
      </c>
      <c r="BH207" s="139">
        <f>IF(N207="sníž. přenesená",J207,0)</f>
        <v>0</v>
      </c>
      <c r="BI207" s="139">
        <f>IF(N207="nulová",J207,0)</f>
        <v>0</v>
      </c>
      <c r="BJ207" s="16" t="s">
        <v>90</v>
      </c>
      <c r="BK207" s="139">
        <f>ROUND(I207*H207,2)</f>
        <v>0</v>
      </c>
      <c r="BL207" s="16" t="s">
        <v>170</v>
      </c>
      <c r="BM207" s="257" t="s">
        <v>398</v>
      </c>
    </row>
    <row r="208" spans="2:51" s="12" customFormat="1" ht="12">
      <c r="B208" s="258"/>
      <c r="C208" s="259"/>
      <c r="D208" s="260" t="s">
        <v>158</v>
      </c>
      <c r="E208" s="261" t="s">
        <v>1</v>
      </c>
      <c r="F208" s="262" t="s">
        <v>399</v>
      </c>
      <c r="G208" s="259"/>
      <c r="H208" s="261" t="s">
        <v>1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AT208" s="268" t="s">
        <v>158</v>
      </c>
      <c r="AU208" s="268" t="s">
        <v>92</v>
      </c>
      <c r="AV208" s="12" t="s">
        <v>90</v>
      </c>
      <c r="AW208" s="12" t="s">
        <v>36</v>
      </c>
      <c r="AX208" s="12" t="s">
        <v>82</v>
      </c>
      <c r="AY208" s="268" t="s">
        <v>150</v>
      </c>
    </row>
    <row r="209" spans="2:51" s="13" customFormat="1" ht="12">
      <c r="B209" s="269"/>
      <c r="C209" s="270"/>
      <c r="D209" s="260" t="s">
        <v>158</v>
      </c>
      <c r="E209" s="271" t="s">
        <v>1</v>
      </c>
      <c r="F209" s="272" t="s">
        <v>400</v>
      </c>
      <c r="G209" s="270"/>
      <c r="H209" s="273">
        <v>2000</v>
      </c>
      <c r="I209" s="274"/>
      <c r="J209" s="270"/>
      <c r="K209" s="270"/>
      <c r="L209" s="275"/>
      <c r="M209" s="276"/>
      <c r="N209" s="277"/>
      <c r="O209" s="277"/>
      <c r="P209" s="277"/>
      <c r="Q209" s="277"/>
      <c r="R209" s="277"/>
      <c r="S209" s="277"/>
      <c r="T209" s="278"/>
      <c r="AT209" s="279" t="s">
        <v>158</v>
      </c>
      <c r="AU209" s="279" t="s">
        <v>92</v>
      </c>
      <c r="AV209" s="13" t="s">
        <v>92</v>
      </c>
      <c r="AW209" s="13" t="s">
        <v>36</v>
      </c>
      <c r="AX209" s="13" t="s">
        <v>90</v>
      </c>
      <c r="AY209" s="279" t="s">
        <v>150</v>
      </c>
    </row>
    <row r="210" spans="2:65" s="1" customFormat="1" ht="36" customHeight="1">
      <c r="B210" s="39"/>
      <c r="C210" s="246" t="s">
        <v>152</v>
      </c>
      <c r="D210" s="246" t="s">
        <v>153</v>
      </c>
      <c r="E210" s="247" t="s">
        <v>401</v>
      </c>
      <c r="F210" s="248" t="s">
        <v>402</v>
      </c>
      <c r="G210" s="249" t="s">
        <v>240</v>
      </c>
      <c r="H210" s="250">
        <v>55</v>
      </c>
      <c r="I210" s="251"/>
      <c r="J210" s="252">
        <f>ROUND(I210*H210,2)</f>
        <v>0</v>
      </c>
      <c r="K210" s="248" t="s">
        <v>192</v>
      </c>
      <c r="L210" s="41"/>
      <c r="M210" s="253" t="s">
        <v>1</v>
      </c>
      <c r="N210" s="254" t="s">
        <v>47</v>
      </c>
      <c r="O210" s="87"/>
      <c r="P210" s="255">
        <f>O210*H210</f>
        <v>0</v>
      </c>
      <c r="Q210" s="255">
        <v>0</v>
      </c>
      <c r="R210" s="255">
        <f>Q210*H210</f>
        <v>0</v>
      </c>
      <c r="S210" s="255">
        <v>0</v>
      </c>
      <c r="T210" s="256">
        <f>S210*H210</f>
        <v>0</v>
      </c>
      <c r="AR210" s="257" t="s">
        <v>170</v>
      </c>
      <c r="AT210" s="257" t="s">
        <v>153</v>
      </c>
      <c r="AU210" s="257" t="s">
        <v>92</v>
      </c>
      <c r="AY210" s="16" t="s">
        <v>150</v>
      </c>
      <c r="BE210" s="139">
        <f>IF(N210="základní",J210,0)</f>
        <v>0</v>
      </c>
      <c r="BF210" s="139">
        <f>IF(N210="snížená",J210,0)</f>
        <v>0</v>
      </c>
      <c r="BG210" s="139">
        <f>IF(N210="zákl. přenesená",J210,0)</f>
        <v>0</v>
      </c>
      <c r="BH210" s="139">
        <f>IF(N210="sníž. přenesená",J210,0)</f>
        <v>0</v>
      </c>
      <c r="BI210" s="139">
        <f>IF(N210="nulová",J210,0)</f>
        <v>0</v>
      </c>
      <c r="BJ210" s="16" t="s">
        <v>90</v>
      </c>
      <c r="BK210" s="139">
        <f>ROUND(I210*H210,2)</f>
        <v>0</v>
      </c>
      <c r="BL210" s="16" t="s">
        <v>170</v>
      </c>
      <c r="BM210" s="257" t="s">
        <v>403</v>
      </c>
    </row>
    <row r="211" spans="2:65" s="1" customFormat="1" ht="36" customHeight="1">
      <c r="B211" s="39"/>
      <c r="C211" s="246" t="s">
        <v>267</v>
      </c>
      <c r="D211" s="246" t="s">
        <v>153</v>
      </c>
      <c r="E211" s="247" t="s">
        <v>404</v>
      </c>
      <c r="F211" s="248" t="s">
        <v>405</v>
      </c>
      <c r="G211" s="249" t="s">
        <v>240</v>
      </c>
      <c r="H211" s="250">
        <v>1</v>
      </c>
      <c r="I211" s="251"/>
      <c r="J211" s="252">
        <f>ROUND(I211*H211,2)</f>
        <v>0</v>
      </c>
      <c r="K211" s="248" t="s">
        <v>192</v>
      </c>
      <c r="L211" s="41"/>
      <c r="M211" s="253" t="s">
        <v>1</v>
      </c>
      <c r="N211" s="254" t="s">
        <v>47</v>
      </c>
      <c r="O211" s="87"/>
      <c r="P211" s="255">
        <f>O211*H211</f>
        <v>0</v>
      </c>
      <c r="Q211" s="255">
        <v>0</v>
      </c>
      <c r="R211" s="255">
        <f>Q211*H211</f>
        <v>0</v>
      </c>
      <c r="S211" s="255">
        <v>0</v>
      </c>
      <c r="T211" s="256">
        <f>S211*H211</f>
        <v>0</v>
      </c>
      <c r="AR211" s="257" t="s">
        <v>170</v>
      </c>
      <c r="AT211" s="257" t="s">
        <v>153</v>
      </c>
      <c r="AU211" s="257" t="s">
        <v>92</v>
      </c>
      <c r="AY211" s="16" t="s">
        <v>150</v>
      </c>
      <c r="BE211" s="139">
        <f>IF(N211="základní",J211,0)</f>
        <v>0</v>
      </c>
      <c r="BF211" s="139">
        <f>IF(N211="snížená",J211,0)</f>
        <v>0</v>
      </c>
      <c r="BG211" s="139">
        <f>IF(N211="zákl. přenesená",J211,0)</f>
        <v>0</v>
      </c>
      <c r="BH211" s="139">
        <f>IF(N211="sníž. přenesená",J211,0)</f>
        <v>0</v>
      </c>
      <c r="BI211" s="139">
        <f>IF(N211="nulová",J211,0)</f>
        <v>0</v>
      </c>
      <c r="BJ211" s="16" t="s">
        <v>90</v>
      </c>
      <c r="BK211" s="139">
        <f>ROUND(I211*H211,2)</f>
        <v>0</v>
      </c>
      <c r="BL211" s="16" t="s">
        <v>170</v>
      </c>
      <c r="BM211" s="257" t="s">
        <v>406</v>
      </c>
    </row>
    <row r="212" spans="2:65" s="1" customFormat="1" ht="36" customHeight="1">
      <c r="B212" s="39"/>
      <c r="C212" s="246" t="s">
        <v>407</v>
      </c>
      <c r="D212" s="246" t="s">
        <v>153</v>
      </c>
      <c r="E212" s="247" t="s">
        <v>408</v>
      </c>
      <c r="F212" s="248" t="s">
        <v>409</v>
      </c>
      <c r="G212" s="249" t="s">
        <v>240</v>
      </c>
      <c r="H212" s="250">
        <v>15</v>
      </c>
      <c r="I212" s="251"/>
      <c r="J212" s="252">
        <f>ROUND(I212*H212,2)</f>
        <v>0</v>
      </c>
      <c r="K212" s="248" t="s">
        <v>192</v>
      </c>
      <c r="L212" s="41"/>
      <c r="M212" s="253" t="s">
        <v>1</v>
      </c>
      <c r="N212" s="254" t="s">
        <v>47</v>
      </c>
      <c r="O212" s="87"/>
      <c r="P212" s="255">
        <f>O212*H212</f>
        <v>0</v>
      </c>
      <c r="Q212" s="255">
        <v>0</v>
      </c>
      <c r="R212" s="255">
        <f>Q212*H212</f>
        <v>0</v>
      </c>
      <c r="S212" s="255">
        <v>0</v>
      </c>
      <c r="T212" s="256">
        <f>S212*H212</f>
        <v>0</v>
      </c>
      <c r="AR212" s="257" t="s">
        <v>170</v>
      </c>
      <c r="AT212" s="257" t="s">
        <v>153</v>
      </c>
      <c r="AU212" s="257" t="s">
        <v>92</v>
      </c>
      <c r="AY212" s="16" t="s">
        <v>150</v>
      </c>
      <c r="BE212" s="139">
        <f>IF(N212="základní",J212,0)</f>
        <v>0</v>
      </c>
      <c r="BF212" s="139">
        <f>IF(N212="snížená",J212,0)</f>
        <v>0</v>
      </c>
      <c r="BG212" s="139">
        <f>IF(N212="zákl. přenesená",J212,0)</f>
        <v>0</v>
      </c>
      <c r="BH212" s="139">
        <f>IF(N212="sníž. přenesená",J212,0)</f>
        <v>0</v>
      </c>
      <c r="BI212" s="139">
        <f>IF(N212="nulová",J212,0)</f>
        <v>0</v>
      </c>
      <c r="BJ212" s="16" t="s">
        <v>90</v>
      </c>
      <c r="BK212" s="139">
        <f>ROUND(I212*H212,2)</f>
        <v>0</v>
      </c>
      <c r="BL212" s="16" t="s">
        <v>170</v>
      </c>
      <c r="BM212" s="257" t="s">
        <v>410</v>
      </c>
    </row>
    <row r="213" spans="2:65" s="1" customFormat="1" ht="36" customHeight="1">
      <c r="B213" s="39"/>
      <c r="C213" s="246" t="s">
        <v>411</v>
      </c>
      <c r="D213" s="246" t="s">
        <v>153</v>
      </c>
      <c r="E213" s="247" t="s">
        <v>412</v>
      </c>
      <c r="F213" s="248" t="s">
        <v>413</v>
      </c>
      <c r="G213" s="249" t="s">
        <v>240</v>
      </c>
      <c r="H213" s="250">
        <v>20</v>
      </c>
      <c r="I213" s="251"/>
      <c r="J213" s="252">
        <f>ROUND(I213*H213,2)</f>
        <v>0</v>
      </c>
      <c r="K213" s="248" t="s">
        <v>192</v>
      </c>
      <c r="L213" s="41"/>
      <c r="M213" s="253" t="s">
        <v>1</v>
      </c>
      <c r="N213" s="254" t="s">
        <v>47</v>
      </c>
      <c r="O213" s="87"/>
      <c r="P213" s="255">
        <f>O213*H213</f>
        <v>0</v>
      </c>
      <c r="Q213" s="255">
        <v>0</v>
      </c>
      <c r="R213" s="255">
        <f>Q213*H213</f>
        <v>0</v>
      </c>
      <c r="S213" s="255">
        <v>0</v>
      </c>
      <c r="T213" s="256">
        <f>S213*H213</f>
        <v>0</v>
      </c>
      <c r="AR213" s="257" t="s">
        <v>170</v>
      </c>
      <c r="AT213" s="257" t="s">
        <v>153</v>
      </c>
      <c r="AU213" s="257" t="s">
        <v>92</v>
      </c>
      <c r="AY213" s="16" t="s">
        <v>150</v>
      </c>
      <c r="BE213" s="139">
        <f>IF(N213="základní",J213,0)</f>
        <v>0</v>
      </c>
      <c r="BF213" s="139">
        <f>IF(N213="snížená",J213,0)</f>
        <v>0</v>
      </c>
      <c r="BG213" s="139">
        <f>IF(N213="zákl. přenesená",J213,0)</f>
        <v>0</v>
      </c>
      <c r="BH213" s="139">
        <f>IF(N213="sníž. přenesená",J213,0)</f>
        <v>0</v>
      </c>
      <c r="BI213" s="139">
        <f>IF(N213="nulová",J213,0)</f>
        <v>0</v>
      </c>
      <c r="BJ213" s="16" t="s">
        <v>90</v>
      </c>
      <c r="BK213" s="139">
        <f>ROUND(I213*H213,2)</f>
        <v>0</v>
      </c>
      <c r="BL213" s="16" t="s">
        <v>170</v>
      </c>
      <c r="BM213" s="257" t="s">
        <v>414</v>
      </c>
    </row>
    <row r="214" spans="2:65" s="1" customFormat="1" ht="36" customHeight="1">
      <c r="B214" s="39"/>
      <c r="C214" s="246" t="s">
        <v>237</v>
      </c>
      <c r="D214" s="246" t="s">
        <v>153</v>
      </c>
      <c r="E214" s="247" t="s">
        <v>415</v>
      </c>
      <c r="F214" s="248" t="s">
        <v>416</v>
      </c>
      <c r="G214" s="249" t="s">
        <v>240</v>
      </c>
      <c r="H214" s="250">
        <v>5</v>
      </c>
      <c r="I214" s="251"/>
      <c r="J214" s="252">
        <f>ROUND(I214*H214,2)</f>
        <v>0</v>
      </c>
      <c r="K214" s="248" t="s">
        <v>192</v>
      </c>
      <c r="L214" s="41"/>
      <c r="M214" s="253" t="s">
        <v>1</v>
      </c>
      <c r="N214" s="254" t="s">
        <v>47</v>
      </c>
      <c r="O214" s="87"/>
      <c r="P214" s="255">
        <f>O214*H214</f>
        <v>0</v>
      </c>
      <c r="Q214" s="255">
        <v>0</v>
      </c>
      <c r="R214" s="255">
        <f>Q214*H214</f>
        <v>0</v>
      </c>
      <c r="S214" s="255">
        <v>0</v>
      </c>
      <c r="T214" s="256">
        <f>S214*H214</f>
        <v>0</v>
      </c>
      <c r="AR214" s="257" t="s">
        <v>170</v>
      </c>
      <c r="AT214" s="257" t="s">
        <v>153</v>
      </c>
      <c r="AU214" s="257" t="s">
        <v>92</v>
      </c>
      <c r="AY214" s="16" t="s">
        <v>150</v>
      </c>
      <c r="BE214" s="139">
        <f>IF(N214="základní",J214,0)</f>
        <v>0</v>
      </c>
      <c r="BF214" s="139">
        <f>IF(N214="snížená",J214,0)</f>
        <v>0</v>
      </c>
      <c r="BG214" s="139">
        <f>IF(N214="zákl. přenesená",J214,0)</f>
        <v>0</v>
      </c>
      <c r="BH214" s="139">
        <f>IF(N214="sníž. přenesená",J214,0)</f>
        <v>0</v>
      </c>
      <c r="BI214" s="139">
        <f>IF(N214="nulová",J214,0)</f>
        <v>0</v>
      </c>
      <c r="BJ214" s="16" t="s">
        <v>90</v>
      </c>
      <c r="BK214" s="139">
        <f>ROUND(I214*H214,2)</f>
        <v>0</v>
      </c>
      <c r="BL214" s="16" t="s">
        <v>170</v>
      </c>
      <c r="BM214" s="257" t="s">
        <v>417</v>
      </c>
    </row>
    <row r="215" spans="2:65" s="1" customFormat="1" ht="36" customHeight="1">
      <c r="B215" s="39"/>
      <c r="C215" s="246" t="s">
        <v>7</v>
      </c>
      <c r="D215" s="246" t="s">
        <v>153</v>
      </c>
      <c r="E215" s="247" t="s">
        <v>418</v>
      </c>
      <c r="F215" s="248" t="s">
        <v>419</v>
      </c>
      <c r="G215" s="249" t="s">
        <v>240</v>
      </c>
      <c r="H215" s="250">
        <v>3</v>
      </c>
      <c r="I215" s="251"/>
      <c r="J215" s="252">
        <f>ROUND(I215*H215,2)</f>
        <v>0</v>
      </c>
      <c r="K215" s="248" t="s">
        <v>192</v>
      </c>
      <c r="L215" s="41"/>
      <c r="M215" s="253" t="s">
        <v>1</v>
      </c>
      <c r="N215" s="254" t="s">
        <v>47</v>
      </c>
      <c r="O215" s="87"/>
      <c r="P215" s="255">
        <f>O215*H215</f>
        <v>0</v>
      </c>
      <c r="Q215" s="255">
        <v>0</v>
      </c>
      <c r="R215" s="255">
        <f>Q215*H215</f>
        <v>0</v>
      </c>
      <c r="S215" s="255">
        <v>0</v>
      </c>
      <c r="T215" s="256">
        <f>S215*H215</f>
        <v>0</v>
      </c>
      <c r="AR215" s="257" t="s">
        <v>170</v>
      </c>
      <c r="AT215" s="257" t="s">
        <v>153</v>
      </c>
      <c r="AU215" s="257" t="s">
        <v>92</v>
      </c>
      <c r="AY215" s="16" t="s">
        <v>150</v>
      </c>
      <c r="BE215" s="139">
        <f>IF(N215="základní",J215,0)</f>
        <v>0</v>
      </c>
      <c r="BF215" s="139">
        <f>IF(N215="snížená",J215,0)</f>
        <v>0</v>
      </c>
      <c r="BG215" s="139">
        <f>IF(N215="zákl. přenesená",J215,0)</f>
        <v>0</v>
      </c>
      <c r="BH215" s="139">
        <f>IF(N215="sníž. přenesená",J215,0)</f>
        <v>0</v>
      </c>
      <c r="BI215" s="139">
        <f>IF(N215="nulová",J215,0)</f>
        <v>0</v>
      </c>
      <c r="BJ215" s="16" t="s">
        <v>90</v>
      </c>
      <c r="BK215" s="139">
        <f>ROUND(I215*H215,2)</f>
        <v>0</v>
      </c>
      <c r="BL215" s="16" t="s">
        <v>170</v>
      </c>
      <c r="BM215" s="257" t="s">
        <v>420</v>
      </c>
    </row>
    <row r="216" spans="2:65" s="1" customFormat="1" ht="36" customHeight="1">
      <c r="B216" s="39"/>
      <c r="C216" s="246" t="s">
        <v>243</v>
      </c>
      <c r="D216" s="246" t="s">
        <v>153</v>
      </c>
      <c r="E216" s="247" t="s">
        <v>421</v>
      </c>
      <c r="F216" s="248" t="s">
        <v>422</v>
      </c>
      <c r="G216" s="249" t="s">
        <v>240</v>
      </c>
      <c r="H216" s="250">
        <v>110</v>
      </c>
      <c r="I216" s="251"/>
      <c r="J216" s="252">
        <f>ROUND(I216*H216,2)</f>
        <v>0</v>
      </c>
      <c r="K216" s="248" t="s">
        <v>192</v>
      </c>
      <c r="L216" s="41"/>
      <c r="M216" s="253" t="s">
        <v>1</v>
      </c>
      <c r="N216" s="254" t="s">
        <v>47</v>
      </c>
      <c r="O216" s="87"/>
      <c r="P216" s="255">
        <f>O216*H216</f>
        <v>0</v>
      </c>
      <c r="Q216" s="255">
        <v>0</v>
      </c>
      <c r="R216" s="255">
        <f>Q216*H216</f>
        <v>0</v>
      </c>
      <c r="S216" s="255">
        <v>0</v>
      </c>
      <c r="T216" s="256">
        <f>S216*H216</f>
        <v>0</v>
      </c>
      <c r="AR216" s="257" t="s">
        <v>170</v>
      </c>
      <c r="AT216" s="257" t="s">
        <v>153</v>
      </c>
      <c r="AU216" s="257" t="s">
        <v>92</v>
      </c>
      <c r="AY216" s="16" t="s">
        <v>150</v>
      </c>
      <c r="BE216" s="139">
        <f>IF(N216="základní",J216,0)</f>
        <v>0</v>
      </c>
      <c r="BF216" s="139">
        <f>IF(N216="snížená",J216,0)</f>
        <v>0</v>
      </c>
      <c r="BG216" s="139">
        <f>IF(N216="zákl. přenesená",J216,0)</f>
        <v>0</v>
      </c>
      <c r="BH216" s="139">
        <f>IF(N216="sníž. přenesená",J216,0)</f>
        <v>0</v>
      </c>
      <c r="BI216" s="139">
        <f>IF(N216="nulová",J216,0)</f>
        <v>0</v>
      </c>
      <c r="BJ216" s="16" t="s">
        <v>90</v>
      </c>
      <c r="BK216" s="139">
        <f>ROUND(I216*H216,2)</f>
        <v>0</v>
      </c>
      <c r="BL216" s="16" t="s">
        <v>170</v>
      </c>
      <c r="BM216" s="257" t="s">
        <v>423</v>
      </c>
    </row>
    <row r="217" spans="2:63" s="11" customFormat="1" ht="22.8" customHeight="1">
      <c r="B217" s="230"/>
      <c r="C217" s="231"/>
      <c r="D217" s="232" t="s">
        <v>81</v>
      </c>
      <c r="E217" s="244" t="s">
        <v>424</v>
      </c>
      <c r="F217" s="244" t="s">
        <v>425</v>
      </c>
      <c r="G217" s="231"/>
      <c r="H217" s="231"/>
      <c r="I217" s="234"/>
      <c r="J217" s="245">
        <f>BK217</f>
        <v>0</v>
      </c>
      <c r="K217" s="231"/>
      <c r="L217" s="236"/>
      <c r="M217" s="237"/>
      <c r="N217" s="238"/>
      <c r="O217" s="238"/>
      <c r="P217" s="239">
        <f>SUM(P218:P225)</f>
        <v>0</v>
      </c>
      <c r="Q217" s="238"/>
      <c r="R217" s="239">
        <f>SUM(R218:R225)</f>
        <v>0</v>
      </c>
      <c r="S217" s="238"/>
      <c r="T217" s="240">
        <f>SUM(T218:T225)</f>
        <v>0</v>
      </c>
      <c r="AR217" s="241" t="s">
        <v>90</v>
      </c>
      <c r="AT217" s="242" t="s">
        <v>81</v>
      </c>
      <c r="AU217" s="242" t="s">
        <v>90</v>
      </c>
      <c r="AY217" s="241" t="s">
        <v>150</v>
      </c>
      <c r="BK217" s="243">
        <f>SUM(BK218:BK225)</f>
        <v>0</v>
      </c>
    </row>
    <row r="218" spans="2:65" s="1" customFormat="1" ht="16.5" customHeight="1">
      <c r="B218" s="39"/>
      <c r="C218" s="246" t="s">
        <v>261</v>
      </c>
      <c r="D218" s="246" t="s">
        <v>153</v>
      </c>
      <c r="E218" s="247" t="s">
        <v>426</v>
      </c>
      <c r="F218" s="248" t="s">
        <v>427</v>
      </c>
      <c r="G218" s="249" t="s">
        <v>240</v>
      </c>
      <c r="H218" s="250">
        <v>2</v>
      </c>
      <c r="I218" s="251"/>
      <c r="J218" s="252">
        <f>ROUND(I218*H218,2)</f>
        <v>0</v>
      </c>
      <c r="K218" s="248" t="s">
        <v>1</v>
      </c>
      <c r="L218" s="41"/>
      <c r="M218" s="253" t="s">
        <v>1</v>
      </c>
      <c r="N218" s="254" t="s">
        <v>47</v>
      </c>
      <c r="O218" s="87"/>
      <c r="P218" s="255">
        <f>O218*H218</f>
        <v>0</v>
      </c>
      <c r="Q218" s="255">
        <v>0</v>
      </c>
      <c r="R218" s="255">
        <f>Q218*H218</f>
        <v>0</v>
      </c>
      <c r="S218" s="255">
        <v>0</v>
      </c>
      <c r="T218" s="256">
        <f>S218*H218</f>
        <v>0</v>
      </c>
      <c r="AR218" s="257" t="s">
        <v>170</v>
      </c>
      <c r="AT218" s="257" t="s">
        <v>153</v>
      </c>
      <c r="AU218" s="257" t="s">
        <v>92</v>
      </c>
      <c r="AY218" s="16" t="s">
        <v>150</v>
      </c>
      <c r="BE218" s="139">
        <f>IF(N218="základní",J218,0)</f>
        <v>0</v>
      </c>
      <c r="BF218" s="139">
        <f>IF(N218="snížená",J218,0)</f>
        <v>0</v>
      </c>
      <c r="BG218" s="139">
        <f>IF(N218="zákl. přenesená",J218,0)</f>
        <v>0</v>
      </c>
      <c r="BH218" s="139">
        <f>IF(N218="sníž. přenesená",J218,0)</f>
        <v>0</v>
      </c>
      <c r="BI218" s="139">
        <f>IF(N218="nulová",J218,0)</f>
        <v>0</v>
      </c>
      <c r="BJ218" s="16" t="s">
        <v>90</v>
      </c>
      <c r="BK218" s="139">
        <f>ROUND(I218*H218,2)</f>
        <v>0</v>
      </c>
      <c r="BL218" s="16" t="s">
        <v>170</v>
      </c>
      <c r="BM218" s="257" t="s">
        <v>428</v>
      </c>
    </row>
    <row r="219" spans="2:65" s="1" customFormat="1" ht="24" customHeight="1">
      <c r="B219" s="39"/>
      <c r="C219" s="246" t="s">
        <v>282</v>
      </c>
      <c r="D219" s="246" t="s">
        <v>153</v>
      </c>
      <c r="E219" s="247" t="s">
        <v>429</v>
      </c>
      <c r="F219" s="248" t="s">
        <v>430</v>
      </c>
      <c r="G219" s="249" t="s">
        <v>240</v>
      </c>
      <c r="H219" s="250">
        <v>2</v>
      </c>
      <c r="I219" s="251"/>
      <c r="J219" s="252">
        <f>ROUND(I219*H219,2)</f>
        <v>0</v>
      </c>
      <c r="K219" s="248" t="s">
        <v>1</v>
      </c>
      <c r="L219" s="41"/>
      <c r="M219" s="253" t="s">
        <v>1</v>
      </c>
      <c r="N219" s="254" t="s">
        <v>47</v>
      </c>
      <c r="O219" s="87"/>
      <c r="P219" s="255">
        <f>O219*H219</f>
        <v>0</v>
      </c>
      <c r="Q219" s="255">
        <v>0</v>
      </c>
      <c r="R219" s="255">
        <f>Q219*H219</f>
        <v>0</v>
      </c>
      <c r="S219" s="255">
        <v>0</v>
      </c>
      <c r="T219" s="256">
        <f>S219*H219</f>
        <v>0</v>
      </c>
      <c r="AR219" s="257" t="s">
        <v>170</v>
      </c>
      <c r="AT219" s="257" t="s">
        <v>153</v>
      </c>
      <c r="AU219" s="257" t="s">
        <v>92</v>
      </c>
      <c r="AY219" s="16" t="s">
        <v>150</v>
      </c>
      <c r="BE219" s="139">
        <f>IF(N219="základní",J219,0)</f>
        <v>0</v>
      </c>
      <c r="BF219" s="139">
        <f>IF(N219="snížená",J219,0)</f>
        <v>0</v>
      </c>
      <c r="BG219" s="139">
        <f>IF(N219="zákl. přenesená",J219,0)</f>
        <v>0</v>
      </c>
      <c r="BH219" s="139">
        <f>IF(N219="sníž. přenesená",J219,0)</f>
        <v>0</v>
      </c>
      <c r="BI219" s="139">
        <f>IF(N219="nulová",J219,0)</f>
        <v>0</v>
      </c>
      <c r="BJ219" s="16" t="s">
        <v>90</v>
      </c>
      <c r="BK219" s="139">
        <f>ROUND(I219*H219,2)</f>
        <v>0</v>
      </c>
      <c r="BL219" s="16" t="s">
        <v>170</v>
      </c>
      <c r="BM219" s="257" t="s">
        <v>431</v>
      </c>
    </row>
    <row r="220" spans="2:65" s="1" customFormat="1" ht="16.5" customHeight="1">
      <c r="B220" s="39"/>
      <c r="C220" s="246" t="s">
        <v>273</v>
      </c>
      <c r="D220" s="246" t="s">
        <v>153</v>
      </c>
      <c r="E220" s="247" t="s">
        <v>432</v>
      </c>
      <c r="F220" s="248" t="s">
        <v>433</v>
      </c>
      <c r="G220" s="249" t="s">
        <v>276</v>
      </c>
      <c r="H220" s="250">
        <v>1</v>
      </c>
      <c r="I220" s="251"/>
      <c r="J220" s="252">
        <f>ROUND(I220*H220,2)</f>
        <v>0</v>
      </c>
      <c r="K220" s="248" t="s">
        <v>1</v>
      </c>
      <c r="L220" s="41"/>
      <c r="M220" s="253" t="s">
        <v>1</v>
      </c>
      <c r="N220" s="254" t="s">
        <v>47</v>
      </c>
      <c r="O220" s="87"/>
      <c r="P220" s="255">
        <f>O220*H220</f>
        <v>0</v>
      </c>
      <c r="Q220" s="255">
        <v>0</v>
      </c>
      <c r="R220" s="255">
        <f>Q220*H220</f>
        <v>0</v>
      </c>
      <c r="S220" s="255">
        <v>0</v>
      </c>
      <c r="T220" s="256">
        <f>S220*H220</f>
        <v>0</v>
      </c>
      <c r="AR220" s="257" t="s">
        <v>170</v>
      </c>
      <c r="AT220" s="257" t="s">
        <v>153</v>
      </c>
      <c r="AU220" s="257" t="s">
        <v>92</v>
      </c>
      <c r="AY220" s="16" t="s">
        <v>150</v>
      </c>
      <c r="BE220" s="139">
        <f>IF(N220="základní",J220,0)</f>
        <v>0</v>
      </c>
      <c r="BF220" s="139">
        <f>IF(N220="snížená",J220,0)</f>
        <v>0</v>
      </c>
      <c r="BG220" s="139">
        <f>IF(N220="zákl. přenesená",J220,0)</f>
        <v>0</v>
      </c>
      <c r="BH220" s="139">
        <f>IF(N220="sníž. přenesená",J220,0)</f>
        <v>0</v>
      </c>
      <c r="BI220" s="139">
        <f>IF(N220="nulová",J220,0)</f>
        <v>0</v>
      </c>
      <c r="BJ220" s="16" t="s">
        <v>90</v>
      </c>
      <c r="BK220" s="139">
        <f>ROUND(I220*H220,2)</f>
        <v>0</v>
      </c>
      <c r="BL220" s="16" t="s">
        <v>170</v>
      </c>
      <c r="BM220" s="257" t="s">
        <v>434</v>
      </c>
    </row>
    <row r="221" spans="2:65" s="1" customFormat="1" ht="16.5" customHeight="1">
      <c r="B221" s="39"/>
      <c r="C221" s="246" t="s">
        <v>195</v>
      </c>
      <c r="D221" s="246" t="s">
        <v>153</v>
      </c>
      <c r="E221" s="247" t="s">
        <v>435</v>
      </c>
      <c r="F221" s="248" t="s">
        <v>436</v>
      </c>
      <c r="G221" s="249" t="s">
        <v>276</v>
      </c>
      <c r="H221" s="250">
        <v>1</v>
      </c>
      <c r="I221" s="251"/>
      <c r="J221" s="252">
        <f>ROUND(I221*H221,2)</f>
        <v>0</v>
      </c>
      <c r="K221" s="248" t="s">
        <v>1</v>
      </c>
      <c r="L221" s="41"/>
      <c r="M221" s="253" t="s">
        <v>1</v>
      </c>
      <c r="N221" s="254" t="s">
        <v>47</v>
      </c>
      <c r="O221" s="87"/>
      <c r="P221" s="255">
        <f>O221*H221</f>
        <v>0</v>
      </c>
      <c r="Q221" s="255">
        <v>0</v>
      </c>
      <c r="R221" s="255">
        <f>Q221*H221</f>
        <v>0</v>
      </c>
      <c r="S221" s="255">
        <v>0</v>
      </c>
      <c r="T221" s="256">
        <f>S221*H221</f>
        <v>0</v>
      </c>
      <c r="AR221" s="257" t="s">
        <v>170</v>
      </c>
      <c r="AT221" s="257" t="s">
        <v>153</v>
      </c>
      <c r="AU221" s="257" t="s">
        <v>92</v>
      </c>
      <c r="AY221" s="16" t="s">
        <v>150</v>
      </c>
      <c r="BE221" s="139">
        <f>IF(N221="základní",J221,0)</f>
        <v>0</v>
      </c>
      <c r="BF221" s="139">
        <f>IF(N221="snížená",J221,0)</f>
        <v>0</v>
      </c>
      <c r="BG221" s="139">
        <f>IF(N221="zákl. přenesená",J221,0)</f>
        <v>0</v>
      </c>
      <c r="BH221" s="139">
        <f>IF(N221="sníž. přenesená",J221,0)</f>
        <v>0</v>
      </c>
      <c r="BI221" s="139">
        <f>IF(N221="nulová",J221,0)</f>
        <v>0</v>
      </c>
      <c r="BJ221" s="16" t="s">
        <v>90</v>
      </c>
      <c r="BK221" s="139">
        <f>ROUND(I221*H221,2)</f>
        <v>0</v>
      </c>
      <c r="BL221" s="16" t="s">
        <v>170</v>
      </c>
      <c r="BM221" s="257" t="s">
        <v>437</v>
      </c>
    </row>
    <row r="222" spans="2:65" s="1" customFormat="1" ht="24" customHeight="1">
      <c r="B222" s="39"/>
      <c r="C222" s="246" t="s">
        <v>287</v>
      </c>
      <c r="D222" s="246" t="s">
        <v>153</v>
      </c>
      <c r="E222" s="247" t="s">
        <v>438</v>
      </c>
      <c r="F222" s="248" t="s">
        <v>439</v>
      </c>
      <c r="G222" s="249" t="s">
        <v>240</v>
      </c>
      <c r="H222" s="250">
        <v>2</v>
      </c>
      <c r="I222" s="251"/>
      <c r="J222" s="252">
        <f>ROUND(I222*H222,2)</f>
        <v>0</v>
      </c>
      <c r="K222" s="248" t="s">
        <v>1</v>
      </c>
      <c r="L222" s="41"/>
      <c r="M222" s="253" t="s">
        <v>1</v>
      </c>
      <c r="N222" s="254" t="s">
        <v>47</v>
      </c>
      <c r="O222" s="87"/>
      <c r="P222" s="255">
        <f>O222*H222</f>
        <v>0</v>
      </c>
      <c r="Q222" s="255">
        <v>0</v>
      </c>
      <c r="R222" s="255">
        <f>Q222*H222</f>
        <v>0</v>
      </c>
      <c r="S222" s="255">
        <v>0</v>
      </c>
      <c r="T222" s="256">
        <f>S222*H222</f>
        <v>0</v>
      </c>
      <c r="AR222" s="257" t="s">
        <v>170</v>
      </c>
      <c r="AT222" s="257" t="s">
        <v>153</v>
      </c>
      <c r="AU222" s="257" t="s">
        <v>92</v>
      </c>
      <c r="AY222" s="16" t="s">
        <v>150</v>
      </c>
      <c r="BE222" s="139">
        <f>IF(N222="základní",J222,0)</f>
        <v>0</v>
      </c>
      <c r="BF222" s="139">
        <f>IF(N222="snížená",J222,0)</f>
        <v>0</v>
      </c>
      <c r="BG222" s="139">
        <f>IF(N222="zákl. přenesená",J222,0)</f>
        <v>0</v>
      </c>
      <c r="BH222" s="139">
        <f>IF(N222="sníž. přenesená",J222,0)</f>
        <v>0</v>
      </c>
      <c r="BI222" s="139">
        <f>IF(N222="nulová",J222,0)</f>
        <v>0</v>
      </c>
      <c r="BJ222" s="16" t="s">
        <v>90</v>
      </c>
      <c r="BK222" s="139">
        <f>ROUND(I222*H222,2)</f>
        <v>0</v>
      </c>
      <c r="BL222" s="16" t="s">
        <v>170</v>
      </c>
      <c r="BM222" s="257" t="s">
        <v>440</v>
      </c>
    </row>
    <row r="223" spans="2:65" s="1" customFormat="1" ht="48" customHeight="1">
      <c r="B223" s="39"/>
      <c r="C223" s="246" t="s">
        <v>291</v>
      </c>
      <c r="D223" s="246" t="s">
        <v>153</v>
      </c>
      <c r="E223" s="247" t="s">
        <v>441</v>
      </c>
      <c r="F223" s="248" t="s">
        <v>442</v>
      </c>
      <c r="G223" s="249" t="s">
        <v>240</v>
      </c>
      <c r="H223" s="250">
        <v>28</v>
      </c>
      <c r="I223" s="251"/>
      <c r="J223" s="252">
        <f>ROUND(I223*H223,2)</f>
        <v>0</v>
      </c>
      <c r="K223" s="248" t="s">
        <v>1</v>
      </c>
      <c r="L223" s="41"/>
      <c r="M223" s="253" t="s">
        <v>1</v>
      </c>
      <c r="N223" s="254" t="s">
        <v>47</v>
      </c>
      <c r="O223" s="87"/>
      <c r="P223" s="255">
        <f>O223*H223</f>
        <v>0</v>
      </c>
      <c r="Q223" s="255">
        <v>0</v>
      </c>
      <c r="R223" s="255">
        <f>Q223*H223</f>
        <v>0</v>
      </c>
      <c r="S223" s="255">
        <v>0</v>
      </c>
      <c r="T223" s="256">
        <f>S223*H223</f>
        <v>0</v>
      </c>
      <c r="AR223" s="257" t="s">
        <v>170</v>
      </c>
      <c r="AT223" s="257" t="s">
        <v>153</v>
      </c>
      <c r="AU223" s="257" t="s">
        <v>92</v>
      </c>
      <c r="AY223" s="16" t="s">
        <v>150</v>
      </c>
      <c r="BE223" s="139">
        <f>IF(N223="základní",J223,0)</f>
        <v>0</v>
      </c>
      <c r="BF223" s="139">
        <f>IF(N223="snížená",J223,0)</f>
        <v>0</v>
      </c>
      <c r="BG223" s="139">
        <f>IF(N223="zákl. přenesená",J223,0)</f>
        <v>0</v>
      </c>
      <c r="BH223" s="139">
        <f>IF(N223="sníž. přenesená",J223,0)</f>
        <v>0</v>
      </c>
      <c r="BI223" s="139">
        <f>IF(N223="nulová",J223,0)</f>
        <v>0</v>
      </c>
      <c r="BJ223" s="16" t="s">
        <v>90</v>
      </c>
      <c r="BK223" s="139">
        <f>ROUND(I223*H223,2)</f>
        <v>0</v>
      </c>
      <c r="BL223" s="16" t="s">
        <v>170</v>
      </c>
      <c r="BM223" s="257" t="s">
        <v>443</v>
      </c>
    </row>
    <row r="224" spans="2:51" s="13" customFormat="1" ht="12">
      <c r="B224" s="269"/>
      <c r="C224" s="270"/>
      <c r="D224" s="260" t="s">
        <v>158</v>
      </c>
      <c r="E224" s="270"/>
      <c r="F224" s="272" t="s">
        <v>444</v>
      </c>
      <c r="G224" s="270"/>
      <c r="H224" s="273">
        <v>28</v>
      </c>
      <c r="I224" s="274"/>
      <c r="J224" s="270"/>
      <c r="K224" s="270"/>
      <c r="L224" s="275"/>
      <c r="M224" s="276"/>
      <c r="N224" s="277"/>
      <c r="O224" s="277"/>
      <c r="P224" s="277"/>
      <c r="Q224" s="277"/>
      <c r="R224" s="277"/>
      <c r="S224" s="277"/>
      <c r="T224" s="278"/>
      <c r="AT224" s="279" t="s">
        <v>158</v>
      </c>
      <c r="AU224" s="279" t="s">
        <v>92</v>
      </c>
      <c r="AV224" s="13" t="s">
        <v>92</v>
      </c>
      <c r="AW224" s="13" t="s">
        <v>4</v>
      </c>
      <c r="AX224" s="13" t="s">
        <v>90</v>
      </c>
      <c r="AY224" s="279" t="s">
        <v>150</v>
      </c>
    </row>
    <row r="225" spans="2:65" s="1" customFormat="1" ht="48" customHeight="1">
      <c r="B225" s="39"/>
      <c r="C225" s="246" t="s">
        <v>295</v>
      </c>
      <c r="D225" s="246" t="s">
        <v>153</v>
      </c>
      <c r="E225" s="247" t="s">
        <v>445</v>
      </c>
      <c r="F225" s="248" t="s">
        <v>446</v>
      </c>
      <c r="G225" s="249" t="s">
        <v>240</v>
      </c>
      <c r="H225" s="250">
        <v>2</v>
      </c>
      <c r="I225" s="251"/>
      <c r="J225" s="252">
        <f>ROUND(I225*H225,2)</f>
        <v>0</v>
      </c>
      <c r="K225" s="248" t="s">
        <v>192</v>
      </c>
      <c r="L225" s="41"/>
      <c r="M225" s="305" t="s">
        <v>1</v>
      </c>
      <c r="N225" s="306" t="s">
        <v>47</v>
      </c>
      <c r="O225" s="292"/>
      <c r="P225" s="307">
        <f>O225*H225</f>
        <v>0</v>
      </c>
      <c r="Q225" s="307">
        <v>0</v>
      </c>
      <c r="R225" s="307">
        <f>Q225*H225</f>
        <v>0</v>
      </c>
      <c r="S225" s="307">
        <v>0</v>
      </c>
      <c r="T225" s="308">
        <f>S225*H225</f>
        <v>0</v>
      </c>
      <c r="AR225" s="257" t="s">
        <v>170</v>
      </c>
      <c r="AT225" s="257" t="s">
        <v>153</v>
      </c>
      <c r="AU225" s="257" t="s">
        <v>92</v>
      </c>
      <c r="AY225" s="16" t="s">
        <v>150</v>
      </c>
      <c r="BE225" s="139">
        <f>IF(N225="základní",J225,0)</f>
        <v>0</v>
      </c>
      <c r="BF225" s="139">
        <f>IF(N225="snížená",J225,0)</f>
        <v>0</v>
      </c>
      <c r="BG225" s="139">
        <f>IF(N225="zákl. přenesená",J225,0)</f>
        <v>0</v>
      </c>
      <c r="BH225" s="139">
        <f>IF(N225="sníž. přenesená",J225,0)</f>
        <v>0</v>
      </c>
      <c r="BI225" s="139">
        <f>IF(N225="nulová",J225,0)</f>
        <v>0</v>
      </c>
      <c r="BJ225" s="16" t="s">
        <v>90</v>
      </c>
      <c r="BK225" s="139">
        <f>ROUND(I225*H225,2)</f>
        <v>0</v>
      </c>
      <c r="BL225" s="16" t="s">
        <v>170</v>
      </c>
      <c r="BM225" s="257" t="s">
        <v>447</v>
      </c>
    </row>
    <row r="226" spans="2:12" s="1" customFormat="1" ht="6.95" customHeight="1">
      <c r="B226" s="62"/>
      <c r="C226" s="63"/>
      <c r="D226" s="63"/>
      <c r="E226" s="63"/>
      <c r="F226" s="63"/>
      <c r="G226" s="63"/>
      <c r="H226" s="63"/>
      <c r="I226" s="191"/>
      <c r="J226" s="63"/>
      <c r="K226" s="63"/>
      <c r="L226" s="41"/>
    </row>
  </sheetData>
  <sheetProtection password="CC35" sheet="1" objects="1" scenarios="1" formatColumns="0" formatRows="0" autoFilter="0"/>
  <autoFilter ref="C129:K225"/>
  <mergeCells count="14">
    <mergeCell ref="E7:H7"/>
    <mergeCell ref="E9:H9"/>
    <mergeCell ref="E18:H18"/>
    <mergeCell ref="E27:H27"/>
    <mergeCell ref="E85:H85"/>
    <mergeCell ref="E87:H87"/>
    <mergeCell ref="D104:F104"/>
    <mergeCell ref="D105:F105"/>
    <mergeCell ref="D106:F106"/>
    <mergeCell ref="D107:F107"/>
    <mergeCell ref="D108:F10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98</v>
      </c>
    </row>
    <row r="3" spans="2:46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19"/>
      <c r="AT3" s="16" t="s">
        <v>90</v>
      </c>
    </row>
    <row r="4" spans="2:46" ht="24.95" customHeight="1">
      <c r="B4" s="19"/>
      <c r="D4" s="151" t="s">
        <v>114</v>
      </c>
      <c r="L4" s="19"/>
      <c r="M4" s="15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53" t="s">
        <v>16</v>
      </c>
      <c r="L6" s="19"/>
    </row>
    <row r="7" spans="2:12" ht="16.5" customHeight="1">
      <c r="B7" s="19"/>
      <c r="E7" s="154" t="str">
        <f>'Rekapitulace stavby'!K6</f>
        <v>Demolice objektu Sokolov - Hornická</v>
      </c>
      <c r="F7" s="153"/>
      <c r="G7" s="153"/>
      <c r="H7" s="153"/>
      <c r="L7" s="19"/>
    </row>
    <row r="8" spans="2:12" s="1" customFormat="1" ht="12" customHeight="1">
      <c r="B8" s="41"/>
      <c r="D8" s="153" t="s">
        <v>115</v>
      </c>
      <c r="I8" s="155"/>
      <c r="L8" s="41"/>
    </row>
    <row r="9" spans="2:12" s="1" customFormat="1" ht="36.95" customHeight="1">
      <c r="B9" s="41"/>
      <c r="E9" s="156" t="s">
        <v>448</v>
      </c>
      <c r="F9" s="1"/>
      <c r="G9" s="1"/>
      <c r="H9" s="1"/>
      <c r="I9" s="155"/>
      <c r="L9" s="41"/>
    </row>
    <row r="10" spans="2:12" s="1" customFormat="1" ht="12">
      <c r="B10" s="41"/>
      <c r="I10" s="155"/>
      <c r="L10" s="41"/>
    </row>
    <row r="11" spans="2:12" s="1" customFormat="1" ht="12" customHeight="1">
      <c r="B11" s="41"/>
      <c r="D11" s="153" t="s">
        <v>18</v>
      </c>
      <c r="F11" s="157" t="s">
        <v>1</v>
      </c>
      <c r="I11" s="158" t="s">
        <v>19</v>
      </c>
      <c r="J11" s="157" t="s">
        <v>1</v>
      </c>
      <c r="L11" s="41"/>
    </row>
    <row r="12" spans="2:12" s="1" customFormat="1" ht="12" customHeight="1">
      <c r="B12" s="41"/>
      <c r="D12" s="153" t="s">
        <v>20</v>
      </c>
      <c r="F12" s="157" t="s">
        <v>21</v>
      </c>
      <c r="I12" s="158" t="s">
        <v>22</v>
      </c>
      <c r="J12" s="159" t="str">
        <f>'Rekapitulace stavby'!AN8</f>
        <v>12. 12. 2019</v>
      </c>
      <c r="L12" s="41"/>
    </row>
    <row r="13" spans="2:12" s="1" customFormat="1" ht="10.8" customHeight="1">
      <c r="B13" s="41"/>
      <c r="I13" s="155"/>
      <c r="L13" s="41"/>
    </row>
    <row r="14" spans="2:12" s="1" customFormat="1" ht="12" customHeight="1">
      <c r="B14" s="41"/>
      <c r="D14" s="153" t="s">
        <v>24</v>
      </c>
      <c r="I14" s="158" t="s">
        <v>25</v>
      </c>
      <c r="J14" s="157" t="s">
        <v>26</v>
      </c>
      <c r="L14" s="41"/>
    </row>
    <row r="15" spans="2:12" s="1" customFormat="1" ht="18" customHeight="1">
      <c r="B15" s="41"/>
      <c r="E15" s="157" t="s">
        <v>27</v>
      </c>
      <c r="I15" s="158" t="s">
        <v>28</v>
      </c>
      <c r="J15" s="157" t="s">
        <v>29</v>
      </c>
      <c r="L15" s="41"/>
    </row>
    <row r="16" spans="2:12" s="1" customFormat="1" ht="6.95" customHeight="1">
      <c r="B16" s="41"/>
      <c r="I16" s="155"/>
      <c r="L16" s="41"/>
    </row>
    <row r="17" spans="2:12" s="1" customFormat="1" ht="12" customHeight="1">
      <c r="B17" s="41"/>
      <c r="D17" s="153" t="s">
        <v>30</v>
      </c>
      <c r="I17" s="158" t="s">
        <v>25</v>
      </c>
      <c r="J17" s="32" t="str">
        <f>'Rekapitulace stavby'!AN13</f>
        <v>Vyplň údaj</v>
      </c>
      <c r="L17" s="41"/>
    </row>
    <row r="18" spans="2:12" s="1" customFormat="1" ht="18" customHeight="1">
      <c r="B18" s="41"/>
      <c r="E18" s="32" t="str">
        <f>'Rekapitulace stavby'!E14</f>
        <v>Vyplň údaj</v>
      </c>
      <c r="F18" s="157"/>
      <c r="G18" s="157"/>
      <c r="H18" s="157"/>
      <c r="I18" s="158" t="s">
        <v>28</v>
      </c>
      <c r="J18" s="32" t="str">
        <f>'Rekapitulace stavby'!AN14</f>
        <v>Vyplň údaj</v>
      </c>
      <c r="L18" s="41"/>
    </row>
    <row r="19" spans="2:12" s="1" customFormat="1" ht="6.95" customHeight="1">
      <c r="B19" s="41"/>
      <c r="I19" s="155"/>
      <c r="L19" s="41"/>
    </row>
    <row r="20" spans="2:12" s="1" customFormat="1" ht="12" customHeight="1">
      <c r="B20" s="41"/>
      <c r="D20" s="153" t="s">
        <v>32</v>
      </c>
      <c r="I20" s="158" t="s">
        <v>25</v>
      </c>
      <c r="J20" s="157" t="s">
        <v>33</v>
      </c>
      <c r="L20" s="41"/>
    </row>
    <row r="21" spans="2:12" s="1" customFormat="1" ht="18" customHeight="1">
      <c r="B21" s="41"/>
      <c r="E21" s="157" t="s">
        <v>34</v>
      </c>
      <c r="I21" s="158" t="s">
        <v>28</v>
      </c>
      <c r="J21" s="157" t="s">
        <v>35</v>
      </c>
      <c r="L21" s="41"/>
    </row>
    <row r="22" spans="2:12" s="1" customFormat="1" ht="6.95" customHeight="1">
      <c r="B22" s="41"/>
      <c r="I22" s="155"/>
      <c r="L22" s="41"/>
    </row>
    <row r="23" spans="2:12" s="1" customFormat="1" ht="12" customHeight="1">
      <c r="B23" s="41"/>
      <c r="D23" s="153" t="s">
        <v>37</v>
      </c>
      <c r="I23" s="158" t="s">
        <v>25</v>
      </c>
      <c r="J23" s="157" t="s">
        <v>1</v>
      </c>
      <c r="L23" s="41"/>
    </row>
    <row r="24" spans="2:12" s="1" customFormat="1" ht="18" customHeight="1">
      <c r="B24" s="41"/>
      <c r="E24" s="157" t="s">
        <v>38</v>
      </c>
      <c r="I24" s="158" t="s">
        <v>28</v>
      </c>
      <c r="J24" s="157" t="s">
        <v>1</v>
      </c>
      <c r="L24" s="41"/>
    </row>
    <row r="25" spans="2:12" s="1" customFormat="1" ht="6.95" customHeight="1">
      <c r="B25" s="41"/>
      <c r="I25" s="155"/>
      <c r="L25" s="41"/>
    </row>
    <row r="26" spans="2:12" s="1" customFormat="1" ht="12" customHeight="1">
      <c r="B26" s="41"/>
      <c r="D26" s="153" t="s">
        <v>39</v>
      </c>
      <c r="I26" s="155"/>
      <c r="L26" s="41"/>
    </row>
    <row r="27" spans="2:12" s="7" customFormat="1" ht="16.5" customHeight="1">
      <c r="B27" s="160"/>
      <c r="E27" s="161" t="s">
        <v>1</v>
      </c>
      <c r="F27" s="161"/>
      <c r="G27" s="161"/>
      <c r="H27" s="161"/>
      <c r="I27" s="162"/>
      <c r="L27" s="160"/>
    </row>
    <row r="28" spans="2:12" s="1" customFormat="1" ht="6.95" customHeight="1">
      <c r="B28" s="41"/>
      <c r="I28" s="155"/>
      <c r="L28" s="41"/>
    </row>
    <row r="29" spans="2:12" s="1" customFormat="1" ht="6.95" customHeight="1">
      <c r="B29" s="41"/>
      <c r="D29" s="79"/>
      <c r="E29" s="79"/>
      <c r="F29" s="79"/>
      <c r="G29" s="79"/>
      <c r="H29" s="79"/>
      <c r="I29" s="163"/>
      <c r="J29" s="79"/>
      <c r="K29" s="79"/>
      <c r="L29" s="41"/>
    </row>
    <row r="30" spans="2:12" s="1" customFormat="1" ht="14.4" customHeight="1">
      <c r="B30" s="41"/>
      <c r="D30" s="157" t="s">
        <v>117</v>
      </c>
      <c r="I30" s="155"/>
      <c r="J30" s="164">
        <f>J96</f>
        <v>0</v>
      </c>
      <c r="L30" s="41"/>
    </row>
    <row r="31" spans="2:12" s="1" customFormat="1" ht="14.4" customHeight="1">
      <c r="B31" s="41"/>
      <c r="D31" s="165" t="s">
        <v>108</v>
      </c>
      <c r="I31" s="155"/>
      <c r="J31" s="164">
        <f>J102</f>
        <v>0</v>
      </c>
      <c r="L31" s="41"/>
    </row>
    <row r="32" spans="2:12" s="1" customFormat="1" ht="25.4" customHeight="1">
      <c r="B32" s="41"/>
      <c r="D32" s="166" t="s">
        <v>42</v>
      </c>
      <c r="I32" s="155"/>
      <c r="J32" s="167">
        <f>ROUND(J30+J31,2)</f>
        <v>0</v>
      </c>
      <c r="L32" s="41"/>
    </row>
    <row r="33" spans="2:12" s="1" customFormat="1" ht="6.95" customHeight="1">
      <c r="B33" s="41"/>
      <c r="D33" s="79"/>
      <c r="E33" s="79"/>
      <c r="F33" s="79"/>
      <c r="G33" s="79"/>
      <c r="H33" s="79"/>
      <c r="I33" s="163"/>
      <c r="J33" s="79"/>
      <c r="K33" s="79"/>
      <c r="L33" s="41"/>
    </row>
    <row r="34" spans="2:12" s="1" customFormat="1" ht="14.4" customHeight="1">
      <c r="B34" s="41"/>
      <c r="F34" s="168" t="s">
        <v>44</v>
      </c>
      <c r="I34" s="169" t="s">
        <v>43</v>
      </c>
      <c r="J34" s="168" t="s">
        <v>45</v>
      </c>
      <c r="L34" s="41"/>
    </row>
    <row r="35" spans="2:12" s="1" customFormat="1" ht="14.4" customHeight="1">
      <c r="B35" s="41"/>
      <c r="D35" s="170" t="s">
        <v>46</v>
      </c>
      <c r="E35" s="153" t="s">
        <v>47</v>
      </c>
      <c r="F35" s="171">
        <f>ROUND((SUM(BE102:BE109)+SUM(BE129:BE220)),2)</f>
        <v>0</v>
      </c>
      <c r="I35" s="172">
        <v>0.21</v>
      </c>
      <c r="J35" s="171">
        <f>ROUND(((SUM(BE102:BE109)+SUM(BE129:BE220))*I35),2)</f>
        <v>0</v>
      </c>
      <c r="L35" s="41"/>
    </row>
    <row r="36" spans="2:12" s="1" customFormat="1" ht="14.4" customHeight="1">
      <c r="B36" s="41"/>
      <c r="E36" s="153" t="s">
        <v>48</v>
      </c>
      <c r="F36" s="171">
        <f>ROUND((SUM(BF102:BF109)+SUM(BF129:BF220)),2)</f>
        <v>0</v>
      </c>
      <c r="I36" s="172">
        <v>0.15</v>
      </c>
      <c r="J36" s="171">
        <f>ROUND(((SUM(BF102:BF109)+SUM(BF129:BF220))*I36),2)</f>
        <v>0</v>
      </c>
      <c r="L36" s="41"/>
    </row>
    <row r="37" spans="2:12" s="1" customFormat="1" ht="14.4" customHeight="1" hidden="1">
      <c r="B37" s="41"/>
      <c r="E37" s="153" t="s">
        <v>49</v>
      </c>
      <c r="F37" s="171">
        <f>ROUND((SUM(BG102:BG109)+SUM(BG129:BG220)),2)</f>
        <v>0</v>
      </c>
      <c r="I37" s="172">
        <v>0.21</v>
      </c>
      <c r="J37" s="171">
        <f>0</f>
        <v>0</v>
      </c>
      <c r="L37" s="41"/>
    </row>
    <row r="38" spans="2:12" s="1" customFormat="1" ht="14.4" customHeight="1" hidden="1">
      <c r="B38" s="41"/>
      <c r="E38" s="153" t="s">
        <v>50</v>
      </c>
      <c r="F38" s="171">
        <f>ROUND((SUM(BH102:BH109)+SUM(BH129:BH220)),2)</f>
        <v>0</v>
      </c>
      <c r="I38" s="172">
        <v>0.15</v>
      </c>
      <c r="J38" s="171">
        <f>0</f>
        <v>0</v>
      </c>
      <c r="L38" s="41"/>
    </row>
    <row r="39" spans="2:12" s="1" customFormat="1" ht="14.4" customHeight="1" hidden="1">
      <c r="B39" s="41"/>
      <c r="E39" s="153" t="s">
        <v>51</v>
      </c>
      <c r="F39" s="171">
        <f>ROUND((SUM(BI102:BI109)+SUM(BI129:BI220)),2)</f>
        <v>0</v>
      </c>
      <c r="I39" s="172">
        <v>0</v>
      </c>
      <c r="J39" s="171">
        <f>0</f>
        <v>0</v>
      </c>
      <c r="L39" s="41"/>
    </row>
    <row r="40" spans="2:12" s="1" customFormat="1" ht="6.95" customHeight="1">
      <c r="B40" s="41"/>
      <c r="I40" s="155"/>
      <c r="L40" s="41"/>
    </row>
    <row r="41" spans="2:12" s="1" customFormat="1" ht="25.4" customHeight="1">
      <c r="B41" s="41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41"/>
    </row>
    <row r="42" spans="2:12" s="1" customFormat="1" ht="14.4" customHeight="1">
      <c r="B42" s="41"/>
      <c r="I42" s="155"/>
      <c r="L42" s="4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1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1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4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1"/>
      <c r="D65" s="181" t="s">
        <v>59</v>
      </c>
      <c r="E65" s="182"/>
      <c r="F65" s="182"/>
      <c r="G65" s="181" t="s">
        <v>60</v>
      </c>
      <c r="H65" s="182"/>
      <c r="I65" s="183"/>
      <c r="J65" s="182"/>
      <c r="K65" s="182"/>
      <c r="L65" s="4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1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41"/>
    </row>
    <row r="77" spans="2:12" s="1" customFormat="1" ht="14.4" customHeight="1"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41"/>
    </row>
    <row r="81" spans="2:12" s="1" customFormat="1" ht="6.95" customHeight="1"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41"/>
    </row>
    <row r="82" spans="2:12" s="1" customFormat="1" ht="24.95" customHeight="1">
      <c r="B82" s="39"/>
      <c r="C82" s="22" t="s">
        <v>118</v>
      </c>
      <c r="D82" s="40"/>
      <c r="E82" s="40"/>
      <c r="F82" s="40"/>
      <c r="G82" s="40"/>
      <c r="H82" s="40"/>
      <c r="I82" s="155"/>
      <c r="J82" s="40"/>
      <c r="K82" s="40"/>
      <c r="L82" s="41"/>
    </row>
    <row r="83" spans="2:12" s="1" customFormat="1" ht="6.95" customHeight="1"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41"/>
    </row>
    <row r="84" spans="2:12" s="1" customFormat="1" ht="12" customHeight="1">
      <c r="B84" s="39"/>
      <c r="C84" s="31" t="s">
        <v>16</v>
      </c>
      <c r="D84" s="40"/>
      <c r="E84" s="40"/>
      <c r="F84" s="40"/>
      <c r="G84" s="40"/>
      <c r="H84" s="40"/>
      <c r="I84" s="155"/>
      <c r="J84" s="40"/>
      <c r="K84" s="40"/>
      <c r="L84" s="41"/>
    </row>
    <row r="85" spans="2:12" s="1" customFormat="1" ht="16.5" customHeight="1">
      <c r="B85" s="39"/>
      <c r="C85" s="40"/>
      <c r="D85" s="40"/>
      <c r="E85" s="195" t="str">
        <f>E7</f>
        <v>Demolice objektu Sokolov - Hornická</v>
      </c>
      <c r="F85" s="31"/>
      <c r="G85" s="31"/>
      <c r="H85" s="31"/>
      <c r="I85" s="155"/>
      <c r="J85" s="40"/>
      <c r="K85" s="40"/>
      <c r="L85" s="41"/>
    </row>
    <row r="86" spans="2:12" s="1" customFormat="1" ht="12" customHeight="1">
      <c r="B86" s="39"/>
      <c r="C86" s="31" t="s">
        <v>115</v>
      </c>
      <c r="D86" s="40"/>
      <c r="E86" s="40"/>
      <c r="F86" s="40"/>
      <c r="G86" s="40"/>
      <c r="H86" s="40"/>
      <c r="I86" s="155"/>
      <c r="J86" s="40"/>
      <c r="K86" s="40"/>
      <c r="L86" s="41"/>
    </row>
    <row r="87" spans="2:12" s="1" customFormat="1" ht="16.5" customHeight="1">
      <c r="B87" s="39"/>
      <c r="C87" s="40"/>
      <c r="D87" s="40"/>
      <c r="E87" s="72" t="str">
        <f>E9</f>
        <v>03 - Oprava sousedního objektu</v>
      </c>
      <c r="F87" s="40"/>
      <c r="G87" s="40"/>
      <c r="H87" s="40"/>
      <c r="I87" s="155"/>
      <c r="J87" s="40"/>
      <c r="K87" s="40"/>
      <c r="L87" s="41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55"/>
      <c r="J88" s="40"/>
      <c r="K88" s="40"/>
      <c r="L88" s="41"/>
    </row>
    <row r="89" spans="2:12" s="1" customFormat="1" ht="12" customHeight="1">
      <c r="B89" s="39"/>
      <c r="C89" s="31" t="s">
        <v>20</v>
      </c>
      <c r="D89" s="40"/>
      <c r="E89" s="40"/>
      <c r="F89" s="26" t="str">
        <f>F12</f>
        <v>Sokolov</v>
      </c>
      <c r="G89" s="40"/>
      <c r="H89" s="40"/>
      <c r="I89" s="158" t="s">
        <v>22</v>
      </c>
      <c r="J89" s="75" t="str">
        <f>IF(J12="","",J12)</f>
        <v>12. 12. 2019</v>
      </c>
      <c r="K89" s="40"/>
      <c r="L89" s="41"/>
    </row>
    <row r="90" spans="2:12" s="1" customFormat="1" ht="6.95" customHeight="1"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41"/>
    </row>
    <row r="91" spans="2:12" s="1" customFormat="1" ht="27.9" customHeight="1">
      <c r="B91" s="39"/>
      <c r="C91" s="31" t="s">
        <v>24</v>
      </c>
      <c r="D91" s="40"/>
      <c r="E91" s="40"/>
      <c r="F91" s="26" t="str">
        <f>E15</f>
        <v>Město Sokolov</v>
      </c>
      <c r="G91" s="40"/>
      <c r="H91" s="40"/>
      <c r="I91" s="158" t="s">
        <v>32</v>
      </c>
      <c r="J91" s="35" t="str">
        <f>E21</f>
        <v>AWT Rekultivace a.s.</v>
      </c>
      <c r="K91" s="40"/>
      <c r="L91" s="41"/>
    </row>
    <row r="92" spans="2:12" s="1" customFormat="1" ht="15.15" customHeight="1">
      <c r="B92" s="39"/>
      <c r="C92" s="31" t="s">
        <v>30</v>
      </c>
      <c r="D92" s="40"/>
      <c r="E92" s="40"/>
      <c r="F92" s="26" t="str">
        <f>IF(E18="","",E18)</f>
        <v>Vyplň údaj</v>
      </c>
      <c r="G92" s="40"/>
      <c r="H92" s="40"/>
      <c r="I92" s="158" t="s">
        <v>37</v>
      </c>
      <c r="J92" s="35" t="str">
        <f>E24</f>
        <v>Ing. Kropáčová</v>
      </c>
      <c r="K92" s="40"/>
      <c r="L92" s="41"/>
    </row>
    <row r="93" spans="2:12" s="1" customFormat="1" ht="10.3" customHeight="1"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41"/>
    </row>
    <row r="94" spans="2:12" s="1" customFormat="1" ht="29.25" customHeight="1">
      <c r="B94" s="39"/>
      <c r="C94" s="196" t="s">
        <v>119</v>
      </c>
      <c r="D94" s="145"/>
      <c r="E94" s="145"/>
      <c r="F94" s="145"/>
      <c r="G94" s="145"/>
      <c r="H94" s="145"/>
      <c r="I94" s="197"/>
      <c r="J94" s="198" t="s">
        <v>120</v>
      </c>
      <c r="K94" s="145"/>
      <c r="L94" s="41"/>
    </row>
    <row r="95" spans="2:12" s="1" customFormat="1" ht="10.3" customHeight="1"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41"/>
    </row>
    <row r="96" spans="2:47" s="1" customFormat="1" ht="22.8" customHeight="1">
      <c r="B96" s="39"/>
      <c r="C96" s="199" t="s">
        <v>121</v>
      </c>
      <c r="D96" s="40"/>
      <c r="E96" s="40"/>
      <c r="F96" s="40"/>
      <c r="G96" s="40"/>
      <c r="H96" s="40"/>
      <c r="I96" s="155"/>
      <c r="J96" s="106">
        <f>J129</f>
        <v>0</v>
      </c>
      <c r="K96" s="40"/>
      <c r="L96" s="41"/>
      <c r="AU96" s="16" t="s">
        <v>122</v>
      </c>
    </row>
    <row r="97" spans="2:12" s="8" customFormat="1" ht="24.95" customHeight="1">
      <c r="B97" s="200"/>
      <c r="C97" s="201"/>
      <c r="D97" s="202" t="s">
        <v>449</v>
      </c>
      <c r="E97" s="203"/>
      <c r="F97" s="203"/>
      <c r="G97" s="203"/>
      <c r="H97" s="203"/>
      <c r="I97" s="204"/>
      <c r="J97" s="205">
        <f>J130</f>
        <v>0</v>
      </c>
      <c r="K97" s="201"/>
      <c r="L97" s="206"/>
    </row>
    <row r="98" spans="2:12" s="9" customFormat="1" ht="19.9" customHeight="1">
      <c r="B98" s="207"/>
      <c r="C98" s="208"/>
      <c r="D98" s="209" t="s">
        <v>125</v>
      </c>
      <c r="E98" s="210"/>
      <c r="F98" s="210"/>
      <c r="G98" s="210"/>
      <c r="H98" s="210"/>
      <c r="I98" s="211"/>
      <c r="J98" s="212">
        <f>J131</f>
        <v>0</v>
      </c>
      <c r="K98" s="208"/>
      <c r="L98" s="213"/>
    </row>
    <row r="99" spans="2:12" s="9" customFormat="1" ht="19.9" customHeight="1">
      <c r="B99" s="207"/>
      <c r="C99" s="208"/>
      <c r="D99" s="209" t="s">
        <v>450</v>
      </c>
      <c r="E99" s="210"/>
      <c r="F99" s="210"/>
      <c r="G99" s="210"/>
      <c r="H99" s="210"/>
      <c r="I99" s="211"/>
      <c r="J99" s="212">
        <f>J145</f>
        <v>0</v>
      </c>
      <c r="K99" s="208"/>
      <c r="L99" s="213"/>
    </row>
    <row r="100" spans="2:12" s="1" customFormat="1" ht="21.8" customHeight="1">
      <c r="B100" s="39"/>
      <c r="C100" s="40"/>
      <c r="D100" s="40"/>
      <c r="E100" s="40"/>
      <c r="F100" s="40"/>
      <c r="G100" s="40"/>
      <c r="H100" s="40"/>
      <c r="I100" s="155"/>
      <c r="J100" s="40"/>
      <c r="K100" s="40"/>
      <c r="L100" s="41"/>
    </row>
    <row r="101" spans="2:12" s="1" customFormat="1" ht="6.95" customHeight="1">
      <c r="B101" s="39"/>
      <c r="C101" s="40"/>
      <c r="D101" s="40"/>
      <c r="E101" s="40"/>
      <c r="F101" s="40"/>
      <c r="G101" s="40"/>
      <c r="H101" s="40"/>
      <c r="I101" s="155"/>
      <c r="J101" s="40"/>
      <c r="K101" s="40"/>
      <c r="L101" s="41"/>
    </row>
    <row r="102" spans="2:14" s="1" customFormat="1" ht="29.25" customHeight="1">
      <c r="B102" s="39"/>
      <c r="C102" s="199" t="s">
        <v>128</v>
      </c>
      <c r="D102" s="40"/>
      <c r="E102" s="40"/>
      <c r="F102" s="40"/>
      <c r="G102" s="40"/>
      <c r="H102" s="40"/>
      <c r="I102" s="155"/>
      <c r="J102" s="214">
        <f>ROUND(J103+J104+J105+J106+J107+J108,2)</f>
        <v>0</v>
      </c>
      <c r="K102" s="40"/>
      <c r="L102" s="41"/>
      <c r="N102" s="215" t="s">
        <v>46</v>
      </c>
    </row>
    <row r="103" spans="2:65" s="1" customFormat="1" ht="18" customHeight="1">
      <c r="B103" s="39"/>
      <c r="C103" s="40"/>
      <c r="D103" s="140" t="s">
        <v>129</v>
      </c>
      <c r="E103" s="133"/>
      <c r="F103" s="133"/>
      <c r="G103" s="40"/>
      <c r="H103" s="40"/>
      <c r="I103" s="155"/>
      <c r="J103" s="134">
        <v>0</v>
      </c>
      <c r="K103" s="40"/>
      <c r="L103" s="216"/>
      <c r="M103" s="155"/>
      <c r="N103" s="217" t="s">
        <v>48</v>
      </c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218" t="s">
        <v>102</v>
      </c>
      <c r="AZ103" s="155"/>
      <c r="BA103" s="155"/>
      <c r="BB103" s="155"/>
      <c r="BC103" s="155"/>
      <c r="BD103" s="155"/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18" t="s">
        <v>92</v>
      </c>
      <c r="BK103" s="155"/>
      <c r="BL103" s="155"/>
      <c r="BM103" s="155"/>
    </row>
    <row r="104" spans="2:65" s="1" customFormat="1" ht="18" customHeight="1">
      <c r="B104" s="39"/>
      <c r="C104" s="40"/>
      <c r="D104" s="140" t="s">
        <v>130</v>
      </c>
      <c r="E104" s="133"/>
      <c r="F104" s="133"/>
      <c r="G104" s="40"/>
      <c r="H104" s="40"/>
      <c r="I104" s="155"/>
      <c r="J104" s="134">
        <v>0</v>
      </c>
      <c r="K104" s="40"/>
      <c r="L104" s="216"/>
      <c r="M104" s="155"/>
      <c r="N104" s="217" t="s">
        <v>48</v>
      </c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218" t="s">
        <v>102</v>
      </c>
      <c r="AZ104" s="155"/>
      <c r="BA104" s="155"/>
      <c r="BB104" s="155"/>
      <c r="BC104" s="155"/>
      <c r="BD104" s="155"/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18" t="s">
        <v>92</v>
      </c>
      <c r="BK104" s="155"/>
      <c r="BL104" s="155"/>
      <c r="BM104" s="155"/>
    </row>
    <row r="105" spans="2:65" s="1" customFormat="1" ht="18" customHeight="1">
      <c r="B105" s="39"/>
      <c r="C105" s="40"/>
      <c r="D105" s="140" t="s">
        <v>131</v>
      </c>
      <c r="E105" s="133"/>
      <c r="F105" s="133"/>
      <c r="G105" s="40"/>
      <c r="H105" s="40"/>
      <c r="I105" s="155"/>
      <c r="J105" s="134">
        <v>0</v>
      </c>
      <c r="K105" s="40"/>
      <c r="L105" s="216"/>
      <c r="M105" s="155"/>
      <c r="N105" s="217" t="s">
        <v>48</v>
      </c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218" t="s">
        <v>102</v>
      </c>
      <c r="AZ105" s="155"/>
      <c r="BA105" s="155"/>
      <c r="BB105" s="155"/>
      <c r="BC105" s="155"/>
      <c r="BD105" s="155"/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18" t="s">
        <v>92</v>
      </c>
      <c r="BK105" s="155"/>
      <c r="BL105" s="155"/>
      <c r="BM105" s="155"/>
    </row>
    <row r="106" spans="2:65" s="1" customFormat="1" ht="18" customHeight="1">
      <c r="B106" s="39"/>
      <c r="C106" s="40"/>
      <c r="D106" s="140" t="s">
        <v>132</v>
      </c>
      <c r="E106" s="133"/>
      <c r="F106" s="133"/>
      <c r="G106" s="40"/>
      <c r="H106" s="40"/>
      <c r="I106" s="155"/>
      <c r="J106" s="134">
        <v>0</v>
      </c>
      <c r="K106" s="40"/>
      <c r="L106" s="216"/>
      <c r="M106" s="155"/>
      <c r="N106" s="217" t="s">
        <v>48</v>
      </c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218" t="s">
        <v>102</v>
      </c>
      <c r="AZ106" s="155"/>
      <c r="BA106" s="155"/>
      <c r="BB106" s="155"/>
      <c r="BC106" s="155"/>
      <c r="BD106" s="155"/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18" t="s">
        <v>92</v>
      </c>
      <c r="BK106" s="155"/>
      <c r="BL106" s="155"/>
      <c r="BM106" s="155"/>
    </row>
    <row r="107" spans="2:65" s="1" customFormat="1" ht="18" customHeight="1">
      <c r="B107" s="39"/>
      <c r="C107" s="40"/>
      <c r="D107" s="140" t="s">
        <v>133</v>
      </c>
      <c r="E107" s="133"/>
      <c r="F107" s="133"/>
      <c r="G107" s="40"/>
      <c r="H107" s="40"/>
      <c r="I107" s="155"/>
      <c r="J107" s="134">
        <v>0</v>
      </c>
      <c r="K107" s="40"/>
      <c r="L107" s="216"/>
      <c r="M107" s="155"/>
      <c r="N107" s="217" t="s">
        <v>48</v>
      </c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218" t="s">
        <v>102</v>
      </c>
      <c r="AZ107" s="155"/>
      <c r="BA107" s="155"/>
      <c r="BB107" s="155"/>
      <c r="BC107" s="155"/>
      <c r="BD107" s="155"/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18" t="s">
        <v>92</v>
      </c>
      <c r="BK107" s="155"/>
      <c r="BL107" s="155"/>
      <c r="BM107" s="155"/>
    </row>
    <row r="108" spans="2:65" s="1" customFormat="1" ht="18" customHeight="1">
      <c r="B108" s="39"/>
      <c r="C108" s="40"/>
      <c r="D108" s="133" t="s">
        <v>134</v>
      </c>
      <c r="E108" s="40"/>
      <c r="F108" s="40"/>
      <c r="G108" s="40"/>
      <c r="H108" s="40"/>
      <c r="I108" s="155"/>
      <c r="J108" s="134">
        <f>ROUND(J30*T108,2)</f>
        <v>0</v>
      </c>
      <c r="K108" s="40"/>
      <c r="L108" s="216"/>
      <c r="M108" s="155"/>
      <c r="N108" s="217" t="s">
        <v>48</v>
      </c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218" t="s">
        <v>135</v>
      </c>
      <c r="AZ108" s="155"/>
      <c r="BA108" s="155"/>
      <c r="BB108" s="155"/>
      <c r="BC108" s="155"/>
      <c r="BD108" s="155"/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18" t="s">
        <v>92</v>
      </c>
      <c r="BK108" s="155"/>
      <c r="BL108" s="155"/>
      <c r="BM108" s="155"/>
    </row>
    <row r="109" spans="2:12" s="1" customFormat="1" ht="12">
      <c r="B109" s="39"/>
      <c r="C109" s="40"/>
      <c r="D109" s="40"/>
      <c r="E109" s="40"/>
      <c r="F109" s="40"/>
      <c r="G109" s="40"/>
      <c r="H109" s="40"/>
      <c r="I109" s="155"/>
      <c r="J109" s="40"/>
      <c r="K109" s="40"/>
      <c r="L109" s="41"/>
    </row>
    <row r="110" spans="2:12" s="1" customFormat="1" ht="29.25" customHeight="1">
      <c r="B110" s="39"/>
      <c r="C110" s="144" t="s">
        <v>113</v>
      </c>
      <c r="D110" s="145"/>
      <c r="E110" s="145"/>
      <c r="F110" s="145"/>
      <c r="G110" s="145"/>
      <c r="H110" s="145"/>
      <c r="I110" s="197"/>
      <c r="J110" s="146">
        <f>ROUND(J96+J102,2)</f>
        <v>0</v>
      </c>
      <c r="K110" s="145"/>
      <c r="L110" s="41"/>
    </row>
    <row r="111" spans="2:12" s="1" customFormat="1" ht="6.95" customHeight="1">
      <c r="B111" s="62"/>
      <c r="C111" s="63"/>
      <c r="D111" s="63"/>
      <c r="E111" s="63"/>
      <c r="F111" s="63"/>
      <c r="G111" s="63"/>
      <c r="H111" s="63"/>
      <c r="I111" s="191"/>
      <c r="J111" s="63"/>
      <c r="K111" s="63"/>
      <c r="L111" s="41"/>
    </row>
    <row r="115" spans="2:12" s="1" customFormat="1" ht="6.95" customHeight="1">
      <c r="B115" s="64"/>
      <c r="C115" s="65"/>
      <c r="D115" s="65"/>
      <c r="E115" s="65"/>
      <c r="F115" s="65"/>
      <c r="G115" s="65"/>
      <c r="H115" s="65"/>
      <c r="I115" s="194"/>
      <c r="J115" s="65"/>
      <c r="K115" s="65"/>
      <c r="L115" s="41"/>
    </row>
    <row r="116" spans="2:12" s="1" customFormat="1" ht="24.95" customHeight="1">
      <c r="B116" s="39"/>
      <c r="C116" s="22" t="s">
        <v>136</v>
      </c>
      <c r="D116" s="40"/>
      <c r="E116" s="40"/>
      <c r="F116" s="40"/>
      <c r="G116" s="40"/>
      <c r="H116" s="40"/>
      <c r="I116" s="155"/>
      <c r="J116" s="40"/>
      <c r="K116" s="40"/>
      <c r="L116" s="41"/>
    </row>
    <row r="117" spans="2:12" s="1" customFormat="1" ht="6.95" customHeight="1">
      <c r="B117" s="39"/>
      <c r="C117" s="40"/>
      <c r="D117" s="40"/>
      <c r="E117" s="40"/>
      <c r="F117" s="40"/>
      <c r="G117" s="40"/>
      <c r="H117" s="40"/>
      <c r="I117" s="155"/>
      <c r="J117" s="40"/>
      <c r="K117" s="40"/>
      <c r="L117" s="41"/>
    </row>
    <row r="118" spans="2:12" s="1" customFormat="1" ht="12" customHeight="1">
      <c r="B118" s="39"/>
      <c r="C118" s="31" t="s">
        <v>16</v>
      </c>
      <c r="D118" s="40"/>
      <c r="E118" s="40"/>
      <c r="F118" s="40"/>
      <c r="G118" s="40"/>
      <c r="H118" s="40"/>
      <c r="I118" s="155"/>
      <c r="J118" s="40"/>
      <c r="K118" s="40"/>
      <c r="L118" s="41"/>
    </row>
    <row r="119" spans="2:12" s="1" customFormat="1" ht="16.5" customHeight="1">
      <c r="B119" s="39"/>
      <c r="C119" s="40"/>
      <c r="D119" s="40"/>
      <c r="E119" s="195" t="str">
        <f>E7</f>
        <v>Demolice objektu Sokolov - Hornická</v>
      </c>
      <c r="F119" s="31"/>
      <c r="G119" s="31"/>
      <c r="H119" s="31"/>
      <c r="I119" s="155"/>
      <c r="J119" s="40"/>
      <c r="K119" s="40"/>
      <c r="L119" s="41"/>
    </row>
    <row r="120" spans="2:12" s="1" customFormat="1" ht="12" customHeight="1">
      <c r="B120" s="39"/>
      <c r="C120" s="31" t="s">
        <v>115</v>
      </c>
      <c r="D120" s="40"/>
      <c r="E120" s="40"/>
      <c r="F120" s="40"/>
      <c r="G120" s="40"/>
      <c r="H120" s="40"/>
      <c r="I120" s="155"/>
      <c r="J120" s="40"/>
      <c r="K120" s="40"/>
      <c r="L120" s="41"/>
    </row>
    <row r="121" spans="2:12" s="1" customFormat="1" ht="16.5" customHeight="1">
      <c r="B121" s="39"/>
      <c r="C121" s="40"/>
      <c r="D121" s="40"/>
      <c r="E121" s="72" t="str">
        <f>E9</f>
        <v>03 - Oprava sousedního objektu</v>
      </c>
      <c r="F121" s="40"/>
      <c r="G121" s="40"/>
      <c r="H121" s="40"/>
      <c r="I121" s="155"/>
      <c r="J121" s="40"/>
      <c r="K121" s="40"/>
      <c r="L121" s="41"/>
    </row>
    <row r="122" spans="2:12" s="1" customFormat="1" ht="6.95" customHeight="1">
      <c r="B122" s="39"/>
      <c r="C122" s="40"/>
      <c r="D122" s="40"/>
      <c r="E122" s="40"/>
      <c r="F122" s="40"/>
      <c r="G122" s="40"/>
      <c r="H122" s="40"/>
      <c r="I122" s="155"/>
      <c r="J122" s="40"/>
      <c r="K122" s="40"/>
      <c r="L122" s="41"/>
    </row>
    <row r="123" spans="2:12" s="1" customFormat="1" ht="12" customHeight="1">
      <c r="B123" s="39"/>
      <c r="C123" s="31" t="s">
        <v>20</v>
      </c>
      <c r="D123" s="40"/>
      <c r="E123" s="40"/>
      <c r="F123" s="26" t="str">
        <f>F12</f>
        <v>Sokolov</v>
      </c>
      <c r="G123" s="40"/>
      <c r="H123" s="40"/>
      <c r="I123" s="158" t="s">
        <v>22</v>
      </c>
      <c r="J123" s="75" t="str">
        <f>IF(J12="","",J12)</f>
        <v>12. 12. 2019</v>
      </c>
      <c r="K123" s="40"/>
      <c r="L123" s="41"/>
    </row>
    <row r="124" spans="2:12" s="1" customFormat="1" ht="6.95" customHeight="1">
      <c r="B124" s="39"/>
      <c r="C124" s="40"/>
      <c r="D124" s="40"/>
      <c r="E124" s="40"/>
      <c r="F124" s="40"/>
      <c r="G124" s="40"/>
      <c r="H124" s="40"/>
      <c r="I124" s="155"/>
      <c r="J124" s="40"/>
      <c r="K124" s="40"/>
      <c r="L124" s="41"/>
    </row>
    <row r="125" spans="2:12" s="1" customFormat="1" ht="27.9" customHeight="1">
      <c r="B125" s="39"/>
      <c r="C125" s="31" t="s">
        <v>24</v>
      </c>
      <c r="D125" s="40"/>
      <c r="E125" s="40"/>
      <c r="F125" s="26" t="str">
        <f>E15</f>
        <v>Město Sokolov</v>
      </c>
      <c r="G125" s="40"/>
      <c r="H125" s="40"/>
      <c r="I125" s="158" t="s">
        <v>32</v>
      </c>
      <c r="J125" s="35" t="str">
        <f>E21</f>
        <v>AWT Rekultivace a.s.</v>
      </c>
      <c r="K125" s="40"/>
      <c r="L125" s="41"/>
    </row>
    <row r="126" spans="2:12" s="1" customFormat="1" ht="15.15" customHeight="1">
      <c r="B126" s="39"/>
      <c r="C126" s="31" t="s">
        <v>30</v>
      </c>
      <c r="D126" s="40"/>
      <c r="E126" s="40"/>
      <c r="F126" s="26" t="str">
        <f>IF(E18="","",E18)</f>
        <v>Vyplň údaj</v>
      </c>
      <c r="G126" s="40"/>
      <c r="H126" s="40"/>
      <c r="I126" s="158" t="s">
        <v>37</v>
      </c>
      <c r="J126" s="35" t="str">
        <f>E24</f>
        <v>Ing. Kropáčová</v>
      </c>
      <c r="K126" s="40"/>
      <c r="L126" s="41"/>
    </row>
    <row r="127" spans="2:12" s="1" customFormat="1" ht="10.3" customHeight="1">
      <c r="B127" s="39"/>
      <c r="C127" s="40"/>
      <c r="D127" s="40"/>
      <c r="E127" s="40"/>
      <c r="F127" s="40"/>
      <c r="G127" s="40"/>
      <c r="H127" s="40"/>
      <c r="I127" s="155"/>
      <c r="J127" s="40"/>
      <c r="K127" s="40"/>
      <c r="L127" s="41"/>
    </row>
    <row r="128" spans="2:20" s="10" customFormat="1" ht="29.25" customHeight="1">
      <c r="B128" s="220"/>
      <c r="C128" s="221" t="s">
        <v>137</v>
      </c>
      <c r="D128" s="222" t="s">
        <v>67</v>
      </c>
      <c r="E128" s="222" t="s">
        <v>63</v>
      </c>
      <c r="F128" s="222" t="s">
        <v>64</v>
      </c>
      <c r="G128" s="222" t="s">
        <v>138</v>
      </c>
      <c r="H128" s="222" t="s">
        <v>139</v>
      </c>
      <c r="I128" s="223" t="s">
        <v>140</v>
      </c>
      <c r="J128" s="222" t="s">
        <v>120</v>
      </c>
      <c r="K128" s="224" t="s">
        <v>141</v>
      </c>
      <c r="L128" s="225"/>
      <c r="M128" s="96" t="s">
        <v>1</v>
      </c>
      <c r="N128" s="97" t="s">
        <v>46</v>
      </c>
      <c r="O128" s="97" t="s">
        <v>142</v>
      </c>
      <c r="P128" s="97" t="s">
        <v>143</v>
      </c>
      <c r="Q128" s="97" t="s">
        <v>144</v>
      </c>
      <c r="R128" s="97" t="s">
        <v>145</v>
      </c>
      <c r="S128" s="97" t="s">
        <v>146</v>
      </c>
      <c r="T128" s="98" t="s">
        <v>147</v>
      </c>
    </row>
    <row r="129" spans="2:63" s="1" customFormat="1" ht="22.8" customHeight="1">
      <c r="B129" s="39"/>
      <c r="C129" s="103" t="s">
        <v>148</v>
      </c>
      <c r="D129" s="40"/>
      <c r="E129" s="40"/>
      <c r="F129" s="40"/>
      <c r="G129" s="40"/>
      <c r="H129" s="40"/>
      <c r="I129" s="155"/>
      <c r="J129" s="226">
        <f>BK129</f>
        <v>0</v>
      </c>
      <c r="K129" s="40"/>
      <c r="L129" s="41"/>
      <c r="M129" s="99"/>
      <c r="N129" s="100"/>
      <c r="O129" s="100"/>
      <c r="P129" s="227">
        <f>P130</f>
        <v>0</v>
      </c>
      <c r="Q129" s="100"/>
      <c r="R129" s="227">
        <f>R130</f>
        <v>35.279984500000005</v>
      </c>
      <c r="S129" s="100"/>
      <c r="T129" s="228">
        <f>T130</f>
        <v>1.8900000000000001</v>
      </c>
      <c r="AT129" s="16" t="s">
        <v>81</v>
      </c>
      <c r="AU129" s="16" t="s">
        <v>122</v>
      </c>
      <c r="BK129" s="229">
        <f>BK130</f>
        <v>0</v>
      </c>
    </row>
    <row r="130" spans="2:63" s="11" customFormat="1" ht="25.9" customHeight="1">
      <c r="B130" s="230"/>
      <c r="C130" s="231"/>
      <c r="D130" s="232" t="s">
        <v>81</v>
      </c>
      <c r="E130" s="233" t="s">
        <v>149</v>
      </c>
      <c r="F130" s="233" t="s">
        <v>451</v>
      </c>
      <c r="G130" s="231"/>
      <c r="H130" s="231"/>
      <c r="I130" s="234"/>
      <c r="J130" s="235">
        <f>BK130</f>
        <v>0</v>
      </c>
      <c r="K130" s="231"/>
      <c r="L130" s="236"/>
      <c r="M130" s="237"/>
      <c r="N130" s="238"/>
      <c r="O130" s="238"/>
      <c r="P130" s="239">
        <f>P131+P145</f>
        <v>0</v>
      </c>
      <c r="Q130" s="238"/>
      <c r="R130" s="239">
        <f>R131+R145</f>
        <v>35.279984500000005</v>
      </c>
      <c r="S130" s="238"/>
      <c r="T130" s="240">
        <f>T131+T145</f>
        <v>1.8900000000000001</v>
      </c>
      <c r="AR130" s="241" t="s">
        <v>90</v>
      </c>
      <c r="AT130" s="242" t="s">
        <v>81</v>
      </c>
      <c r="AU130" s="242" t="s">
        <v>82</v>
      </c>
      <c r="AY130" s="241" t="s">
        <v>150</v>
      </c>
      <c r="BK130" s="243">
        <f>BK131+BK145</f>
        <v>0</v>
      </c>
    </row>
    <row r="131" spans="2:63" s="11" customFormat="1" ht="22.8" customHeight="1">
      <c r="B131" s="230"/>
      <c r="C131" s="231"/>
      <c r="D131" s="232" t="s">
        <v>81</v>
      </c>
      <c r="E131" s="244" t="s">
        <v>93</v>
      </c>
      <c r="F131" s="244" t="s">
        <v>187</v>
      </c>
      <c r="G131" s="231"/>
      <c r="H131" s="231"/>
      <c r="I131" s="234"/>
      <c r="J131" s="245">
        <f>BK131</f>
        <v>0</v>
      </c>
      <c r="K131" s="231"/>
      <c r="L131" s="236"/>
      <c r="M131" s="237"/>
      <c r="N131" s="238"/>
      <c r="O131" s="238"/>
      <c r="P131" s="239">
        <f>SUM(P132:P144)</f>
        <v>0</v>
      </c>
      <c r="Q131" s="238"/>
      <c r="R131" s="239">
        <f>SUM(R132:R144)</f>
        <v>0</v>
      </c>
      <c r="S131" s="238"/>
      <c r="T131" s="240">
        <f>SUM(T132:T144)</f>
        <v>0</v>
      </c>
      <c r="AR131" s="241" t="s">
        <v>90</v>
      </c>
      <c r="AT131" s="242" t="s">
        <v>81</v>
      </c>
      <c r="AU131" s="242" t="s">
        <v>90</v>
      </c>
      <c r="AY131" s="241" t="s">
        <v>150</v>
      </c>
      <c r="BK131" s="243">
        <f>SUM(BK132:BK144)</f>
        <v>0</v>
      </c>
    </row>
    <row r="132" spans="2:65" s="1" customFormat="1" ht="48" customHeight="1">
      <c r="B132" s="39"/>
      <c r="C132" s="246" t="s">
        <v>208</v>
      </c>
      <c r="D132" s="246" t="s">
        <v>153</v>
      </c>
      <c r="E132" s="247" t="s">
        <v>200</v>
      </c>
      <c r="F132" s="248" t="s">
        <v>201</v>
      </c>
      <c r="G132" s="249" t="s">
        <v>191</v>
      </c>
      <c r="H132" s="250">
        <v>410</v>
      </c>
      <c r="I132" s="251"/>
      <c r="J132" s="252">
        <f>ROUND(I132*H132,2)</f>
        <v>0</v>
      </c>
      <c r="K132" s="248" t="s">
        <v>192</v>
      </c>
      <c r="L132" s="41"/>
      <c r="M132" s="253" t="s">
        <v>1</v>
      </c>
      <c r="N132" s="254" t="s">
        <v>48</v>
      </c>
      <c r="O132" s="87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AR132" s="257" t="s">
        <v>170</v>
      </c>
      <c r="AT132" s="257" t="s">
        <v>153</v>
      </c>
      <c r="AU132" s="257" t="s">
        <v>92</v>
      </c>
      <c r="AY132" s="16" t="s">
        <v>150</v>
      </c>
      <c r="BE132" s="139">
        <f>IF(N132="základní",J132,0)</f>
        <v>0</v>
      </c>
      <c r="BF132" s="139">
        <f>IF(N132="snížená",J132,0)</f>
        <v>0</v>
      </c>
      <c r="BG132" s="139">
        <f>IF(N132="zákl. přenesená",J132,0)</f>
        <v>0</v>
      </c>
      <c r="BH132" s="139">
        <f>IF(N132="sníž. přenesená",J132,0)</f>
        <v>0</v>
      </c>
      <c r="BI132" s="139">
        <f>IF(N132="nulová",J132,0)</f>
        <v>0</v>
      </c>
      <c r="BJ132" s="16" t="s">
        <v>92</v>
      </c>
      <c r="BK132" s="139">
        <f>ROUND(I132*H132,2)</f>
        <v>0</v>
      </c>
      <c r="BL132" s="16" t="s">
        <v>170</v>
      </c>
      <c r="BM132" s="257" t="s">
        <v>452</v>
      </c>
    </row>
    <row r="133" spans="2:65" s="1" customFormat="1" ht="48" customHeight="1">
      <c r="B133" s="39"/>
      <c r="C133" s="246" t="s">
        <v>212</v>
      </c>
      <c r="D133" s="246" t="s">
        <v>153</v>
      </c>
      <c r="E133" s="247" t="s">
        <v>204</v>
      </c>
      <c r="F133" s="248" t="s">
        <v>453</v>
      </c>
      <c r="G133" s="249" t="s">
        <v>191</v>
      </c>
      <c r="H133" s="250">
        <v>12300</v>
      </c>
      <c r="I133" s="251"/>
      <c r="J133" s="252">
        <f>ROUND(I133*H133,2)</f>
        <v>0</v>
      </c>
      <c r="K133" s="248" t="s">
        <v>192</v>
      </c>
      <c r="L133" s="41"/>
      <c r="M133" s="253" t="s">
        <v>1</v>
      </c>
      <c r="N133" s="254" t="s">
        <v>48</v>
      </c>
      <c r="O133" s="87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AR133" s="257" t="s">
        <v>170</v>
      </c>
      <c r="AT133" s="257" t="s">
        <v>153</v>
      </c>
      <c r="AU133" s="257" t="s">
        <v>92</v>
      </c>
      <c r="AY133" s="16" t="s">
        <v>150</v>
      </c>
      <c r="BE133" s="139">
        <f>IF(N133="základní",J133,0)</f>
        <v>0</v>
      </c>
      <c r="BF133" s="139">
        <f>IF(N133="snížená",J133,0)</f>
        <v>0</v>
      </c>
      <c r="BG133" s="139">
        <f>IF(N133="zákl. přenesená",J133,0)</f>
        <v>0</v>
      </c>
      <c r="BH133" s="139">
        <f>IF(N133="sníž. přenesená",J133,0)</f>
        <v>0</v>
      </c>
      <c r="BI133" s="139">
        <f>IF(N133="nulová",J133,0)</f>
        <v>0</v>
      </c>
      <c r="BJ133" s="16" t="s">
        <v>92</v>
      </c>
      <c r="BK133" s="139">
        <f>ROUND(I133*H133,2)</f>
        <v>0</v>
      </c>
      <c r="BL133" s="16" t="s">
        <v>170</v>
      </c>
      <c r="BM133" s="257" t="s">
        <v>454</v>
      </c>
    </row>
    <row r="134" spans="2:51" s="13" customFormat="1" ht="12">
      <c r="B134" s="269"/>
      <c r="C134" s="270"/>
      <c r="D134" s="260" t="s">
        <v>158</v>
      </c>
      <c r="E134" s="270"/>
      <c r="F134" s="272" t="s">
        <v>455</v>
      </c>
      <c r="G134" s="270"/>
      <c r="H134" s="273">
        <v>12300</v>
      </c>
      <c r="I134" s="274"/>
      <c r="J134" s="270"/>
      <c r="K134" s="270"/>
      <c r="L134" s="275"/>
      <c r="M134" s="276"/>
      <c r="N134" s="277"/>
      <c r="O134" s="277"/>
      <c r="P134" s="277"/>
      <c r="Q134" s="277"/>
      <c r="R134" s="277"/>
      <c r="S134" s="277"/>
      <c r="T134" s="278"/>
      <c r="AT134" s="279" t="s">
        <v>158</v>
      </c>
      <c r="AU134" s="279" t="s">
        <v>92</v>
      </c>
      <c r="AV134" s="13" t="s">
        <v>92</v>
      </c>
      <c r="AW134" s="13" t="s">
        <v>4</v>
      </c>
      <c r="AX134" s="13" t="s">
        <v>90</v>
      </c>
      <c r="AY134" s="279" t="s">
        <v>150</v>
      </c>
    </row>
    <row r="135" spans="2:65" s="1" customFormat="1" ht="48" customHeight="1">
      <c r="B135" s="39"/>
      <c r="C135" s="246" t="s">
        <v>217</v>
      </c>
      <c r="D135" s="246" t="s">
        <v>153</v>
      </c>
      <c r="E135" s="247" t="s">
        <v>209</v>
      </c>
      <c r="F135" s="248" t="s">
        <v>210</v>
      </c>
      <c r="G135" s="249" t="s">
        <v>191</v>
      </c>
      <c r="H135" s="250">
        <v>410</v>
      </c>
      <c r="I135" s="251"/>
      <c r="J135" s="252">
        <f>ROUND(I135*H135,2)</f>
        <v>0</v>
      </c>
      <c r="K135" s="248" t="s">
        <v>192</v>
      </c>
      <c r="L135" s="41"/>
      <c r="M135" s="253" t="s">
        <v>1</v>
      </c>
      <c r="N135" s="254" t="s">
        <v>48</v>
      </c>
      <c r="O135" s="87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AR135" s="257" t="s">
        <v>170</v>
      </c>
      <c r="AT135" s="257" t="s">
        <v>153</v>
      </c>
      <c r="AU135" s="257" t="s">
        <v>92</v>
      </c>
      <c r="AY135" s="16" t="s">
        <v>150</v>
      </c>
      <c r="BE135" s="139">
        <f>IF(N135="základní",J135,0)</f>
        <v>0</v>
      </c>
      <c r="BF135" s="139">
        <f>IF(N135="snížená",J135,0)</f>
        <v>0</v>
      </c>
      <c r="BG135" s="139">
        <f>IF(N135="zákl. přenesená",J135,0)</f>
        <v>0</v>
      </c>
      <c r="BH135" s="139">
        <f>IF(N135="sníž. přenesená",J135,0)</f>
        <v>0</v>
      </c>
      <c r="BI135" s="139">
        <f>IF(N135="nulová",J135,0)</f>
        <v>0</v>
      </c>
      <c r="BJ135" s="16" t="s">
        <v>92</v>
      </c>
      <c r="BK135" s="139">
        <f>ROUND(I135*H135,2)</f>
        <v>0</v>
      </c>
      <c r="BL135" s="16" t="s">
        <v>170</v>
      </c>
      <c r="BM135" s="257" t="s">
        <v>456</v>
      </c>
    </row>
    <row r="136" spans="2:65" s="1" customFormat="1" ht="36" customHeight="1">
      <c r="B136" s="39"/>
      <c r="C136" s="246" t="s">
        <v>222</v>
      </c>
      <c r="D136" s="246" t="s">
        <v>153</v>
      </c>
      <c r="E136" s="247" t="s">
        <v>213</v>
      </c>
      <c r="F136" s="248" t="s">
        <v>214</v>
      </c>
      <c r="G136" s="249" t="s">
        <v>215</v>
      </c>
      <c r="H136" s="250">
        <v>110</v>
      </c>
      <c r="I136" s="251"/>
      <c r="J136" s="252">
        <f>ROUND(I136*H136,2)</f>
        <v>0</v>
      </c>
      <c r="K136" s="248" t="s">
        <v>192</v>
      </c>
      <c r="L136" s="41"/>
      <c r="M136" s="253" t="s">
        <v>1</v>
      </c>
      <c r="N136" s="254" t="s">
        <v>48</v>
      </c>
      <c r="O136" s="87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AR136" s="257" t="s">
        <v>170</v>
      </c>
      <c r="AT136" s="257" t="s">
        <v>153</v>
      </c>
      <c r="AU136" s="257" t="s">
        <v>92</v>
      </c>
      <c r="AY136" s="16" t="s">
        <v>150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6" t="s">
        <v>92</v>
      </c>
      <c r="BK136" s="139">
        <f>ROUND(I136*H136,2)</f>
        <v>0</v>
      </c>
      <c r="BL136" s="16" t="s">
        <v>170</v>
      </c>
      <c r="BM136" s="257" t="s">
        <v>457</v>
      </c>
    </row>
    <row r="137" spans="2:65" s="1" customFormat="1" ht="36" customHeight="1">
      <c r="B137" s="39"/>
      <c r="C137" s="246" t="s">
        <v>226</v>
      </c>
      <c r="D137" s="246" t="s">
        <v>153</v>
      </c>
      <c r="E137" s="247" t="s">
        <v>218</v>
      </c>
      <c r="F137" s="248" t="s">
        <v>458</v>
      </c>
      <c r="G137" s="249" t="s">
        <v>215</v>
      </c>
      <c r="H137" s="250">
        <v>3300</v>
      </c>
      <c r="I137" s="251"/>
      <c r="J137" s="252">
        <f>ROUND(I137*H137,2)</f>
        <v>0</v>
      </c>
      <c r="K137" s="248" t="s">
        <v>192</v>
      </c>
      <c r="L137" s="41"/>
      <c r="M137" s="253" t="s">
        <v>1</v>
      </c>
      <c r="N137" s="254" t="s">
        <v>48</v>
      </c>
      <c r="O137" s="87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AR137" s="257" t="s">
        <v>170</v>
      </c>
      <c r="AT137" s="257" t="s">
        <v>153</v>
      </c>
      <c r="AU137" s="257" t="s">
        <v>92</v>
      </c>
      <c r="AY137" s="16" t="s">
        <v>150</v>
      </c>
      <c r="BE137" s="139">
        <f>IF(N137="základní",J137,0)</f>
        <v>0</v>
      </c>
      <c r="BF137" s="139">
        <f>IF(N137="snížená",J137,0)</f>
        <v>0</v>
      </c>
      <c r="BG137" s="139">
        <f>IF(N137="zákl. přenesená",J137,0)</f>
        <v>0</v>
      </c>
      <c r="BH137" s="139">
        <f>IF(N137="sníž. přenesená",J137,0)</f>
        <v>0</v>
      </c>
      <c r="BI137" s="139">
        <f>IF(N137="nulová",J137,0)</f>
        <v>0</v>
      </c>
      <c r="BJ137" s="16" t="s">
        <v>92</v>
      </c>
      <c r="BK137" s="139">
        <f>ROUND(I137*H137,2)</f>
        <v>0</v>
      </c>
      <c r="BL137" s="16" t="s">
        <v>170</v>
      </c>
      <c r="BM137" s="257" t="s">
        <v>459</v>
      </c>
    </row>
    <row r="138" spans="2:51" s="13" customFormat="1" ht="12">
      <c r="B138" s="269"/>
      <c r="C138" s="270"/>
      <c r="D138" s="260" t="s">
        <v>158</v>
      </c>
      <c r="E138" s="270"/>
      <c r="F138" s="272" t="s">
        <v>460</v>
      </c>
      <c r="G138" s="270"/>
      <c r="H138" s="273">
        <v>3300</v>
      </c>
      <c r="I138" s="274"/>
      <c r="J138" s="270"/>
      <c r="K138" s="270"/>
      <c r="L138" s="275"/>
      <c r="M138" s="276"/>
      <c r="N138" s="277"/>
      <c r="O138" s="277"/>
      <c r="P138" s="277"/>
      <c r="Q138" s="277"/>
      <c r="R138" s="277"/>
      <c r="S138" s="277"/>
      <c r="T138" s="278"/>
      <c r="AT138" s="279" t="s">
        <v>158</v>
      </c>
      <c r="AU138" s="279" t="s">
        <v>92</v>
      </c>
      <c r="AV138" s="13" t="s">
        <v>92</v>
      </c>
      <c r="AW138" s="13" t="s">
        <v>4</v>
      </c>
      <c r="AX138" s="13" t="s">
        <v>90</v>
      </c>
      <c r="AY138" s="279" t="s">
        <v>150</v>
      </c>
    </row>
    <row r="139" spans="2:65" s="1" customFormat="1" ht="36" customHeight="1">
      <c r="B139" s="39"/>
      <c r="C139" s="246" t="s">
        <v>230</v>
      </c>
      <c r="D139" s="246" t="s">
        <v>153</v>
      </c>
      <c r="E139" s="247" t="s">
        <v>223</v>
      </c>
      <c r="F139" s="248" t="s">
        <v>224</v>
      </c>
      <c r="G139" s="249" t="s">
        <v>215</v>
      </c>
      <c r="H139" s="250">
        <v>110</v>
      </c>
      <c r="I139" s="251"/>
      <c r="J139" s="252">
        <f>ROUND(I139*H139,2)</f>
        <v>0</v>
      </c>
      <c r="K139" s="248" t="s">
        <v>192</v>
      </c>
      <c r="L139" s="41"/>
      <c r="M139" s="253" t="s">
        <v>1</v>
      </c>
      <c r="N139" s="254" t="s">
        <v>48</v>
      </c>
      <c r="O139" s="87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AR139" s="257" t="s">
        <v>170</v>
      </c>
      <c r="AT139" s="257" t="s">
        <v>153</v>
      </c>
      <c r="AU139" s="257" t="s">
        <v>92</v>
      </c>
      <c r="AY139" s="16" t="s">
        <v>150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16" t="s">
        <v>92</v>
      </c>
      <c r="BK139" s="139">
        <f>ROUND(I139*H139,2)</f>
        <v>0</v>
      </c>
      <c r="BL139" s="16" t="s">
        <v>170</v>
      </c>
      <c r="BM139" s="257" t="s">
        <v>461</v>
      </c>
    </row>
    <row r="140" spans="2:65" s="1" customFormat="1" ht="24" customHeight="1">
      <c r="B140" s="39"/>
      <c r="C140" s="246" t="s">
        <v>8</v>
      </c>
      <c r="D140" s="246" t="s">
        <v>153</v>
      </c>
      <c r="E140" s="247" t="s">
        <v>227</v>
      </c>
      <c r="F140" s="248" t="s">
        <v>228</v>
      </c>
      <c r="G140" s="249" t="s">
        <v>191</v>
      </c>
      <c r="H140" s="250">
        <v>410</v>
      </c>
      <c r="I140" s="251"/>
      <c r="J140" s="252">
        <f>ROUND(I140*H140,2)</f>
        <v>0</v>
      </c>
      <c r="K140" s="248" t="s">
        <v>192</v>
      </c>
      <c r="L140" s="41"/>
      <c r="M140" s="253" t="s">
        <v>1</v>
      </c>
      <c r="N140" s="254" t="s">
        <v>48</v>
      </c>
      <c r="O140" s="87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AR140" s="257" t="s">
        <v>170</v>
      </c>
      <c r="AT140" s="257" t="s">
        <v>153</v>
      </c>
      <c r="AU140" s="257" t="s">
        <v>92</v>
      </c>
      <c r="AY140" s="16" t="s">
        <v>150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6" t="s">
        <v>92</v>
      </c>
      <c r="BK140" s="139">
        <f>ROUND(I140*H140,2)</f>
        <v>0</v>
      </c>
      <c r="BL140" s="16" t="s">
        <v>170</v>
      </c>
      <c r="BM140" s="257" t="s">
        <v>462</v>
      </c>
    </row>
    <row r="141" spans="2:65" s="1" customFormat="1" ht="24" customHeight="1">
      <c r="B141" s="39"/>
      <c r="C141" s="246" t="s">
        <v>152</v>
      </c>
      <c r="D141" s="246" t="s">
        <v>153</v>
      </c>
      <c r="E141" s="247" t="s">
        <v>231</v>
      </c>
      <c r="F141" s="248" t="s">
        <v>463</v>
      </c>
      <c r="G141" s="249" t="s">
        <v>191</v>
      </c>
      <c r="H141" s="250">
        <v>12300</v>
      </c>
      <c r="I141" s="251"/>
      <c r="J141" s="252">
        <f>ROUND(I141*H141,2)</f>
        <v>0</v>
      </c>
      <c r="K141" s="248" t="s">
        <v>192</v>
      </c>
      <c r="L141" s="41"/>
      <c r="M141" s="253" t="s">
        <v>1</v>
      </c>
      <c r="N141" s="254" t="s">
        <v>48</v>
      </c>
      <c r="O141" s="87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AR141" s="257" t="s">
        <v>170</v>
      </c>
      <c r="AT141" s="257" t="s">
        <v>153</v>
      </c>
      <c r="AU141" s="257" t="s">
        <v>92</v>
      </c>
      <c r="AY141" s="16" t="s">
        <v>150</v>
      </c>
      <c r="BE141" s="139">
        <f>IF(N141="základní",J141,0)</f>
        <v>0</v>
      </c>
      <c r="BF141" s="139">
        <f>IF(N141="snížená",J141,0)</f>
        <v>0</v>
      </c>
      <c r="BG141" s="139">
        <f>IF(N141="zákl. přenesená",J141,0)</f>
        <v>0</v>
      </c>
      <c r="BH141" s="139">
        <f>IF(N141="sníž. přenesená",J141,0)</f>
        <v>0</v>
      </c>
      <c r="BI141" s="139">
        <f>IF(N141="nulová",J141,0)</f>
        <v>0</v>
      </c>
      <c r="BJ141" s="16" t="s">
        <v>92</v>
      </c>
      <c r="BK141" s="139">
        <f>ROUND(I141*H141,2)</f>
        <v>0</v>
      </c>
      <c r="BL141" s="16" t="s">
        <v>170</v>
      </c>
      <c r="BM141" s="257" t="s">
        <v>464</v>
      </c>
    </row>
    <row r="142" spans="2:51" s="13" customFormat="1" ht="12">
      <c r="B142" s="269"/>
      <c r="C142" s="270"/>
      <c r="D142" s="260" t="s">
        <v>158</v>
      </c>
      <c r="E142" s="270"/>
      <c r="F142" s="272" t="s">
        <v>455</v>
      </c>
      <c r="G142" s="270"/>
      <c r="H142" s="273">
        <v>12300</v>
      </c>
      <c r="I142" s="274"/>
      <c r="J142" s="270"/>
      <c r="K142" s="270"/>
      <c r="L142" s="275"/>
      <c r="M142" s="276"/>
      <c r="N142" s="277"/>
      <c r="O142" s="277"/>
      <c r="P142" s="277"/>
      <c r="Q142" s="277"/>
      <c r="R142" s="277"/>
      <c r="S142" s="277"/>
      <c r="T142" s="278"/>
      <c r="AT142" s="279" t="s">
        <v>158</v>
      </c>
      <c r="AU142" s="279" t="s">
        <v>92</v>
      </c>
      <c r="AV142" s="13" t="s">
        <v>92</v>
      </c>
      <c r="AW142" s="13" t="s">
        <v>4</v>
      </c>
      <c r="AX142" s="13" t="s">
        <v>90</v>
      </c>
      <c r="AY142" s="279" t="s">
        <v>150</v>
      </c>
    </row>
    <row r="143" spans="2:65" s="1" customFormat="1" ht="24" customHeight="1">
      <c r="B143" s="39"/>
      <c r="C143" s="246" t="s">
        <v>407</v>
      </c>
      <c r="D143" s="246" t="s">
        <v>153</v>
      </c>
      <c r="E143" s="247" t="s">
        <v>234</v>
      </c>
      <c r="F143" s="248" t="s">
        <v>235</v>
      </c>
      <c r="G143" s="249" t="s">
        <v>191</v>
      </c>
      <c r="H143" s="250">
        <v>410</v>
      </c>
      <c r="I143" s="251"/>
      <c r="J143" s="252">
        <f>ROUND(I143*H143,2)</f>
        <v>0</v>
      </c>
      <c r="K143" s="248" t="s">
        <v>192</v>
      </c>
      <c r="L143" s="41"/>
      <c r="M143" s="253" t="s">
        <v>1</v>
      </c>
      <c r="N143" s="254" t="s">
        <v>48</v>
      </c>
      <c r="O143" s="87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AR143" s="257" t="s">
        <v>170</v>
      </c>
      <c r="AT143" s="257" t="s">
        <v>153</v>
      </c>
      <c r="AU143" s="257" t="s">
        <v>92</v>
      </c>
      <c r="AY143" s="16" t="s">
        <v>150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6" t="s">
        <v>92</v>
      </c>
      <c r="BK143" s="139">
        <f>ROUND(I143*H143,2)</f>
        <v>0</v>
      </c>
      <c r="BL143" s="16" t="s">
        <v>170</v>
      </c>
      <c r="BM143" s="257" t="s">
        <v>465</v>
      </c>
    </row>
    <row r="144" spans="2:65" s="1" customFormat="1" ht="16.5" customHeight="1">
      <c r="B144" s="39"/>
      <c r="C144" s="246" t="s">
        <v>287</v>
      </c>
      <c r="D144" s="246" t="s">
        <v>153</v>
      </c>
      <c r="E144" s="247" t="s">
        <v>466</v>
      </c>
      <c r="F144" s="248" t="s">
        <v>467</v>
      </c>
      <c r="G144" s="249" t="s">
        <v>191</v>
      </c>
      <c r="H144" s="250">
        <v>36</v>
      </c>
      <c r="I144" s="251"/>
      <c r="J144" s="252">
        <f>ROUND(I144*H144,2)</f>
        <v>0</v>
      </c>
      <c r="K144" s="248" t="s">
        <v>1</v>
      </c>
      <c r="L144" s="41"/>
      <c r="M144" s="253" t="s">
        <v>1</v>
      </c>
      <c r="N144" s="254" t="s">
        <v>48</v>
      </c>
      <c r="O144" s="87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AR144" s="257" t="s">
        <v>170</v>
      </c>
      <c r="AT144" s="257" t="s">
        <v>153</v>
      </c>
      <c r="AU144" s="257" t="s">
        <v>92</v>
      </c>
      <c r="AY144" s="16" t="s">
        <v>150</v>
      </c>
      <c r="BE144" s="139">
        <f>IF(N144="základní",J144,0)</f>
        <v>0</v>
      </c>
      <c r="BF144" s="139">
        <f>IF(N144="snížená",J144,0)</f>
        <v>0</v>
      </c>
      <c r="BG144" s="139">
        <f>IF(N144="zákl. přenesená",J144,0)</f>
        <v>0</v>
      </c>
      <c r="BH144" s="139">
        <f>IF(N144="sníž. přenesená",J144,0)</f>
        <v>0</v>
      </c>
      <c r="BI144" s="139">
        <f>IF(N144="nulová",J144,0)</f>
        <v>0</v>
      </c>
      <c r="BJ144" s="16" t="s">
        <v>92</v>
      </c>
      <c r="BK144" s="139">
        <f>ROUND(I144*H144,2)</f>
        <v>0</v>
      </c>
      <c r="BL144" s="16" t="s">
        <v>170</v>
      </c>
      <c r="BM144" s="257" t="s">
        <v>468</v>
      </c>
    </row>
    <row r="145" spans="2:63" s="11" customFormat="1" ht="22.8" customHeight="1">
      <c r="B145" s="230"/>
      <c r="C145" s="231"/>
      <c r="D145" s="232" t="s">
        <v>81</v>
      </c>
      <c r="E145" s="244" t="s">
        <v>96</v>
      </c>
      <c r="F145" s="244" t="s">
        <v>469</v>
      </c>
      <c r="G145" s="231"/>
      <c r="H145" s="231"/>
      <c r="I145" s="234"/>
      <c r="J145" s="245">
        <f>BK145</f>
        <v>0</v>
      </c>
      <c r="K145" s="231"/>
      <c r="L145" s="236"/>
      <c r="M145" s="237"/>
      <c r="N145" s="238"/>
      <c r="O145" s="238"/>
      <c r="P145" s="239">
        <f>SUM(P146:P220)</f>
        <v>0</v>
      </c>
      <c r="Q145" s="238"/>
      <c r="R145" s="239">
        <f>SUM(R146:R220)</f>
        <v>35.279984500000005</v>
      </c>
      <c r="S145" s="238"/>
      <c r="T145" s="240">
        <f>SUM(T146:T220)</f>
        <v>1.8900000000000001</v>
      </c>
      <c r="AR145" s="241" t="s">
        <v>90</v>
      </c>
      <c r="AT145" s="242" t="s">
        <v>81</v>
      </c>
      <c r="AU145" s="242" t="s">
        <v>90</v>
      </c>
      <c r="AY145" s="241" t="s">
        <v>150</v>
      </c>
      <c r="BK145" s="243">
        <f>SUM(BK146:BK220)</f>
        <v>0</v>
      </c>
    </row>
    <row r="146" spans="2:65" s="1" customFormat="1" ht="24" customHeight="1">
      <c r="B146" s="39"/>
      <c r="C146" s="246" t="s">
        <v>90</v>
      </c>
      <c r="D146" s="246" t="s">
        <v>153</v>
      </c>
      <c r="E146" s="247" t="s">
        <v>470</v>
      </c>
      <c r="F146" s="248" t="s">
        <v>471</v>
      </c>
      <c r="G146" s="249" t="s">
        <v>264</v>
      </c>
      <c r="H146" s="250">
        <v>2.64</v>
      </c>
      <c r="I146" s="251"/>
      <c r="J146" s="252">
        <f>ROUND(I146*H146,2)</f>
        <v>0</v>
      </c>
      <c r="K146" s="248" t="s">
        <v>1</v>
      </c>
      <c r="L146" s="41"/>
      <c r="M146" s="253" t="s">
        <v>1</v>
      </c>
      <c r="N146" s="254" t="s">
        <v>48</v>
      </c>
      <c r="O146" s="87"/>
      <c r="P146" s="255">
        <f>O146*H146</f>
        <v>0</v>
      </c>
      <c r="Q146" s="255">
        <v>1.32715</v>
      </c>
      <c r="R146" s="255">
        <f>Q146*H146</f>
        <v>3.5036760000000005</v>
      </c>
      <c r="S146" s="255">
        <v>0</v>
      </c>
      <c r="T146" s="256">
        <f>S146*H146</f>
        <v>0</v>
      </c>
      <c r="AR146" s="257" t="s">
        <v>170</v>
      </c>
      <c r="AT146" s="257" t="s">
        <v>153</v>
      </c>
      <c r="AU146" s="257" t="s">
        <v>92</v>
      </c>
      <c r="AY146" s="16" t="s">
        <v>150</v>
      </c>
      <c r="BE146" s="139">
        <f>IF(N146="základní",J146,0)</f>
        <v>0</v>
      </c>
      <c r="BF146" s="139">
        <f>IF(N146="snížená",J146,0)</f>
        <v>0</v>
      </c>
      <c r="BG146" s="139">
        <f>IF(N146="zákl. přenesená",J146,0)</f>
        <v>0</v>
      </c>
      <c r="BH146" s="139">
        <f>IF(N146="sníž. přenesená",J146,0)</f>
        <v>0</v>
      </c>
      <c r="BI146" s="139">
        <f>IF(N146="nulová",J146,0)</f>
        <v>0</v>
      </c>
      <c r="BJ146" s="16" t="s">
        <v>92</v>
      </c>
      <c r="BK146" s="139">
        <f>ROUND(I146*H146,2)</f>
        <v>0</v>
      </c>
      <c r="BL146" s="16" t="s">
        <v>170</v>
      </c>
      <c r="BM146" s="257" t="s">
        <v>472</v>
      </c>
    </row>
    <row r="147" spans="2:51" s="12" customFormat="1" ht="12">
      <c r="B147" s="258"/>
      <c r="C147" s="259"/>
      <c r="D147" s="260" t="s">
        <v>158</v>
      </c>
      <c r="E147" s="261" t="s">
        <v>1</v>
      </c>
      <c r="F147" s="262" t="s">
        <v>473</v>
      </c>
      <c r="G147" s="259"/>
      <c r="H147" s="261" t="s">
        <v>1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AT147" s="268" t="s">
        <v>158</v>
      </c>
      <c r="AU147" s="268" t="s">
        <v>92</v>
      </c>
      <c r="AV147" s="12" t="s">
        <v>90</v>
      </c>
      <c r="AW147" s="12" t="s">
        <v>36</v>
      </c>
      <c r="AX147" s="12" t="s">
        <v>82</v>
      </c>
      <c r="AY147" s="268" t="s">
        <v>150</v>
      </c>
    </row>
    <row r="148" spans="2:51" s="13" customFormat="1" ht="12">
      <c r="B148" s="269"/>
      <c r="C148" s="270"/>
      <c r="D148" s="260" t="s">
        <v>158</v>
      </c>
      <c r="E148" s="271" t="s">
        <v>1</v>
      </c>
      <c r="F148" s="272" t="s">
        <v>474</v>
      </c>
      <c r="G148" s="270"/>
      <c r="H148" s="273">
        <v>2.64</v>
      </c>
      <c r="I148" s="274"/>
      <c r="J148" s="270"/>
      <c r="K148" s="270"/>
      <c r="L148" s="275"/>
      <c r="M148" s="276"/>
      <c r="N148" s="277"/>
      <c r="O148" s="277"/>
      <c r="P148" s="277"/>
      <c r="Q148" s="277"/>
      <c r="R148" s="277"/>
      <c r="S148" s="277"/>
      <c r="T148" s="278"/>
      <c r="AT148" s="279" t="s">
        <v>158</v>
      </c>
      <c r="AU148" s="279" t="s">
        <v>92</v>
      </c>
      <c r="AV148" s="13" t="s">
        <v>92</v>
      </c>
      <c r="AW148" s="13" t="s">
        <v>36</v>
      </c>
      <c r="AX148" s="13" t="s">
        <v>90</v>
      </c>
      <c r="AY148" s="279" t="s">
        <v>150</v>
      </c>
    </row>
    <row r="149" spans="2:65" s="1" customFormat="1" ht="24" customHeight="1">
      <c r="B149" s="39"/>
      <c r="C149" s="246" t="s">
        <v>341</v>
      </c>
      <c r="D149" s="246" t="s">
        <v>153</v>
      </c>
      <c r="E149" s="247" t="s">
        <v>475</v>
      </c>
      <c r="F149" s="248" t="s">
        <v>476</v>
      </c>
      <c r="G149" s="249" t="s">
        <v>191</v>
      </c>
      <c r="H149" s="250">
        <v>135</v>
      </c>
      <c r="I149" s="251"/>
      <c r="J149" s="252">
        <f>ROUND(I149*H149,2)</f>
        <v>0</v>
      </c>
      <c r="K149" s="248" t="s">
        <v>1</v>
      </c>
      <c r="L149" s="41"/>
      <c r="M149" s="253" t="s">
        <v>1</v>
      </c>
      <c r="N149" s="254" t="s">
        <v>48</v>
      </c>
      <c r="O149" s="87"/>
      <c r="P149" s="255">
        <f>O149*H149</f>
        <v>0</v>
      </c>
      <c r="Q149" s="255">
        <v>0</v>
      </c>
      <c r="R149" s="255">
        <f>Q149*H149</f>
        <v>0</v>
      </c>
      <c r="S149" s="255">
        <v>0.014</v>
      </c>
      <c r="T149" s="256">
        <f>S149*H149</f>
        <v>1.8900000000000001</v>
      </c>
      <c r="AR149" s="257" t="s">
        <v>170</v>
      </c>
      <c r="AT149" s="257" t="s">
        <v>153</v>
      </c>
      <c r="AU149" s="257" t="s">
        <v>92</v>
      </c>
      <c r="AY149" s="16" t="s">
        <v>150</v>
      </c>
      <c r="BE149" s="139">
        <f>IF(N149="základní",J149,0)</f>
        <v>0</v>
      </c>
      <c r="BF149" s="139">
        <f>IF(N149="snížená",J149,0)</f>
        <v>0</v>
      </c>
      <c r="BG149" s="139">
        <f>IF(N149="zákl. přenesená",J149,0)</f>
        <v>0</v>
      </c>
      <c r="BH149" s="139">
        <f>IF(N149="sníž. přenesená",J149,0)</f>
        <v>0</v>
      </c>
      <c r="BI149" s="139">
        <f>IF(N149="nulová",J149,0)</f>
        <v>0</v>
      </c>
      <c r="BJ149" s="16" t="s">
        <v>92</v>
      </c>
      <c r="BK149" s="139">
        <f>ROUND(I149*H149,2)</f>
        <v>0</v>
      </c>
      <c r="BL149" s="16" t="s">
        <v>170</v>
      </c>
      <c r="BM149" s="257" t="s">
        <v>477</v>
      </c>
    </row>
    <row r="150" spans="2:65" s="1" customFormat="1" ht="16.5" customHeight="1">
      <c r="B150" s="39"/>
      <c r="C150" s="246" t="s">
        <v>167</v>
      </c>
      <c r="D150" s="246" t="s">
        <v>153</v>
      </c>
      <c r="E150" s="247" t="s">
        <v>478</v>
      </c>
      <c r="F150" s="248" t="s">
        <v>479</v>
      </c>
      <c r="G150" s="249" t="s">
        <v>191</v>
      </c>
      <c r="H150" s="250">
        <v>5.6</v>
      </c>
      <c r="I150" s="251"/>
      <c r="J150" s="252">
        <f>ROUND(I150*H150,2)</f>
        <v>0</v>
      </c>
      <c r="K150" s="248" t="s">
        <v>192</v>
      </c>
      <c r="L150" s="41"/>
      <c r="M150" s="253" t="s">
        <v>1</v>
      </c>
      <c r="N150" s="254" t="s">
        <v>48</v>
      </c>
      <c r="O150" s="87"/>
      <c r="P150" s="255">
        <f>O150*H150</f>
        <v>0</v>
      </c>
      <c r="Q150" s="255">
        <v>0.03273</v>
      </c>
      <c r="R150" s="255">
        <f>Q150*H150</f>
        <v>0.183288</v>
      </c>
      <c r="S150" s="255">
        <v>0</v>
      </c>
      <c r="T150" s="256">
        <f>S150*H150</f>
        <v>0</v>
      </c>
      <c r="AR150" s="257" t="s">
        <v>170</v>
      </c>
      <c r="AT150" s="257" t="s">
        <v>153</v>
      </c>
      <c r="AU150" s="257" t="s">
        <v>92</v>
      </c>
      <c r="AY150" s="16" t="s">
        <v>150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6" t="s">
        <v>92</v>
      </c>
      <c r="BK150" s="139">
        <f>ROUND(I150*H150,2)</f>
        <v>0</v>
      </c>
      <c r="BL150" s="16" t="s">
        <v>170</v>
      </c>
      <c r="BM150" s="257" t="s">
        <v>480</v>
      </c>
    </row>
    <row r="151" spans="2:51" s="12" customFormat="1" ht="12">
      <c r="B151" s="258"/>
      <c r="C151" s="259"/>
      <c r="D151" s="260" t="s">
        <v>158</v>
      </c>
      <c r="E151" s="261" t="s">
        <v>1</v>
      </c>
      <c r="F151" s="262" t="s">
        <v>481</v>
      </c>
      <c r="G151" s="259"/>
      <c r="H151" s="261" t="s">
        <v>1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AT151" s="268" t="s">
        <v>158</v>
      </c>
      <c r="AU151" s="268" t="s">
        <v>92</v>
      </c>
      <c r="AV151" s="12" t="s">
        <v>90</v>
      </c>
      <c r="AW151" s="12" t="s">
        <v>36</v>
      </c>
      <c r="AX151" s="12" t="s">
        <v>82</v>
      </c>
      <c r="AY151" s="268" t="s">
        <v>150</v>
      </c>
    </row>
    <row r="152" spans="2:51" s="13" customFormat="1" ht="12">
      <c r="B152" s="269"/>
      <c r="C152" s="270"/>
      <c r="D152" s="260" t="s">
        <v>158</v>
      </c>
      <c r="E152" s="271" t="s">
        <v>1</v>
      </c>
      <c r="F152" s="272" t="s">
        <v>482</v>
      </c>
      <c r="G152" s="270"/>
      <c r="H152" s="273">
        <v>5.6</v>
      </c>
      <c r="I152" s="274"/>
      <c r="J152" s="270"/>
      <c r="K152" s="270"/>
      <c r="L152" s="275"/>
      <c r="M152" s="276"/>
      <c r="N152" s="277"/>
      <c r="O152" s="277"/>
      <c r="P152" s="277"/>
      <c r="Q152" s="277"/>
      <c r="R152" s="277"/>
      <c r="S152" s="277"/>
      <c r="T152" s="278"/>
      <c r="AT152" s="279" t="s">
        <v>158</v>
      </c>
      <c r="AU152" s="279" t="s">
        <v>92</v>
      </c>
      <c r="AV152" s="13" t="s">
        <v>92</v>
      </c>
      <c r="AW152" s="13" t="s">
        <v>36</v>
      </c>
      <c r="AX152" s="13" t="s">
        <v>90</v>
      </c>
      <c r="AY152" s="279" t="s">
        <v>150</v>
      </c>
    </row>
    <row r="153" spans="2:65" s="1" customFormat="1" ht="24" customHeight="1">
      <c r="B153" s="39"/>
      <c r="C153" s="246" t="s">
        <v>170</v>
      </c>
      <c r="D153" s="246" t="s">
        <v>153</v>
      </c>
      <c r="E153" s="247" t="s">
        <v>483</v>
      </c>
      <c r="F153" s="248" t="s">
        <v>484</v>
      </c>
      <c r="G153" s="249" t="s">
        <v>191</v>
      </c>
      <c r="H153" s="250">
        <v>60.75</v>
      </c>
      <c r="I153" s="251"/>
      <c r="J153" s="252">
        <f>ROUND(I153*H153,2)</f>
        <v>0</v>
      </c>
      <c r="K153" s="248" t="s">
        <v>192</v>
      </c>
      <c r="L153" s="41"/>
      <c r="M153" s="253" t="s">
        <v>1</v>
      </c>
      <c r="N153" s="254" t="s">
        <v>48</v>
      </c>
      <c r="O153" s="87"/>
      <c r="P153" s="255">
        <f>O153*H153</f>
        <v>0</v>
      </c>
      <c r="Q153" s="255">
        <v>0.0004</v>
      </c>
      <c r="R153" s="255">
        <f>Q153*H153</f>
        <v>0.024300000000000002</v>
      </c>
      <c r="S153" s="255">
        <v>0</v>
      </c>
      <c r="T153" s="256">
        <f>S153*H153</f>
        <v>0</v>
      </c>
      <c r="AR153" s="257" t="s">
        <v>152</v>
      </c>
      <c r="AT153" s="257" t="s">
        <v>153</v>
      </c>
      <c r="AU153" s="257" t="s">
        <v>92</v>
      </c>
      <c r="AY153" s="16" t="s">
        <v>150</v>
      </c>
      <c r="BE153" s="139">
        <f>IF(N153="základní",J153,0)</f>
        <v>0</v>
      </c>
      <c r="BF153" s="139">
        <f>IF(N153="snížená",J153,0)</f>
        <v>0</v>
      </c>
      <c r="BG153" s="139">
        <f>IF(N153="zákl. přenesená",J153,0)</f>
        <v>0</v>
      </c>
      <c r="BH153" s="139">
        <f>IF(N153="sníž. přenesená",J153,0)</f>
        <v>0</v>
      </c>
      <c r="BI153" s="139">
        <f>IF(N153="nulová",J153,0)</f>
        <v>0</v>
      </c>
      <c r="BJ153" s="16" t="s">
        <v>92</v>
      </c>
      <c r="BK153" s="139">
        <f>ROUND(I153*H153,2)</f>
        <v>0</v>
      </c>
      <c r="BL153" s="16" t="s">
        <v>152</v>
      </c>
      <c r="BM153" s="257" t="s">
        <v>485</v>
      </c>
    </row>
    <row r="154" spans="2:51" s="12" customFormat="1" ht="12">
      <c r="B154" s="258"/>
      <c r="C154" s="259"/>
      <c r="D154" s="260" t="s">
        <v>158</v>
      </c>
      <c r="E154" s="261" t="s">
        <v>1</v>
      </c>
      <c r="F154" s="262" t="s">
        <v>486</v>
      </c>
      <c r="G154" s="259"/>
      <c r="H154" s="261" t="s">
        <v>1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AT154" s="268" t="s">
        <v>158</v>
      </c>
      <c r="AU154" s="268" t="s">
        <v>92</v>
      </c>
      <c r="AV154" s="12" t="s">
        <v>90</v>
      </c>
      <c r="AW154" s="12" t="s">
        <v>36</v>
      </c>
      <c r="AX154" s="12" t="s">
        <v>82</v>
      </c>
      <c r="AY154" s="268" t="s">
        <v>150</v>
      </c>
    </row>
    <row r="155" spans="2:51" s="13" customFormat="1" ht="12">
      <c r="B155" s="269"/>
      <c r="C155" s="270"/>
      <c r="D155" s="260" t="s">
        <v>158</v>
      </c>
      <c r="E155" s="271" t="s">
        <v>1</v>
      </c>
      <c r="F155" s="272" t="s">
        <v>487</v>
      </c>
      <c r="G155" s="270"/>
      <c r="H155" s="273">
        <v>60.75</v>
      </c>
      <c r="I155" s="274"/>
      <c r="J155" s="270"/>
      <c r="K155" s="270"/>
      <c r="L155" s="275"/>
      <c r="M155" s="276"/>
      <c r="N155" s="277"/>
      <c r="O155" s="277"/>
      <c r="P155" s="277"/>
      <c r="Q155" s="277"/>
      <c r="R155" s="277"/>
      <c r="S155" s="277"/>
      <c r="T155" s="278"/>
      <c r="AT155" s="279" t="s">
        <v>158</v>
      </c>
      <c r="AU155" s="279" t="s">
        <v>92</v>
      </c>
      <c r="AV155" s="13" t="s">
        <v>92</v>
      </c>
      <c r="AW155" s="13" t="s">
        <v>36</v>
      </c>
      <c r="AX155" s="13" t="s">
        <v>90</v>
      </c>
      <c r="AY155" s="279" t="s">
        <v>150</v>
      </c>
    </row>
    <row r="156" spans="2:65" s="1" customFormat="1" ht="36" customHeight="1">
      <c r="B156" s="39"/>
      <c r="C156" s="280" t="s">
        <v>180</v>
      </c>
      <c r="D156" s="280" t="s">
        <v>296</v>
      </c>
      <c r="E156" s="281" t="s">
        <v>488</v>
      </c>
      <c r="F156" s="282" t="s">
        <v>489</v>
      </c>
      <c r="G156" s="283" t="s">
        <v>191</v>
      </c>
      <c r="H156" s="284">
        <v>72.9</v>
      </c>
      <c r="I156" s="285"/>
      <c r="J156" s="286">
        <f>ROUND(I156*H156,2)</f>
        <v>0</v>
      </c>
      <c r="K156" s="282" t="s">
        <v>192</v>
      </c>
      <c r="L156" s="287"/>
      <c r="M156" s="288" t="s">
        <v>1</v>
      </c>
      <c r="N156" s="289" t="s">
        <v>48</v>
      </c>
      <c r="O156" s="87"/>
      <c r="P156" s="255">
        <f>O156*H156</f>
        <v>0</v>
      </c>
      <c r="Q156" s="255">
        <v>0.0045</v>
      </c>
      <c r="R156" s="255">
        <f>Q156*H156</f>
        <v>0.32805</v>
      </c>
      <c r="S156" s="255">
        <v>0</v>
      </c>
      <c r="T156" s="256">
        <f>S156*H156</f>
        <v>0</v>
      </c>
      <c r="AR156" s="257" t="s">
        <v>287</v>
      </c>
      <c r="AT156" s="257" t="s">
        <v>296</v>
      </c>
      <c r="AU156" s="257" t="s">
        <v>92</v>
      </c>
      <c r="AY156" s="16" t="s">
        <v>150</v>
      </c>
      <c r="BE156" s="139">
        <f>IF(N156="základní",J156,0)</f>
        <v>0</v>
      </c>
      <c r="BF156" s="139">
        <f>IF(N156="snížená",J156,0)</f>
        <v>0</v>
      </c>
      <c r="BG156" s="139">
        <f>IF(N156="zákl. přenesená",J156,0)</f>
        <v>0</v>
      </c>
      <c r="BH156" s="139">
        <f>IF(N156="sníž. přenesená",J156,0)</f>
        <v>0</v>
      </c>
      <c r="BI156" s="139">
        <f>IF(N156="nulová",J156,0)</f>
        <v>0</v>
      </c>
      <c r="BJ156" s="16" t="s">
        <v>92</v>
      </c>
      <c r="BK156" s="139">
        <f>ROUND(I156*H156,2)</f>
        <v>0</v>
      </c>
      <c r="BL156" s="16" t="s">
        <v>152</v>
      </c>
      <c r="BM156" s="257" t="s">
        <v>490</v>
      </c>
    </row>
    <row r="157" spans="2:51" s="13" customFormat="1" ht="12">
      <c r="B157" s="269"/>
      <c r="C157" s="270"/>
      <c r="D157" s="260" t="s">
        <v>158</v>
      </c>
      <c r="E157" s="270"/>
      <c r="F157" s="272" t="s">
        <v>491</v>
      </c>
      <c r="G157" s="270"/>
      <c r="H157" s="273">
        <v>72.9</v>
      </c>
      <c r="I157" s="274"/>
      <c r="J157" s="270"/>
      <c r="K157" s="270"/>
      <c r="L157" s="275"/>
      <c r="M157" s="276"/>
      <c r="N157" s="277"/>
      <c r="O157" s="277"/>
      <c r="P157" s="277"/>
      <c r="Q157" s="277"/>
      <c r="R157" s="277"/>
      <c r="S157" s="277"/>
      <c r="T157" s="278"/>
      <c r="AT157" s="279" t="s">
        <v>158</v>
      </c>
      <c r="AU157" s="279" t="s">
        <v>92</v>
      </c>
      <c r="AV157" s="13" t="s">
        <v>92</v>
      </c>
      <c r="AW157" s="13" t="s">
        <v>4</v>
      </c>
      <c r="AX157" s="13" t="s">
        <v>90</v>
      </c>
      <c r="AY157" s="279" t="s">
        <v>150</v>
      </c>
    </row>
    <row r="158" spans="2:65" s="1" customFormat="1" ht="48" customHeight="1">
      <c r="B158" s="39"/>
      <c r="C158" s="246" t="s">
        <v>252</v>
      </c>
      <c r="D158" s="246" t="s">
        <v>153</v>
      </c>
      <c r="E158" s="247" t="s">
        <v>492</v>
      </c>
      <c r="F158" s="248" t="s">
        <v>493</v>
      </c>
      <c r="G158" s="249" t="s">
        <v>191</v>
      </c>
      <c r="H158" s="250">
        <v>33.75</v>
      </c>
      <c r="I158" s="251"/>
      <c r="J158" s="252">
        <f>ROUND(I158*H158,2)</f>
        <v>0</v>
      </c>
      <c r="K158" s="248" t="s">
        <v>192</v>
      </c>
      <c r="L158" s="41"/>
      <c r="M158" s="253" t="s">
        <v>1</v>
      </c>
      <c r="N158" s="254" t="s">
        <v>48</v>
      </c>
      <c r="O158" s="87"/>
      <c r="P158" s="255">
        <f>O158*H158</f>
        <v>0</v>
      </c>
      <c r="Q158" s="255">
        <v>0.00079</v>
      </c>
      <c r="R158" s="255">
        <f>Q158*H158</f>
        <v>0.0266625</v>
      </c>
      <c r="S158" s="255">
        <v>0</v>
      </c>
      <c r="T158" s="256">
        <f>S158*H158</f>
        <v>0</v>
      </c>
      <c r="AR158" s="257" t="s">
        <v>152</v>
      </c>
      <c r="AT158" s="257" t="s">
        <v>153</v>
      </c>
      <c r="AU158" s="257" t="s">
        <v>92</v>
      </c>
      <c r="AY158" s="16" t="s">
        <v>150</v>
      </c>
      <c r="BE158" s="139">
        <f>IF(N158="základní",J158,0)</f>
        <v>0</v>
      </c>
      <c r="BF158" s="139">
        <f>IF(N158="snížená",J158,0)</f>
        <v>0</v>
      </c>
      <c r="BG158" s="139">
        <f>IF(N158="zákl. přenesená",J158,0)</f>
        <v>0</v>
      </c>
      <c r="BH158" s="139">
        <f>IF(N158="sníž. přenesená",J158,0)</f>
        <v>0</v>
      </c>
      <c r="BI158" s="139">
        <f>IF(N158="nulová",J158,0)</f>
        <v>0</v>
      </c>
      <c r="BJ158" s="16" t="s">
        <v>92</v>
      </c>
      <c r="BK158" s="139">
        <f>ROUND(I158*H158,2)</f>
        <v>0</v>
      </c>
      <c r="BL158" s="16" t="s">
        <v>152</v>
      </c>
      <c r="BM158" s="257" t="s">
        <v>494</v>
      </c>
    </row>
    <row r="159" spans="2:51" s="12" customFormat="1" ht="12">
      <c r="B159" s="258"/>
      <c r="C159" s="259"/>
      <c r="D159" s="260" t="s">
        <v>158</v>
      </c>
      <c r="E159" s="261" t="s">
        <v>1</v>
      </c>
      <c r="F159" s="262" t="s">
        <v>495</v>
      </c>
      <c r="G159" s="259"/>
      <c r="H159" s="261" t="s">
        <v>1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158</v>
      </c>
      <c r="AU159" s="268" t="s">
        <v>92</v>
      </c>
      <c r="AV159" s="12" t="s">
        <v>90</v>
      </c>
      <c r="AW159" s="12" t="s">
        <v>36</v>
      </c>
      <c r="AX159" s="12" t="s">
        <v>82</v>
      </c>
      <c r="AY159" s="268" t="s">
        <v>150</v>
      </c>
    </row>
    <row r="160" spans="2:51" s="13" customFormat="1" ht="12">
      <c r="B160" s="269"/>
      <c r="C160" s="270"/>
      <c r="D160" s="260" t="s">
        <v>158</v>
      </c>
      <c r="E160" s="271" t="s">
        <v>1</v>
      </c>
      <c r="F160" s="272" t="s">
        <v>496</v>
      </c>
      <c r="G160" s="270"/>
      <c r="H160" s="273">
        <v>33.75</v>
      </c>
      <c r="I160" s="274"/>
      <c r="J160" s="270"/>
      <c r="K160" s="270"/>
      <c r="L160" s="275"/>
      <c r="M160" s="276"/>
      <c r="N160" s="277"/>
      <c r="O160" s="277"/>
      <c r="P160" s="277"/>
      <c r="Q160" s="277"/>
      <c r="R160" s="277"/>
      <c r="S160" s="277"/>
      <c r="T160" s="278"/>
      <c r="AT160" s="279" t="s">
        <v>158</v>
      </c>
      <c r="AU160" s="279" t="s">
        <v>92</v>
      </c>
      <c r="AV160" s="13" t="s">
        <v>92</v>
      </c>
      <c r="AW160" s="13" t="s">
        <v>36</v>
      </c>
      <c r="AX160" s="13" t="s">
        <v>90</v>
      </c>
      <c r="AY160" s="279" t="s">
        <v>150</v>
      </c>
    </row>
    <row r="161" spans="2:65" s="1" customFormat="1" ht="24" customHeight="1">
      <c r="B161" s="39"/>
      <c r="C161" s="246" t="s">
        <v>295</v>
      </c>
      <c r="D161" s="246" t="s">
        <v>153</v>
      </c>
      <c r="E161" s="247" t="s">
        <v>497</v>
      </c>
      <c r="F161" s="248" t="s">
        <v>498</v>
      </c>
      <c r="G161" s="249" t="s">
        <v>215</v>
      </c>
      <c r="H161" s="250">
        <v>13.5</v>
      </c>
      <c r="I161" s="251"/>
      <c r="J161" s="252">
        <f>ROUND(I161*H161,2)</f>
        <v>0</v>
      </c>
      <c r="K161" s="248" t="s">
        <v>192</v>
      </c>
      <c r="L161" s="41"/>
      <c r="M161" s="253" t="s">
        <v>1</v>
      </c>
      <c r="N161" s="254" t="s">
        <v>48</v>
      </c>
      <c r="O161" s="87"/>
      <c r="P161" s="255">
        <f>O161*H161</f>
        <v>0</v>
      </c>
      <c r="Q161" s="255">
        <v>0.00026</v>
      </c>
      <c r="R161" s="255">
        <f>Q161*H161</f>
        <v>0.0035099999999999997</v>
      </c>
      <c r="S161" s="255">
        <v>0</v>
      </c>
      <c r="T161" s="256">
        <f>S161*H161</f>
        <v>0</v>
      </c>
      <c r="AR161" s="257" t="s">
        <v>152</v>
      </c>
      <c r="AT161" s="257" t="s">
        <v>153</v>
      </c>
      <c r="AU161" s="257" t="s">
        <v>92</v>
      </c>
      <c r="AY161" s="16" t="s">
        <v>150</v>
      </c>
      <c r="BE161" s="139">
        <f>IF(N161="základní",J161,0)</f>
        <v>0</v>
      </c>
      <c r="BF161" s="139">
        <f>IF(N161="snížená",J161,0)</f>
        <v>0</v>
      </c>
      <c r="BG161" s="139">
        <f>IF(N161="zákl. přenesená",J161,0)</f>
        <v>0</v>
      </c>
      <c r="BH161" s="139">
        <f>IF(N161="sníž. přenesená",J161,0)</f>
        <v>0</v>
      </c>
      <c r="BI161" s="139">
        <f>IF(N161="nulová",J161,0)</f>
        <v>0</v>
      </c>
      <c r="BJ161" s="16" t="s">
        <v>92</v>
      </c>
      <c r="BK161" s="139">
        <f>ROUND(I161*H161,2)</f>
        <v>0</v>
      </c>
      <c r="BL161" s="16" t="s">
        <v>152</v>
      </c>
      <c r="BM161" s="257" t="s">
        <v>499</v>
      </c>
    </row>
    <row r="162" spans="2:65" s="1" customFormat="1" ht="24" customHeight="1">
      <c r="B162" s="39"/>
      <c r="C162" s="246" t="s">
        <v>315</v>
      </c>
      <c r="D162" s="246" t="s">
        <v>153</v>
      </c>
      <c r="E162" s="247" t="s">
        <v>500</v>
      </c>
      <c r="F162" s="248" t="s">
        <v>501</v>
      </c>
      <c r="G162" s="249" t="s">
        <v>215</v>
      </c>
      <c r="H162" s="250">
        <v>30</v>
      </c>
      <c r="I162" s="251"/>
      <c r="J162" s="252">
        <f>ROUND(I162*H162,2)</f>
        <v>0</v>
      </c>
      <c r="K162" s="248" t="s">
        <v>1</v>
      </c>
      <c r="L162" s="41"/>
      <c r="M162" s="253" t="s">
        <v>1</v>
      </c>
      <c r="N162" s="254" t="s">
        <v>48</v>
      </c>
      <c r="O162" s="87"/>
      <c r="P162" s="255">
        <f>O162*H162</f>
        <v>0</v>
      </c>
      <c r="Q162" s="255">
        <v>0.0364</v>
      </c>
      <c r="R162" s="255">
        <f>Q162*H162</f>
        <v>1.092</v>
      </c>
      <c r="S162" s="255">
        <v>0</v>
      </c>
      <c r="T162" s="256">
        <f>S162*H162</f>
        <v>0</v>
      </c>
      <c r="AR162" s="257" t="s">
        <v>152</v>
      </c>
      <c r="AT162" s="257" t="s">
        <v>153</v>
      </c>
      <c r="AU162" s="257" t="s">
        <v>92</v>
      </c>
      <c r="AY162" s="16" t="s">
        <v>150</v>
      </c>
      <c r="BE162" s="139">
        <f>IF(N162="základní",J162,0)</f>
        <v>0</v>
      </c>
      <c r="BF162" s="139">
        <f>IF(N162="snížená",J162,0)</f>
        <v>0</v>
      </c>
      <c r="BG162" s="139">
        <f>IF(N162="zákl. přenesená",J162,0)</f>
        <v>0</v>
      </c>
      <c r="BH162" s="139">
        <f>IF(N162="sníž. přenesená",J162,0)</f>
        <v>0</v>
      </c>
      <c r="BI162" s="139">
        <f>IF(N162="nulová",J162,0)</f>
        <v>0</v>
      </c>
      <c r="BJ162" s="16" t="s">
        <v>92</v>
      </c>
      <c r="BK162" s="139">
        <f>ROUND(I162*H162,2)</f>
        <v>0</v>
      </c>
      <c r="BL162" s="16" t="s">
        <v>152</v>
      </c>
      <c r="BM162" s="257" t="s">
        <v>502</v>
      </c>
    </row>
    <row r="163" spans="2:51" s="12" customFormat="1" ht="12">
      <c r="B163" s="258"/>
      <c r="C163" s="259"/>
      <c r="D163" s="260" t="s">
        <v>158</v>
      </c>
      <c r="E163" s="261" t="s">
        <v>1</v>
      </c>
      <c r="F163" s="262" t="s">
        <v>503</v>
      </c>
      <c r="G163" s="259"/>
      <c r="H163" s="261" t="s">
        <v>1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AT163" s="268" t="s">
        <v>158</v>
      </c>
      <c r="AU163" s="268" t="s">
        <v>92</v>
      </c>
      <c r="AV163" s="12" t="s">
        <v>90</v>
      </c>
      <c r="AW163" s="12" t="s">
        <v>36</v>
      </c>
      <c r="AX163" s="12" t="s">
        <v>82</v>
      </c>
      <c r="AY163" s="268" t="s">
        <v>150</v>
      </c>
    </row>
    <row r="164" spans="2:51" s="13" customFormat="1" ht="12">
      <c r="B164" s="269"/>
      <c r="C164" s="270"/>
      <c r="D164" s="260" t="s">
        <v>158</v>
      </c>
      <c r="E164" s="271" t="s">
        <v>1</v>
      </c>
      <c r="F164" s="272" t="s">
        <v>504</v>
      </c>
      <c r="G164" s="270"/>
      <c r="H164" s="273">
        <v>4</v>
      </c>
      <c r="I164" s="274"/>
      <c r="J164" s="270"/>
      <c r="K164" s="270"/>
      <c r="L164" s="275"/>
      <c r="M164" s="276"/>
      <c r="N164" s="277"/>
      <c r="O164" s="277"/>
      <c r="P164" s="277"/>
      <c r="Q164" s="277"/>
      <c r="R164" s="277"/>
      <c r="S164" s="277"/>
      <c r="T164" s="278"/>
      <c r="AT164" s="279" t="s">
        <v>158</v>
      </c>
      <c r="AU164" s="279" t="s">
        <v>92</v>
      </c>
      <c r="AV164" s="13" t="s">
        <v>92</v>
      </c>
      <c r="AW164" s="13" t="s">
        <v>36</v>
      </c>
      <c r="AX164" s="13" t="s">
        <v>82</v>
      </c>
      <c r="AY164" s="279" t="s">
        <v>150</v>
      </c>
    </row>
    <row r="165" spans="2:51" s="13" customFormat="1" ht="12">
      <c r="B165" s="269"/>
      <c r="C165" s="270"/>
      <c r="D165" s="260" t="s">
        <v>158</v>
      </c>
      <c r="E165" s="271" t="s">
        <v>1</v>
      </c>
      <c r="F165" s="272" t="s">
        <v>505</v>
      </c>
      <c r="G165" s="270"/>
      <c r="H165" s="273">
        <v>6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AT165" s="279" t="s">
        <v>158</v>
      </c>
      <c r="AU165" s="279" t="s">
        <v>92</v>
      </c>
      <c r="AV165" s="13" t="s">
        <v>92</v>
      </c>
      <c r="AW165" s="13" t="s">
        <v>36</v>
      </c>
      <c r="AX165" s="13" t="s">
        <v>82</v>
      </c>
      <c r="AY165" s="279" t="s">
        <v>150</v>
      </c>
    </row>
    <row r="166" spans="2:51" s="13" customFormat="1" ht="12">
      <c r="B166" s="269"/>
      <c r="C166" s="270"/>
      <c r="D166" s="260" t="s">
        <v>158</v>
      </c>
      <c r="E166" s="271" t="s">
        <v>1</v>
      </c>
      <c r="F166" s="272" t="s">
        <v>506</v>
      </c>
      <c r="G166" s="270"/>
      <c r="H166" s="273">
        <v>20</v>
      </c>
      <c r="I166" s="274"/>
      <c r="J166" s="270"/>
      <c r="K166" s="270"/>
      <c r="L166" s="275"/>
      <c r="M166" s="276"/>
      <c r="N166" s="277"/>
      <c r="O166" s="277"/>
      <c r="P166" s="277"/>
      <c r="Q166" s="277"/>
      <c r="R166" s="277"/>
      <c r="S166" s="277"/>
      <c r="T166" s="278"/>
      <c r="AT166" s="279" t="s">
        <v>158</v>
      </c>
      <c r="AU166" s="279" t="s">
        <v>92</v>
      </c>
      <c r="AV166" s="13" t="s">
        <v>92</v>
      </c>
      <c r="AW166" s="13" t="s">
        <v>36</v>
      </c>
      <c r="AX166" s="13" t="s">
        <v>82</v>
      </c>
      <c r="AY166" s="279" t="s">
        <v>150</v>
      </c>
    </row>
    <row r="167" spans="2:51" s="14" customFormat="1" ht="12">
      <c r="B167" s="294"/>
      <c r="C167" s="295"/>
      <c r="D167" s="260" t="s">
        <v>158</v>
      </c>
      <c r="E167" s="296" t="s">
        <v>1</v>
      </c>
      <c r="F167" s="297" t="s">
        <v>329</v>
      </c>
      <c r="G167" s="295"/>
      <c r="H167" s="298">
        <v>30</v>
      </c>
      <c r="I167" s="299"/>
      <c r="J167" s="295"/>
      <c r="K167" s="295"/>
      <c r="L167" s="300"/>
      <c r="M167" s="301"/>
      <c r="N167" s="302"/>
      <c r="O167" s="302"/>
      <c r="P167" s="302"/>
      <c r="Q167" s="302"/>
      <c r="R167" s="302"/>
      <c r="S167" s="302"/>
      <c r="T167" s="303"/>
      <c r="AT167" s="304" t="s">
        <v>158</v>
      </c>
      <c r="AU167" s="304" t="s">
        <v>92</v>
      </c>
      <c r="AV167" s="14" t="s">
        <v>170</v>
      </c>
      <c r="AW167" s="14" t="s">
        <v>36</v>
      </c>
      <c r="AX167" s="14" t="s">
        <v>90</v>
      </c>
      <c r="AY167" s="304" t="s">
        <v>150</v>
      </c>
    </row>
    <row r="168" spans="2:65" s="1" customFormat="1" ht="36" customHeight="1">
      <c r="B168" s="39"/>
      <c r="C168" s="246" t="s">
        <v>319</v>
      </c>
      <c r="D168" s="246" t="s">
        <v>153</v>
      </c>
      <c r="E168" s="247" t="s">
        <v>507</v>
      </c>
      <c r="F168" s="248" t="s">
        <v>508</v>
      </c>
      <c r="G168" s="249" t="s">
        <v>191</v>
      </c>
      <c r="H168" s="250">
        <v>16</v>
      </c>
      <c r="I168" s="251"/>
      <c r="J168" s="252">
        <f>ROUND(I168*H168,2)</f>
        <v>0</v>
      </c>
      <c r="K168" s="248" t="s">
        <v>192</v>
      </c>
      <c r="L168" s="41"/>
      <c r="M168" s="253" t="s">
        <v>1</v>
      </c>
      <c r="N168" s="254" t="s">
        <v>48</v>
      </c>
      <c r="O168" s="87"/>
      <c r="P168" s="255">
        <f>O168*H168</f>
        <v>0</v>
      </c>
      <c r="Q168" s="255">
        <v>0.00018</v>
      </c>
      <c r="R168" s="255">
        <f>Q168*H168</f>
        <v>0.00288</v>
      </c>
      <c r="S168" s="255">
        <v>0</v>
      </c>
      <c r="T168" s="256">
        <f>S168*H168</f>
        <v>0</v>
      </c>
      <c r="AR168" s="257" t="s">
        <v>152</v>
      </c>
      <c r="AT168" s="257" t="s">
        <v>153</v>
      </c>
      <c r="AU168" s="257" t="s">
        <v>92</v>
      </c>
      <c r="AY168" s="16" t="s">
        <v>150</v>
      </c>
      <c r="BE168" s="139">
        <f>IF(N168="základní",J168,0)</f>
        <v>0</v>
      </c>
      <c r="BF168" s="139">
        <f>IF(N168="snížená",J168,0)</f>
        <v>0</v>
      </c>
      <c r="BG168" s="139">
        <f>IF(N168="zákl. přenesená",J168,0)</f>
        <v>0</v>
      </c>
      <c r="BH168" s="139">
        <f>IF(N168="sníž. přenesená",J168,0)</f>
        <v>0</v>
      </c>
      <c r="BI168" s="139">
        <f>IF(N168="nulová",J168,0)</f>
        <v>0</v>
      </c>
      <c r="BJ168" s="16" t="s">
        <v>92</v>
      </c>
      <c r="BK168" s="139">
        <f>ROUND(I168*H168,2)</f>
        <v>0</v>
      </c>
      <c r="BL168" s="16" t="s">
        <v>152</v>
      </c>
      <c r="BM168" s="257" t="s">
        <v>509</v>
      </c>
    </row>
    <row r="169" spans="2:65" s="1" customFormat="1" ht="24" customHeight="1">
      <c r="B169" s="39"/>
      <c r="C169" s="280" t="s">
        <v>355</v>
      </c>
      <c r="D169" s="280" t="s">
        <v>296</v>
      </c>
      <c r="E169" s="281" t="s">
        <v>510</v>
      </c>
      <c r="F169" s="282" t="s">
        <v>511</v>
      </c>
      <c r="G169" s="283" t="s">
        <v>191</v>
      </c>
      <c r="H169" s="284">
        <v>20</v>
      </c>
      <c r="I169" s="285"/>
      <c r="J169" s="286">
        <f>ROUND(I169*H169,2)</f>
        <v>0</v>
      </c>
      <c r="K169" s="282" t="s">
        <v>192</v>
      </c>
      <c r="L169" s="287"/>
      <c r="M169" s="288" t="s">
        <v>1</v>
      </c>
      <c r="N169" s="289" t="s">
        <v>48</v>
      </c>
      <c r="O169" s="87"/>
      <c r="P169" s="255">
        <f>O169*H169</f>
        <v>0</v>
      </c>
      <c r="Q169" s="255">
        <v>0.002</v>
      </c>
      <c r="R169" s="255">
        <f>Q169*H169</f>
        <v>0.04</v>
      </c>
      <c r="S169" s="255">
        <v>0</v>
      </c>
      <c r="T169" s="256">
        <f>S169*H169</f>
        <v>0</v>
      </c>
      <c r="AR169" s="257" t="s">
        <v>287</v>
      </c>
      <c r="AT169" s="257" t="s">
        <v>296</v>
      </c>
      <c r="AU169" s="257" t="s">
        <v>92</v>
      </c>
      <c r="AY169" s="16" t="s">
        <v>150</v>
      </c>
      <c r="BE169" s="139">
        <f>IF(N169="základní",J169,0)</f>
        <v>0</v>
      </c>
      <c r="BF169" s="139">
        <f>IF(N169="snížená",J169,0)</f>
        <v>0</v>
      </c>
      <c r="BG169" s="139">
        <f>IF(N169="zákl. přenesená",J169,0)</f>
        <v>0</v>
      </c>
      <c r="BH169" s="139">
        <f>IF(N169="sníž. přenesená",J169,0)</f>
        <v>0</v>
      </c>
      <c r="BI169" s="139">
        <f>IF(N169="nulová",J169,0)</f>
        <v>0</v>
      </c>
      <c r="BJ169" s="16" t="s">
        <v>92</v>
      </c>
      <c r="BK169" s="139">
        <f>ROUND(I169*H169,2)</f>
        <v>0</v>
      </c>
      <c r="BL169" s="16" t="s">
        <v>152</v>
      </c>
      <c r="BM169" s="257" t="s">
        <v>512</v>
      </c>
    </row>
    <row r="170" spans="2:51" s="13" customFormat="1" ht="12">
      <c r="B170" s="269"/>
      <c r="C170" s="270"/>
      <c r="D170" s="260" t="s">
        <v>158</v>
      </c>
      <c r="E170" s="270"/>
      <c r="F170" s="272" t="s">
        <v>513</v>
      </c>
      <c r="G170" s="270"/>
      <c r="H170" s="273">
        <v>20</v>
      </c>
      <c r="I170" s="274"/>
      <c r="J170" s="270"/>
      <c r="K170" s="270"/>
      <c r="L170" s="275"/>
      <c r="M170" s="276"/>
      <c r="N170" s="277"/>
      <c r="O170" s="277"/>
      <c r="P170" s="277"/>
      <c r="Q170" s="277"/>
      <c r="R170" s="277"/>
      <c r="S170" s="277"/>
      <c r="T170" s="278"/>
      <c r="AT170" s="279" t="s">
        <v>158</v>
      </c>
      <c r="AU170" s="279" t="s">
        <v>92</v>
      </c>
      <c r="AV170" s="13" t="s">
        <v>92</v>
      </c>
      <c r="AW170" s="13" t="s">
        <v>4</v>
      </c>
      <c r="AX170" s="13" t="s">
        <v>90</v>
      </c>
      <c r="AY170" s="279" t="s">
        <v>150</v>
      </c>
    </row>
    <row r="171" spans="2:65" s="1" customFormat="1" ht="24" customHeight="1">
      <c r="B171" s="39"/>
      <c r="C171" s="280" t="s">
        <v>334</v>
      </c>
      <c r="D171" s="280" t="s">
        <v>296</v>
      </c>
      <c r="E171" s="281" t="s">
        <v>514</v>
      </c>
      <c r="F171" s="282" t="s">
        <v>515</v>
      </c>
      <c r="G171" s="283" t="s">
        <v>191</v>
      </c>
      <c r="H171" s="284">
        <v>20</v>
      </c>
      <c r="I171" s="285"/>
      <c r="J171" s="286">
        <f>ROUND(I171*H171,2)</f>
        <v>0</v>
      </c>
      <c r="K171" s="282" t="s">
        <v>1</v>
      </c>
      <c r="L171" s="287"/>
      <c r="M171" s="288" t="s">
        <v>1</v>
      </c>
      <c r="N171" s="289" t="s">
        <v>48</v>
      </c>
      <c r="O171" s="87"/>
      <c r="P171" s="255">
        <f>O171*H171</f>
        <v>0</v>
      </c>
      <c r="Q171" s="255">
        <v>0.0002</v>
      </c>
      <c r="R171" s="255">
        <f>Q171*H171</f>
        <v>0.004</v>
      </c>
      <c r="S171" s="255">
        <v>0</v>
      </c>
      <c r="T171" s="256">
        <f>S171*H171</f>
        <v>0</v>
      </c>
      <c r="AR171" s="257" t="s">
        <v>287</v>
      </c>
      <c r="AT171" s="257" t="s">
        <v>296</v>
      </c>
      <c r="AU171" s="257" t="s">
        <v>92</v>
      </c>
      <c r="AY171" s="16" t="s">
        <v>150</v>
      </c>
      <c r="BE171" s="139">
        <f>IF(N171="základní",J171,0)</f>
        <v>0</v>
      </c>
      <c r="BF171" s="139">
        <f>IF(N171="snížená",J171,0)</f>
        <v>0</v>
      </c>
      <c r="BG171" s="139">
        <f>IF(N171="zákl. přenesená",J171,0)</f>
        <v>0</v>
      </c>
      <c r="BH171" s="139">
        <f>IF(N171="sníž. přenesená",J171,0)</f>
        <v>0</v>
      </c>
      <c r="BI171" s="139">
        <f>IF(N171="nulová",J171,0)</f>
        <v>0</v>
      </c>
      <c r="BJ171" s="16" t="s">
        <v>92</v>
      </c>
      <c r="BK171" s="139">
        <f>ROUND(I171*H171,2)</f>
        <v>0</v>
      </c>
      <c r="BL171" s="16" t="s">
        <v>152</v>
      </c>
      <c r="BM171" s="257" t="s">
        <v>516</v>
      </c>
    </row>
    <row r="172" spans="2:51" s="13" customFormat="1" ht="12">
      <c r="B172" s="269"/>
      <c r="C172" s="270"/>
      <c r="D172" s="260" t="s">
        <v>158</v>
      </c>
      <c r="E172" s="270"/>
      <c r="F172" s="272" t="s">
        <v>513</v>
      </c>
      <c r="G172" s="270"/>
      <c r="H172" s="273">
        <v>20</v>
      </c>
      <c r="I172" s="274"/>
      <c r="J172" s="270"/>
      <c r="K172" s="270"/>
      <c r="L172" s="275"/>
      <c r="M172" s="276"/>
      <c r="N172" s="277"/>
      <c r="O172" s="277"/>
      <c r="P172" s="277"/>
      <c r="Q172" s="277"/>
      <c r="R172" s="277"/>
      <c r="S172" s="277"/>
      <c r="T172" s="278"/>
      <c r="AT172" s="279" t="s">
        <v>158</v>
      </c>
      <c r="AU172" s="279" t="s">
        <v>92</v>
      </c>
      <c r="AV172" s="13" t="s">
        <v>92</v>
      </c>
      <c r="AW172" s="13" t="s">
        <v>4</v>
      </c>
      <c r="AX172" s="13" t="s">
        <v>90</v>
      </c>
      <c r="AY172" s="279" t="s">
        <v>150</v>
      </c>
    </row>
    <row r="173" spans="2:65" s="1" customFormat="1" ht="36" customHeight="1">
      <c r="B173" s="39"/>
      <c r="C173" s="246" t="s">
        <v>330</v>
      </c>
      <c r="D173" s="246" t="s">
        <v>153</v>
      </c>
      <c r="E173" s="247" t="s">
        <v>517</v>
      </c>
      <c r="F173" s="248" t="s">
        <v>518</v>
      </c>
      <c r="G173" s="249" t="s">
        <v>191</v>
      </c>
      <c r="H173" s="250">
        <v>16</v>
      </c>
      <c r="I173" s="251"/>
      <c r="J173" s="252">
        <f>ROUND(I173*H173,2)</f>
        <v>0</v>
      </c>
      <c r="K173" s="248" t="s">
        <v>1</v>
      </c>
      <c r="L173" s="41"/>
      <c r="M173" s="253" t="s">
        <v>1</v>
      </c>
      <c r="N173" s="254" t="s">
        <v>48</v>
      </c>
      <c r="O173" s="87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AR173" s="257" t="s">
        <v>152</v>
      </c>
      <c r="AT173" s="257" t="s">
        <v>153</v>
      </c>
      <c r="AU173" s="257" t="s">
        <v>92</v>
      </c>
      <c r="AY173" s="16" t="s">
        <v>150</v>
      </c>
      <c r="BE173" s="139">
        <f>IF(N173="základní",J173,0)</f>
        <v>0</v>
      </c>
      <c r="BF173" s="139">
        <f>IF(N173="snížená",J173,0)</f>
        <v>0</v>
      </c>
      <c r="BG173" s="139">
        <f>IF(N173="zákl. přenesená",J173,0)</f>
        <v>0</v>
      </c>
      <c r="BH173" s="139">
        <f>IF(N173="sníž. přenesená",J173,0)</f>
        <v>0</v>
      </c>
      <c r="BI173" s="139">
        <f>IF(N173="nulová",J173,0)</f>
        <v>0</v>
      </c>
      <c r="BJ173" s="16" t="s">
        <v>92</v>
      </c>
      <c r="BK173" s="139">
        <f>ROUND(I173*H173,2)</f>
        <v>0</v>
      </c>
      <c r="BL173" s="16" t="s">
        <v>152</v>
      </c>
      <c r="BM173" s="257" t="s">
        <v>519</v>
      </c>
    </row>
    <row r="174" spans="2:65" s="1" customFormat="1" ht="16.5" customHeight="1">
      <c r="B174" s="39"/>
      <c r="C174" s="280" t="s">
        <v>520</v>
      </c>
      <c r="D174" s="280" t="s">
        <v>296</v>
      </c>
      <c r="E174" s="281" t="s">
        <v>521</v>
      </c>
      <c r="F174" s="282" t="s">
        <v>522</v>
      </c>
      <c r="G174" s="283" t="s">
        <v>264</v>
      </c>
      <c r="H174" s="284">
        <v>0.24</v>
      </c>
      <c r="I174" s="285"/>
      <c r="J174" s="286">
        <f>ROUND(I174*H174,2)</f>
        <v>0</v>
      </c>
      <c r="K174" s="282" t="s">
        <v>192</v>
      </c>
      <c r="L174" s="287"/>
      <c r="M174" s="288" t="s">
        <v>1</v>
      </c>
      <c r="N174" s="289" t="s">
        <v>48</v>
      </c>
      <c r="O174" s="87"/>
      <c r="P174" s="255">
        <f>O174*H174</f>
        <v>0</v>
      </c>
      <c r="Q174" s="255">
        <v>0.55</v>
      </c>
      <c r="R174" s="255">
        <f>Q174*H174</f>
        <v>0.132</v>
      </c>
      <c r="S174" s="255">
        <v>0</v>
      </c>
      <c r="T174" s="256">
        <f>S174*H174</f>
        <v>0</v>
      </c>
      <c r="AR174" s="257" t="s">
        <v>287</v>
      </c>
      <c r="AT174" s="257" t="s">
        <v>296</v>
      </c>
      <c r="AU174" s="257" t="s">
        <v>92</v>
      </c>
      <c r="AY174" s="16" t="s">
        <v>150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6" t="s">
        <v>92</v>
      </c>
      <c r="BK174" s="139">
        <f>ROUND(I174*H174,2)</f>
        <v>0</v>
      </c>
      <c r="BL174" s="16" t="s">
        <v>152</v>
      </c>
      <c r="BM174" s="257" t="s">
        <v>523</v>
      </c>
    </row>
    <row r="175" spans="2:51" s="13" customFormat="1" ht="12">
      <c r="B175" s="269"/>
      <c r="C175" s="270"/>
      <c r="D175" s="260" t="s">
        <v>158</v>
      </c>
      <c r="E175" s="270"/>
      <c r="F175" s="272" t="s">
        <v>524</v>
      </c>
      <c r="G175" s="270"/>
      <c r="H175" s="273">
        <v>0.24</v>
      </c>
      <c r="I175" s="274"/>
      <c r="J175" s="270"/>
      <c r="K175" s="270"/>
      <c r="L175" s="275"/>
      <c r="M175" s="276"/>
      <c r="N175" s="277"/>
      <c r="O175" s="277"/>
      <c r="P175" s="277"/>
      <c r="Q175" s="277"/>
      <c r="R175" s="277"/>
      <c r="S175" s="277"/>
      <c r="T175" s="278"/>
      <c r="AT175" s="279" t="s">
        <v>158</v>
      </c>
      <c r="AU175" s="279" t="s">
        <v>92</v>
      </c>
      <c r="AV175" s="13" t="s">
        <v>92</v>
      </c>
      <c r="AW175" s="13" t="s">
        <v>4</v>
      </c>
      <c r="AX175" s="13" t="s">
        <v>90</v>
      </c>
      <c r="AY175" s="279" t="s">
        <v>150</v>
      </c>
    </row>
    <row r="176" spans="2:65" s="1" customFormat="1" ht="24" customHeight="1">
      <c r="B176" s="39"/>
      <c r="C176" s="246" t="s">
        <v>525</v>
      </c>
      <c r="D176" s="246" t="s">
        <v>153</v>
      </c>
      <c r="E176" s="247" t="s">
        <v>526</v>
      </c>
      <c r="F176" s="248" t="s">
        <v>527</v>
      </c>
      <c r="G176" s="249" t="s">
        <v>276</v>
      </c>
      <c r="H176" s="250">
        <v>1</v>
      </c>
      <c r="I176" s="251"/>
      <c r="J176" s="252">
        <f>ROUND(I176*H176,2)</f>
        <v>0</v>
      </c>
      <c r="K176" s="248" t="s">
        <v>1</v>
      </c>
      <c r="L176" s="41"/>
      <c r="M176" s="253" t="s">
        <v>1</v>
      </c>
      <c r="N176" s="254" t="s">
        <v>48</v>
      </c>
      <c r="O176" s="87"/>
      <c r="P176" s="255">
        <f>O176*H176</f>
        <v>0</v>
      </c>
      <c r="Q176" s="255">
        <v>0.02337</v>
      </c>
      <c r="R176" s="255">
        <f>Q176*H176</f>
        <v>0.02337</v>
      </c>
      <c r="S176" s="255">
        <v>0</v>
      </c>
      <c r="T176" s="256">
        <f>S176*H176</f>
        <v>0</v>
      </c>
      <c r="AR176" s="257" t="s">
        <v>152</v>
      </c>
      <c r="AT176" s="257" t="s">
        <v>153</v>
      </c>
      <c r="AU176" s="257" t="s">
        <v>92</v>
      </c>
      <c r="AY176" s="16" t="s">
        <v>150</v>
      </c>
      <c r="BE176" s="139">
        <f>IF(N176="základní",J176,0)</f>
        <v>0</v>
      </c>
      <c r="BF176" s="139">
        <f>IF(N176="snížená",J176,0)</f>
        <v>0</v>
      </c>
      <c r="BG176" s="139">
        <f>IF(N176="zákl. přenesená",J176,0)</f>
        <v>0</v>
      </c>
      <c r="BH176" s="139">
        <f>IF(N176="sníž. přenesená",J176,0)</f>
        <v>0</v>
      </c>
      <c r="BI176" s="139">
        <f>IF(N176="nulová",J176,0)</f>
        <v>0</v>
      </c>
      <c r="BJ176" s="16" t="s">
        <v>92</v>
      </c>
      <c r="BK176" s="139">
        <f>ROUND(I176*H176,2)</f>
        <v>0</v>
      </c>
      <c r="BL176" s="16" t="s">
        <v>152</v>
      </c>
      <c r="BM176" s="257" t="s">
        <v>528</v>
      </c>
    </row>
    <row r="177" spans="2:65" s="1" customFormat="1" ht="36" customHeight="1">
      <c r="B177" s="39"/>
      <c r="C177" s="246" t="s">
        <v>529</v>
      </c>
      <c r="D177" s="246" t="s">
        <v>153</v>
      </c>
      <c r="E177" s="247" t="s">
        <v>530</v>
      </c>
      <c r="F177" s="248" t="s">
        <v>531</v>
      </c>
      <c r="G177" s="249" t="s">
        <v>215</v>
      </c>
      <c r="H177" s="250">
        <v>10</v>
      </c>
      <c r="I177" s="251"/>
      <c r="J177" s="252">
        <f>ROUND(I177*H177,2)</f>
        <v>0</v>
      </c>
      <c r="K177" s="248" t="s">
        <v>192</v>
      </c>
      <c r="L177" s="41"/>
      <c r="M177" s="253" t="s">
        <v>1</v>
      </c>
      <c r="N177" s="254" t="s">
        <v>48</v>
      </c>
      <c r="O177" s="87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AR177" s="257" t="s">
        <v>152</v>
      </c>
      <c r="AT177" s="257" t="s">
        <v>153</v>
      </c>
      <c r="AU177" s="257" t="s">
        <v>92</v>
      </c>
      <c r="AY177" s="16" t="s">
        <v>150</v>
      </c>
      <c r="BE177" s="139">
        <f>IF(N177="základní",J177,0)</f>
        <v>0</v>
      </c>
      <c r="BF177" s="139">
        <f>IF(N177="snížená",J177,0)</f>
        <v>0</v>
      </c>
      <c r="BG177" s="139">
        <f>IF(N177="zákl. přenesená",J177,0)</f>
        <v>0</v>
      </c>
      <c r="BH177" s="139">
        <f>IF(N177="sníž. přenesená",J177,0)</f>
        <v>0</v>
      </c>
      <c r="BI177" s="139">
        <f>IF(N177="nulová",J177,0)</f>
        <v>0</v>
      </c>
      <c r="BJ177" s="16" t="s">
        <v>92</v>
      </c>
      <c r="BK177" s="139">
        <f>ROUND(I177*H177,2)</f>
        <v>0</v>
      </c>
      <c r="BL177" s="16" t="s">
        <v>152</v>
      </c>
      <c r="BM177" s="257" t="s">
        <v>532</v>
      </c>
    </row>
    <row r="178" spans="2:65" s="1" customFormat="1" ht="16.5" customHeight="1">
      <c r="B178" s="39"/>
      <c r="C178" s="280" t="s">
        <v>533</v>
      </c>
      <c r="D178" s="280" t="s">
        <v>296</v>
      </c>
      <c r="E178" s="281" t="s">
        <v>534</v>
      </c>
      <c r="F178" s="282" t="s">
        <v>535</v>
      </c>
      <c r="G178" s="283" t="s">
        <v>264</v>
      </c>
      <c r="H178" s="284">
        <v>0.1</v>
      </c>
      <c r="I178" s="285"/>
      <c r="J178" s="286">
        <f>ROUND(I178*H178,2)</f>
        <v>0</v>
      </c>
      <c r="K178" s="282" t="s">
        <v>192</v>
      </c>
      <c r="L178" s="287"/>
      <c r="M178" s="288" t="s">
        <v>1</v>
      </c>
      <c r="N178" s="289" t="s">
        <v>48</v>
      </c>
      <c r="O178" s="87"/>
      <c r="P178" s="255">
        <f>O178*H178</f>
        <v>0</v>
      </c>
      <c r="Q178" s="255">
        <v>0.55</v>
      </c>
      <c r="R178" s="255">
        <f>Q178*H178</f>
        <v>0.05500000000000001</v>
      </c>
      <c r="S178" s="255">
        <v>0</v>
      </c>
      <c r="T178" s="256">
        <f>S178*H178</f>
        <v>0</v>
      </c>
      <c r="AR178" s="257" t="s">
        <v>287</v>
      </c>
      <c r="AT178" s="257" t="s">
        <v>296</v>
      </c>
      <c r="AU178" s="257" t="s">
        <v>92</v>
      </c>
      <c r="AY178" s="16" t="s">
        <v>150</v>
      </c>
      <c r="BE178" s="139">
        <f>IF(N178="základní",J178,0)</f>
        <v>0</v>
      </c>
      <c r="BF178" s="139">
        <f>IF(N178="snížená",J178,0)</f>
        <v>0</v>
      </c>
      <c r="BG178" s="139">
        <f>IF(N178="zákl. přenesená",J178,0)</f>
        <v>0</v>
      </c>
      <c r="BH178" s="139">
        <f>IF(N178="sníž. přenesená",J178,0)</f>
        <v>0</v>
      </c>
      <c r="BI178" s="139">
        <f>IF(N178="nulová",J178,0)</f>
        <v>0</v>
      </c>
      <c r="BJ178" s="16" t="s">
        <v>92</v>
      </c>
      <c r="BK178" s="139">
        <f>ROUND(I178*H178,2)</f>
        <v>0</v>
      </c>
      <c r="BL178" s="16" t="s">
        <v>152</v>
      </c>
      <c r="BM178" s="257" t="s">
        <v>536</v>
      </c>
    </row>
    <row r="179" spans="2:51" s="13" customFormat="1" ht="12">
      <c r="B179" s="269"/>
      <c r="C179" s="270"/>
      <c r="D179" s="260" t="s">
        <v>158</v>
      </c>
      <c r="E179" s="270"/>
      <c r="F179" s="272" t="s">
        <v>537</v>
      </c>
      <c r="G179" s="270"/>
      <c r="H179" s="273">
        <v>0.1</v>
      </c>
      <c r="I179" s="274"/>
      <c r="J179" s="270"/>
      <c r="K179" s="270"/>
      <c r="L179" s="275"/>
      <c r="M179" s="276"/>
      <c r="N179" s="277"/>
      <c r="O179" s="277"/>
      <c r="P179" s="277"/>
      <c r="Q179" s="277"/>
      <c r="R179" s="277"/>
      <c r="S179" s="277"/>
      <c r="T179" s="278"/>
      <c r="AT179" s="279" t="s">
        <v>158</v>
      </c>
      <c r="AU179" s="279" t="s">
        <v>92</v>
      </c>
      <c r="AV179" s="13" t="s">
        <v>92</v>
      </c>
      <c r="AW179" s="13" t="s">
        <v>4</v>
      </c>
      <c r="AX179" s="13" t="s">
        <v>90</v>
      </c>
      <c r="AY179" s="279" t="s">
        <v>150</v>
      </c>
    </row>
    <row r="180" spans="2:65" s="1" customFormat="1" ht="24" customHeight="1">
      <c r="B180" s="39"/>
      <c r="C180" s="246" t="s">
        <v>538</v>
      </c>
      <c r="D180" s="246" t="s">
        <v>153</v>
      </c>
      <c r="E180" s="247" t="s">
        <v>539</v>
      </c>
      <c r="F180" s="248" t="s">
        <v>540</v>
      </c>
      <c r="G180" s="249" t="s">
        <v>191</v>
      </c>
      <c r="H180" s="250">
        <v>16</v>
      </c>
      <c r="I180" s="251"/>
      <c r="J180" s="252">
        <f>ROUND(I180*H180,2)</f>
        <v>0</v>
      </c>
      <c r="K180" s="248" t="s">
        <v>1</v>
      </c>
      <c r="L180" s="41"/>
      <c r="M180" s="253" t="s">
        <v>1</v>
      </c>
      <c r="N180" s="254" t="s">
        <v>48</v>
      </c>
      <c r="O180" s="87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AR180" s="257" t="s">
        <v>152</v>
      </c>
      <c r="AT180" s="257" t="s">
        <v>153</v>
      </c>
      <c r="AU180" s="257" t="s">
        <v>92</v>
      </c>
      <c r="AY180" s="16" t="s">
        <v>150</v>
      </c>
      <c r="BE180" s="139">
        <f>IF(N180="základní",J180,0)</f>
        <v>0</v>
      </c>
      <c r="BF180" s="139">
        <f>IF(N180="snížená",J180,0)</f>
        <v>0</v>
      </c>
      <c r="BG180" s="139">
        <f>IF(N180="zákl. přenesená",J180,0)</f>
        <v>0</v>
      </c>
      <c r="BH180" s="139">
        <f>IF(N180="sníž. přenesená",J180,0)</f>
        <v>0</v>
      </c>
      <c r="BI180" s="139">
        <f>IF(N180="nulová",J180,0)</f>
        <v>0</v>
      </c>
      <c r="BJ180" s="16" t="s">
        <v>92</v>
      </c>
      <c r="BK180" s="139">
        <f>ROUND(I180*H180,2)</f>
        <v>0</v>
      </c>
      <c r="BL180" s="16" t="s">
        <v>152</v>
      </c>
      <c r="BM180" s="257" t="s">
        <v>541</v>
      </c>
    </row>
    <row r="181" spans="2:65" s="1" customFormat="1" ht="16.5" customHeight="1">
      <c r="B181" s="39"/>
      <c r="C181" s="280" t="s">
        <v>542</v>
      </c>
      <c r="D181" s="280" t="s">
        <v>296</v>
      </c>
      <c r="E181" s="281" t="s">
        <v>543</v>
      </c>
      <c r="F181" s="282" t="s">
        <v>544</v>
      </c>
      <c r="G181" s="283" t="s">
        <v>191</v>
      </c>
      <c r="H181" s="284">
        <v>5.5</v>
      </c>
      <c r="I181" s="285"/>
      <c r="J181" s="286">
        <f>ROUND(I181*H181,2)</f>
        <v>0</v>
      </c>
      <c r="K181" s="282" t="s">
        <v>1</v>
      </c>
      <c r="L181" s="287"/>
      <c r="M181" s="288" t="s">
        <v>1</v>
      </c>
      <c r="N181" s="289" t="s">
        <v>48</v>
      </c>
      <c r="O181" s="87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AR181" s="257" t="s">
        <v>287</v>
      </c>
      <c r="AT181" s="257" t="s">
        <v>296</v>
      </c>
      <c r="AU181" s="257" t="s">
        <v>92</v>
      </c>
      <c r="AY181" s="16" t="s">
        <v>150</v>
      </c>
      <c r="BE181" s="139">
        <f>IF(N181="základní",J181,0)</f>
        <v>0</v>
      </c>
      <c r="BF181" s="139">
        <f>IF(N181="snížená",J181,0)</f>
        <v>0</v>
      </c>
      <c r="BG181" s="139">
        <f>IF(N181="zákl. přenesená",J181,0)</f>
        <v>0</v>
      </c>
      <c r="BH181" s="139">
        <f>IF(N181="sníž. přenesená",J181,0)</f>
        <v>0</v>
      </c>
      <c r="BI181" s="139">
        <f>IF(N181="nulová",J181,0)</f>
        <v>0</v>
      </c>
      <c r="BJ181" s="16" t="s">
        <v>92</v>
      </c>
      <c r="BK181" s="139">
        <f>ROUND(I181*H181,2)</f>
        <v>0</v>
      </c>
      <c r="BL181" s="16" t="s">
        <v>152</v>
      </c>
      <c r="BM181" s="257" t="s">
        <v>545</v>
      </c>
    </row>
    <row r="182" spans="2:51" s="13" customFormat="1" ht="12">
      <c r="B182" s="269"/>
      <c r="C182" s="270"/>
      <c r="D182" s="260" t="s">
        <v>158</v>
      </c>
      <c r="E182" s="270"/>
      <c r="F182" s="272" t="s">
        <v>546</v>
      </c>
      <c r="G182" s="270"/>
      <c r="H182" s="273">
        <v>5.5</v>
      </c>
      <c r="I182" s="274"/>
      <c r="J182" s="270"/>
      <c r="K182" s="270"/>
      <c r="L182" s="275"/>
      <c r="M182" s="276"/>
      <c r="N182" s="277"/>
      <c r="O182" s="277"/>
      <c r="P182" s="277"/>
      <c r="Q182" s="277"/>
      <c r="R182" s="277"/>
      <c r="S182" s="277"/>
      <c r="T182" s="278"/>
      <c r="AT182" s="279" t="s">
        <v>158</v>
      </c>
      <c r="AU182" s="279" t="s">
        <v>92</v>
      </c>
      <c r="AV182" s="13" t="s">
        <v>92</v>
      </c>
      <c r="AW182" s="13" t="s">
        <v>4</v>
      </c>
      <c r="AX182" s="13" t="s">
        <v>90</v>
      </c>
      <c r="AY182" s="279" t="s">
        <v>150</v>
      </c>
    </row>
    <row r="183" spans="2:65" s="1" customFormat="1" ht="24" customHeight="1">
      <c r="B183" s="39"/>
      <c r="C183" s="246" t="s">
        <v>547</v>
      </c>
      <c r="D183" s="246" t="s">
        <v>153</v>
      </c>
      <c r="E183" s="247" t="s">
        <v>548</v>
      </c>
      <c r="F183" s="248" t="s">
        <v>549</v>
      </c>
      <c r="G183" s="249" t="s">
        <v>215</v>
      </c>
      <c r="H183" s="250">
        <v>10</v>
      </c>
      <c r="I183" s="251"/>
      <c r="J183" s="252">
        <f>ROUND(I183*H183,2)</f>
        <v>0</v>
      </c>
      <c r="K183" s="248" t="s">
        <v>1</v>
      </c>
      <c r="L183" s="41"/>
      <c r="M183" s="253" t="s">
        <v>1</v>
      </c>
      <c r="N183" s="254" t="s">
        <v>48</v>
      </c>
      <c r="O183" s="87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AR183" s="257" t="s">
        <v>152</v>
      </c>
      <c r="AT183" s="257" t="s">
        <v>153</v>
      </c>
      <c r="AU183" s="257" t="s">
        <v>92</v>
      </c>
      <c r="AY183" s="16" t="s">
        <v>150</v>
      </c>
      <c r="BE183" s="139">
        <f>IF(N183="základní",J183,0)</f>
        <v>0</v>
      </c>
      <c r="BF183" s="139">
        <f>IF(N183="snížená",J183,0)</f>
        <v>0</v>
      </c>
      <c r="BG183" s="139">
        <f>IF(N183="zákl. přenesená",J183,0)</f>
        <v>0</v>
      </c>
      <c r="BH183" s="139">
        <f>IF(N183="sníž. přenesená",J183,0)</f>
        <v>0</v>
      </c>
      <c r="BI183" s="139">
        <f>IF(N183="nulová",J183,0)</f>
        <v>0</v>
      </c>
      <c r="BJ183" s="16" t="s">
        <v>92</v>
      </c>
      <c r="BK183" s="139">
        <f>ROUND(I183*H183,2)</f>
        <v>0</v>
      </c>
      <c r="BL183" s="16" t="s">
        <v>152</v>
      </c>
      <c r="BM183" s="257" t="s">
        <v>550</v>
      </c>
    </row>
    <row r="184" spans="2:65" s="1" customFormat="1" ht="16.5" customHeight="1">
      <c r="B184" s="39"/>
      <c r="C184" s="280" t="s">
        <v>551</v>
      </c>
      <c r="D184" s="280" t="s">
        <v>296</v>
      </c>
      <c r="E184" s="281" t="s">
        <v>552</v>
      </c>
      <c r="F184" s="282" t="s">
        <v>553</v>
      </c>
      <c r="G184" s="283" t="s">
        <v>240</v>
      </c>
      <c r="H184" s="284">
        <v>0.031</v>
      </c>
      <c r="I184" s="285"/>
      <c r="J184" s="286">
        <f>ROUND(I184*H184,2)</f>
        <v>0</v>
      </c>
      <c r="K184" s="282" t="s">
        <v>192</v>
      </c>
      <c r="L184" s="287"/>
      <c r="M184" s="288" t="s">
        <v>1</v>
      </c>
      <c r="N184" s="289" t="s">
        <v>48</v>
      </c>
      <c r="O184" s="87"/>
      <c r="P184" s="255">
        <f>O184*H184</f>
        <v>0</v>
      </c>
      <c r="Q184" s="255">
        <v>1</v>
      </c>
      <c r="R184" s="255">
        <f>Q184*H184</f>
        <v>0.031</v>
      </c>
      <c r="S184" s="255">
        <v>0</v>
      </c>
      <c r="T184" s="256">
        <f>S184*H184</f>
        <v>0</v>
      </c>
      <c r="AR184" s="257" t="s">
        <v>287</v>
      </c>
      <c r="AT184" s="257" t="s">
        <v>296</v>
      </c>
      <c r="AU184" s="257" t="s">
        <v>92</v>
      </c>
      <c r="AY184" s="16" t="s">
        <v>150</v>
      </c>
      <c r="BE184" s="139">
        <f>IF(N184="základní",J184,0)</f>
        <v>0</v>
      </c>
      <c r="BF184" s="139">
        <f>IF(N184="snížená",J184,0)</f>
        <v>0</v>
      </c>
      <c r="BG184" s="139">
        <f>IF(N184="zákl. přenesená",J184,0)</f>
        <v>0</v>
      </c>
      <c r="BH184" s="139">
        <f>IF(N184="sníž. přenesená",J184,0)</f>
        <v>0</v>
      </c>
      <c r="BI184" s="139">
        <f>IF(N184="nulová",J184,0)</f>
        <v>0</v>
      </c>
      <c r="BJ184" s="16" t="s">
        <v>92</v>
      </c>
      <c r="BK184" s="139">
        <f>ROUND(I184*H184,2)</f>
        <v>0</v>
      </c>
      <c r="BL184" s="16" t="s">
        <v>152</v>
      </c>
      <c r="BM184" s="257" t="s">
        <v>554</v>
      </c>
    </row>
    <row r="185" spans="2:47" s="1" customFormat="1" ht="12">
      <c r="B185" s="39"/>
      <c r="C185" s="40"/>
      <c r="D185" s="260" t="s">
        <v>300</v>
      </c>
      <c r="E185" s="40"/>
      <c r="F185" s="290" t="s">
        <v>555</v>
      </c>
      <c r="G185" s="40"/>
      <c r="H185" s="40"/>
      <c r="I185" s="155"/>
      <c r="J185" s="40"/>
      <c r="K185" s="40"/>
      <c r="L185" s="41"/>
      <c r="M185" s="309"/>
      <c r="N185" s="87"/>
      <c r="O185" s="87"/>
      <c r="P185" s="87"/>
      <c r="Q185" s="87"/>
      <c r="R185" s="87"/>
      <c r="S185" s="87"/>
      <c r="T185" s="88"/>
      <c r="AT185" s="16" t="s">
        <v>300</v>
      </c>
      <c r="AU185" s="16" t="s">
        <v>92</v>
      </c>
    </row>
    <row r="186" spans="2:65" s="1" customFormat="1" ht="24" customHeight="1">
      <c r="B186" s="39"/>
      <c r="C186" s="246" t="s">
        <v>556</v>
      </c>
      <c r="D186" s="246" t="s">
        <v>153</v>
      </c>
      <c r="E186" s="247" t="s">
        <v>557</v>
      </c>
      <c r="F186" s="248" t="s">
        <v>558</v>
      </c>
      <c r="G186" s="249" t="s">
        <v>215</v>
      </c>
      <c r="H186" s="250">
        <v>40</v>
      </c>
      <c r="I186" s="251"/>
      <c r="J186" s="252">
        <f>ROUND(I186*H186,2)</f>
        <v>0</v>
      </c>
      <c r="K186" s="248" t="s">
        <v>1</v>
      </c>
      <c r="L186" s="41"/>
      <c r="M186" s="253" t="s">
        <v>1</v>
      </c>
      <c r="N186" s="254" t="s">
        <v>48</v>
      </c>
      <c r="O186" s="87"/>
      <c r="P186" s="255">
        <f>O186*H186</f>
        <v>0</v>
      </c>
      <c r="Q186" s="255">
        <v>0.00313</v>
      </c>
      <c r="R186" s="255">
        <f>Q186*H186</f>
        <v>0.1252</v>
      </c>
      <c r="S186" s="255">
        <v>0</v>
      </c>
      <c r="T186" s="256">
        <f>S186*H186</f>
        <v>0</v>
      </c>
      <c r="AR186" s="257" t="s">
        <v>152</v>
      </c>
      <c r="AT186" s="257" t="s">
        <v>153</v>
      </c>
      <c r="AU186" s="257" t="s">
        <v>92</v>
      </c>
      <c r="AY186" s="16" t="s">
        <v>150</v>
      </c>
      <c r="BE186" s="139">
        <f>IF(N186="základní",J186,0)</f>
        <v>0</v>
      </c>
      <c r="BF186" s="139">
        <f>IF(N186="snížená",J186,0)</f>
        <v>0</v>
      </c>
      <c r="BG186" s="139">
        <f>IF(N186="zákl. přenesená",J186,0)</f>
        <v>0</v>
      </c>
      <c r="BH186" s="139">
        <f>IF(N186="sníž. přenesená",J186,0)</f>
        <v>0</v>
      </c>
      <c r="BI186" s="139">
        <f>IF(N186="nulová",J186,0)</f>
        <v>0</v>
      </c>
      <c r="BJ186" s="16" t="s">
        <v>92</v>
      </c>
      <c r="BK186" s="139">
        <f>ROUND(I186*H186,2)</f>
        <v>0</v>
      </c>
      <c r="BL186" s="16" t="s">
        <v>152</v>
      </c>
      <c r="BM186" s="257" t="s">
        <v>559</v>
      </c>
    </row>
    <row r="187" spans="2:51" s="13" customFormat="1" ht="12">
      <c r="B187" s="269"/>
      <c r="C187" s="270"/>
      <c r="D187" s="260" t="s">
        <v>158</v>
      </c>
      <c r="E187" s="271" t="s">
        <v>1</v>
      </c>
      <c r="F187" s="272" t="s">
        <v>560</v>
      </c>
      <c r="G187" s="270"/>
      <c r="H187" s="273">
        <v>10</v>
      </c>
      <c r="I187" s="274"/>
      <c r="J187" s="270"/>
      <c r="K187" s="270"/>
      <c r="L187" s="275"/>
      <c r="M187" s="276"/>
      <c r="N187" s="277"/>
      <c r="O187" s="277"/>
      <c r="P187" s="277"/>
      <c r="Q187" s="277"/>
      <c r="R187" s="277"/>
      <c r="S187" s="277"/>
      <c r="T187" s="278"/>
      <c r="AT187" s="279" t="s">
        <v>158</v>
      </c>
      <c r="AU187" s="279" t="s">
        <v>92</v>
      </c>
      <c r="AV187" s="13" t="s">
        <v>92</v>
      </c>
      <c r="AW187" s="13" t="s">
        <v>36</v>
      </c>
      <c r="AX187" s="13" t="s">
        <v>82</v>
      </c>
      <c r="AY187" s="279" t="s">
        <v>150</v>
      </c>
    </row>
    <row r="188" spans="2:51" s="13" customFormat="1" ht="12">
      <c r="B188" s="269"/>
      <c r="C188" s="270"/>
      <c r="D188" s="260" t="s">
        <v>158</v>
      </c>
      <c r="E188" s="271" t="s">
        <v>1</v>
      </c>
      <c r="F188" s="272" t="s">
        <v>561</v>
      </c>
      <c r="G188" s="270"/>
      <c r="H188" s="273">
        <v>30</v>
      </c>
      <c r="I188" s="274"/>
      <c r="J188" s="270"/>
      <c r="K188" s="270"/>
      <c r="L188" s="275"/>
      <c r="M188" s="276"/>
      <c r="N188" s="277"/>
      <c r="O188" s="277"/>
      <c r="P188" s="277"/>
      <c r="Q188" s="277"/>
      <c r="R188" s="277"/>
      <c r="S188" s="277"/>
      <c r="T188" s="278"/>
      <c r="AT188" s="279" t="s">
        <v>158</v>
      </c>
      <c r="AU188" s="279" t="s">
        <v>92</v>
      </c>
      <c r="AV188" s="13" t="s">
        <v>92</v>
      </c>
      <c r="AW188" s="13" t="s">
        <v>36</v>
      </c>
      <c r="AX188" s="13" t="s">
        <v>82</v>
      </c>
      <c r="AY188" s="279" t="s">
        <v>150</v>
      </c>
    </row>
    <row r="189" spans="2:51" s="14" customFormat="1" ht="12">
      <c r="B189" s="294"/>
      <c r="C189" s="295"/>
      <c r="D189" s="260" t="s">
        <v>158</v>
      </c>
      <c r="E189" s="296" t="s">
        <v>1</v>
      </c>
      <c r="F189" s="297" t="s">
        <v>329</v>
      </c>
      <c r="G189" s="295"/>
      <c r="H189" s="298">
        <v>40</v>
      </c>
      <c r="I189" s="299"/>
      <c r="J189" s="295"/>
      <c r="K189" s="295"/>
      <c r="L189" s="300"/>
      <c r="M189" s="301"/>
      <c r="N189" s="302"/>
      <c r="O189" s="302"/>
      <c r="P189" s="302"/>
      <c r="Q189" s="302"/>
      <c r="R189" s="302"/>
      <c r="S189" s="302"/>
      <c r="T189" s="303"/>
      <c r="AT189" s="304" t="s">
        <v>158</v>
      </c>
      <c r="AU189" s="304" t="s">
        <v>92</v>
      </c>
      <c r="AV189" s="14" t="s">
        <v>170</v>
      </c>
      <c r="AW189" s="14" t="s">
        <v>36</v>
      </c>
      <c r="AX189" s="14" t="s">
        <v>90</v>
      </c>
      <c r="AY189" s="304" t="s">
        <v>150</v>
      </c>
    </row>
    <row r="190" spans="2:65" s="1" customFormat="1" ht="16.5" customHeight="1">
      <c r="B190" s="39"/>
      <c r="C190" s="246" t="s">
        <v>267</v>
      </c>
      <c r="D190" s="246" t="s">
        <v>153</v>
      </c>
      <c r="E190" s="247" t="s">
        <v>562</v>
      </c>
      <c r="F190" s="248" t="s">
        <v>563</v>
      </c>
      <c r="G190" s="249" t="s">
        <v>156</v>
      </c>
      <c r="H190" s="250">
        <v>2</v>
      </c>
      <c r="I190" s="251"/>
      <c r="J190" s="252">
        <f>ROUND(I190*H190,2)</f>
        <v>0</v>
      </c>
      <c r="K190" s="248" t="s">
        <v>1</v>
      </c>
      <c r="L190" s="41"/>
      <c r="M190" s="253" t="s">
        <v>1</v>
      </c>
      <c r="N190" s="254" t="s">
        <v>48</v>
      </c>
      <c r="O190" s="87"/>
      <c r="P190" s="255">
        <f>O190*H190</f>
        <v>0</v>
      </c>
      <c r="Q190" s="255">
        <v>0.0309</v>
      </c>
      <c r="R190" s="255">
        <f>Q190*H190</f>
        <v>0.0618</v>
      </c>
      <c r="S190" s="255">
        <v>0</v>
      </c>
      <c r="T190" s="256">
        <f>S190*H190</f>
        <v>0</v>
      </c>
      <c r="AR190" s="257" t="s">
        <v>152</v>
      </c>
      <c r="AT190" s="257" t="s">
        <v>153</v>
      </c>
      <c r="AU190" s="257" t="s">
        <v>92</v>
      </c>
      <c r="AY190" s="16" t="s">
        <v>150</v>
      </c>
      <c r="BE190" s="139">
        <f>IF(N190="základní",J190,0)</f>
        <v>0</v>
      </c>
      <c r="BF190" s="139">
        <f>IF(N190="snížená",J190,0)</f>
        <v>0</v>
      </c>
      <c r="BG190" s="139">
        <f>IF(N190="zákl. přenesená",J190,0)</f>
        <v>0</v>
      </c>
      <c r="BH190" s="139">
        <f>IF(N190="sníž. přenesená",J190,0)</f>
        <v>0</v>
      </c>
      <c r="BI190" s="139">
        <f>IF(N190="nulová",J190,0)</f>
        <v>0</v>
      </c>
      <c r="BJ190" s="16" t="s">
        <v>92</v>
      </c>
      <c r="BK190" s="139">
        <f>ROUND(I190*H190,2)</f>
        <v>0</v>
      </c>
      <c r="BL190" s="16" t="s">
        <v>152</v>
      </c>
      <c r="BM190" s="257" t="s">
        <v>564</v>
      </c>
    </row>
    <row r="191" spans="2:65" s="1" customFormat="1" ht="24" customHeight="1">
      <c r="B191" s="39"/>
      <c r="C191" s="246" t="s">
        <v>291</v>
      </c>
      <c r="D191" s="246" t="s">
        <v>153</v>
      </c>
      <c r="E191" s="247" t="s">
        <v>565</v>
      </c>
      <c r="F191" s="248" t="s">
        <v>566</v>
      </c>
      <c r="G191" s="249" t="s">
        <v>156</v>
      </c>
      <c r="H191" s="250">
        <v>2</v>
      </c>
      <c r="I191" s="251"/>
      <c r="J191" s="252">
        <f>ROUND(I191*H191,2)</f>
        <v>0</v>
      </c>
      <c r="K191" s="248" t="s">
        <v>1</v>
      </c>
      <c r="L191" s="41"/>
      <c r="M191" s="253" t="s">
        <v>1</v>
      </c>
      <c r="N191" s="254" t="s">
        <v>48</v>
      </c>
      <c r="O191" s="87"/>
      <c r="P191" s="255">
        <f>O191*H191</f>
        <v>0</v>
      </c>
      <c r="Q191" s="255">
        <v>0.0309</v>
      </c>
      <c r="R191" s="255">
        <f>Q191*H191</f>
        <v>0.0618</v>
      </c>
      <c r="S191" s="255">
        <v>0</v>
      </c>
      <c r="T191" s="256">
        <f>S191*H191</f>
        <v>0</v>
      </c>
      <c r="AR191" s="257" t="s">
        <v>152</v>
      </c>
      <c r="AT191" s="257" t="s">
        <v>153</v>
      </c>
      <c r="AU191" s="257" t="s">
        <v>92</v>
      </c>
      <c r="AY191" s="16" t="s">
        <v>150</v>
      </c>
      <c r="BE191" s="139">
        <f>IF(N191="základní",J191,0)</f>
        <v>0</v>
      </c>
      <c r="BF191" s="139">
        <f>IF(N191="snížená",J191,0)</f>
        <v>0</v>
      </c>
      <c r="BG191" s="139">
        <f>IF(N191="zákl. přenesená",J191,0)</f>
        <v>0</v>
      </c>
      <c r="BH191" s="139">
        <f>IF(N191="sníž. přenesená",J191,0)</f>
        <v>0</v>
      </c>
      <c r="BI191" s="139">
        <f>IF(N191="nulová",J191,0)</f>
        <v>0</v>
      </c>
      <c r="BJ191" s="16" t="s">
        <v>92</v>
      </c>
      <c r="BK191" s="139">
        <f>ROUND(I191*H191,2)</f>
        <v>0</v>
      </c>
      <c r="BL191" s="16" t="s">
        <v>152</v>
      </c>
      <c r="BM191" s="257" t="s">
        <v>567</v>
      </c>
    </row>
    <row r="192" spans="2:65" s="1" customFormat="1" ht="24" customHeight="1">
      <c r="B192" s="39"/>
      <c r="C192" s="246" t="s">
        <v>237</v>
      </c>
      <c r="D192" s="246" t="s">
        <v>153</v>
      </c>
      <c r="E192" s="247" t="s">
        <v>568</v>
      </c>
      <c r="F192" s="248" t="s">
        <v>569</v>
      </c>
      <c r="G192" s="249" t="s">
        <v>215</v>
      </c>
      <c r="H192" s="250">
        <v>15</v>
      </c>
      <c r="I192" s="251"/>
      <c r="J192" s="252">
        <f>ROUND(I192*H192,2)</f>
        <v>0</v>
      </c>
      <c r="K192" s="248" t="s">
        <v>192</v>
      </c>
      <c r="L192" s="41"/>
      <c r="M192" s="253" t="s">
        <v>1</v>
      </c>
      <c r="N192" s="254" t="s">
        <v>48</v>
      </c>
      <c r="O192" s="87"/>
      <c r="P192" s="255">
        <f>O192*H192</f>
        <v>0</v>
      </c>
      <c r="Q192" s="255">
        <v>0</v>
      </c>
      <c r="R192" s="255">
        <f>Q192*H192</f>
        <v>0</v>
      </c>
      <c r="S192" s="255">
        <v>0</v>
      </c>
      <c r="T192" s="256">
        <f>S192*H192</f>
        <v>0</v>
      </c>
      <c r="AR192" s="257" t="s">
        <v>152</v>
      </c>
      <c r="AT192" s="257" t="s">
        <v>153</v>
      </c>
      <c r="AU192" s="257" t="s">
        <v>92</v>
      </c>
      <c r="AY192" s="16" t="s">
        <v>150</v>
      </c>
      <c r="BE192" s="139">
        <f>IF(N192="základní",J192,0)</f>
        <v>0</v>
      </c>
      <c r="BF192" s="139">
        <f>IF(N192="snížená",J192,0)</f>
        <v>0</v>
      </c>
      <c r="BG192" s="139">
        <f>IF(N192="zákl. přenesená",J192,0)</f>
        <v>0</v>
      </c>
      <c r="BH192" s="139">
        <f>IF(N192="sníž. přenesená",J192,0)</f>
        <v>0</v>
      </c>
      <c r="BI192" s="139">
        <f>IF(N192="nulová",J192,0)</f>
        <v>0</v>
      </c>
      <c r="BJ192" s="16" t="s">
        <v>92</v>
      </c>
      <c r="BK192" s="139">
        <f>ROUND(I192*H192,2)</f>
        <v>0</v>
      </c>
      <c r="BL192" s="16" t="s">
        <v>152</v>
      </c>
      <c r="BM192" s="257" t="s">
        <v>570</v>
      </c>
    </row>
    <row r="193" spans="2:65" s="1" customFormat="1" ht="36" customHeight="1">
      <c r="B193" s="39"/>
      <c r="C193" s="246" t="s">
        <v>309</v>
      </c>
      <c r="D193" s="246" t="s">
        <v>153</v>
      </c>
      <c r="E193" s="247" t="s">
        <v>571</v>
      </c>
      <c r="F193" s="248" t="s">
        <v>572</v>
      </c>
      <c r="G193" s="249" t="s">
        <v>264</v>
      </c>
      <c r="H193" s="250">
        <v>4</v>
      </c>
      <c r="I193" s="251"/>
      <c r="J193" s="252">
        <f>ROUND(I193*H193,2)</f>
        <v>0</v>
      </c>
      <c r="K193" s="248" t="s">
        <v>192</v>
      </c>
      <c r="L193" s="41"/>
      <c r="M193" s="253" t="s">
        <v>1</v>
      </c>
      <c r="N193" s="254" t="s">
        <v>48</v>
      </c>
      <c r="O193" s="87"/>
      <c r="P193" s="255">
        <f>O193*H193</f>
        <v>0</v>
      </c>
      <c r="Q193" s="255">
        <v>2.25634</v>
      </c>
      <c r="R193" s="255">
        <f>Q193*H193</f>
        <v>9.02536</v>
      </c>
      <c r="S193" s="255">
        <v>0</v>
      </c>
      <c r="T193" s="256">
        <f>S193*H193</f>
        <v>0</v>
      </c>
      <c r="AR193" s="257" t="s">
        <v>170</v>
      </c>
      <c r="AT193" s="257" t="s">
        <v>153</v>
      </c>
      <c r="AU193" s="257" t="s">
        <v>92</v>
      </c>
      <c r="AY193" s="16" t="s">
        <v>150</v>
      </c>
      <c r="BE193" s="139">
        <f>IF(N193="základní",J193,0)</f>
        <v>0</v>
      </c>
      <c r="BF193" s="139">
        <f>IF(N193="snížená",J193,0)</f>
        <v>0</v>
      </c>
      <c r="BG193" s="139">
        <f>IF(N193="zákl. přenesená",J193,0)</f>
        <v>0</v>
      </c>
      <c r="BH193" s="139">
        <f>IF(N193="sníž. přenesená",J193,0)</f>
        <v>0</v>
      </c>
      <c r="BI193" s="139">
        <f>IF(N193="nulová",J193,0)</f>
        <v>0</v>
      </c>
      <c r="BJ193" s="16" t="s">
        <v>92</v>
      </c>
      <c r="BK193" s="139">
        <f>ROUND(I193*H193,2)</f>
        <v>0</v>
      </c>
      <c r="BL193" s="16" t="s">
        <v>170</v>
      </c>
      <c r="BM193" s="257" t="s">
        <v>573</v>
      </c>
    </row>
    <row r="194" spans="2:51" s="12" customFormat="1" ht="12">
      <c r="B194" s="258"/>
      <c r="C194" s="259"/>
      <c r="D194" s="260" t="s">
        <v>158</v>
      </c>
      <c r="E194" s="261" t="s">
        <v>1</v>
      </c>
      <c r="F194" s="262" t="s">
        <v>574</v>
      </c>
      <c r="G194" s="259"/>
      <c r="H194" s="261" t="s">
        <v>1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AT194" s="268" t="s">
        <v>158</v>
      </c>
      <c r="AU194" s="268" t="s">
        <v>92</v>
      </c>
      <c r="AV194" s="12" t="s">
        <v>90</v>
      </c>
      <c r="AW194" s="12" t="s">
        <v>36</v>
      </c>
      <c r="AX194" s="12" t="s">
        <v>82</v>
      </c>
      <c r="AY194" s="268" t="s">
        <v>150</v>
      </c>
    </row>
    <row r="195" spans="2:51" s="13" customFormat="1" ht="12">
      <c r="B195" s="269"/>
      <c r="C195" s="270"/>
      <c r="D195" s="260" t="s">
        <v>158</v>
      </c>
      <c r="E195" s="271" t="s">
        <v>1</v>
      </c>
      <c r="F195" s="272" t="s">
        <v>575</v>
      </c>
      <c r="G195" s="270"/>
      <c r="H195" s="273">
        <v>4</v>
      </c>
      <c r="I195" s="274"/>
      <c r="J195" s="270"/>
      <c r="K195" s="270"/>
      <c r="L195" s="275"/>
      <c r="M195" s="276"/>
      <c r="N195" s="277"/>
      <c r="O195" s="277"/>
      <c r="P195" s="277"/>
      <c r="Q195" s="277"/>
      <c r="R195" s="277"/>
      <c r="S195" s="277"/>
      <c r="T195" s="278"/>
      <c r="AT195" s="279" t="s">
        <v>158</v>
      </c>
      <c r="AU195" s="279" t="s">
        <v>92</v>
      </c>
      <c r="AV195" s="13" t="s">
        <v>92</v>
      </c>
      <c r="AW195" s="13" t="s">
        <v>36</v>
      </c>
      <c r="AX195" s="13" t="s">
        <v>90</v>
      </c>
      <c r="AY195" s="279" t="s">
        <v>150</v>
      </c>
    </row>
    <row r="196" spans="2:65" s="1" customFormat="1" ht="36" customHeight="1">
      <c r="B196" s="39"/>
      <c r="C196" s="246" t="s">
        <v>7</v>
      </c>
      <c r="D196" s="246" t="s">
        <v>153</v>
      </c>
      <c r="E196" s="247" t="s">
        <v>576</v>
      </c>
      <c r="F196" s="248" t="s">
        <v>577</v>
      </c>
      <c r="G196" s="249" t="s">
        <v>191</v>
      </c>
      <c r="H196" s="250">
        <v>195</v>
      </c>
      <c r="I196" s="251"/>
      <c r="J196" s="252">
        <f>ROUND(I196*H196,2)</f>
        <v>0</v>
      </c>
      <c r="K196" s="248" t="s">
        <v>1</v>
      </c>
      <c r="L196" s="41"/>
      <c r="M196" s="253" t="s">
        <v>1</v>
      </c>
      <c r="N196" s="254" t="s">
        <v>48</v>
      </c>
      <c r="O196" s="87"/>
      <c r="P196" s="255">
        <f>O196*H196</f>
        <v>0</v>
      </c>
      <c r="Q196" s="255">
        <v>0.00446</v>
      </c>
      <c r="R196" s="255">
        <f>Q196*H196</f>
        <v>0.8697</v>
      </c>
      <c r="S196" s="255">
        <v>0</v>
      </c>
      <c r="T196" s="256">
        <f>S196*H196</f>
        <v>0</v>
      </c>
      <c r="AR196" s="257" t="s">
        <v>170</v>
      </c>
      <c r="AT196" s="257" t="s">
        <v>153</v>
      </c>
      <c r="AU196" s="257" t="s">
        <v>92</v>
      </c>
      <c r="AY196" s="16" t="s">
        <v>150</v>
      </c>
      <c r="BE196" s="139">
        <f>IF(N196="základní",J196,0)</f>
        <v>0</v>
      </c>
      <c r="BF196" s="139">
        <f>IF(N196="snížená",J196,0)</f>
        <v>0</v>
      </c>
      <c r="BG196" s="139">
        <f>IF(N196="zákl. přenesená",J196,0)</f>
        <v>0</v>
      </c>
      <c r="BH196" s="139">
        <f>IF(N196="sníž. přenesená",J196,0)</f>
        <v>0</v>
      </c>
      <c r="BI196" s="139">
        <f>IF(N196="nulová",J196,0)</f>
        <v>0</v>
      </c>
      <c r="BJ196" s="16" t="s">
        <v>92</v>
      </c>
      <c r="BK196" s="139">
        <f>ROUND(I196*H196,2)</f>
        <v>0</v>
      </c>
      <c r="BL196" s="16" t="s">
        <v>170</v>
      </c>
      <c r="BM196" s="257" t="s">
        <v>578</v>
      </c>
    </row>
    <row r="197" spans="2:65" s="1" customFormat="1" ht="24" customHeight="1">
      <c r="B197" s="39"/>
      <c r="C197" s="246" t="s">
        <v>243</v>
      </c>
      <c r="D197" s="246" t="s">
        <v>153</v>
      </c>
      <c r="E197" s="247" t="s">
        <v>579</v>
      </c>
      <c r="F197" s="248" t="s">
        <v>580</v>
      </c>
      <c r="G197" s="249" t="s">
        <v>191</v>
      </c>
      <c r="H197" s="250">
        <v>195</v>
      </c>
      <c r="I197" s="251"/>
      <c r="J197" s="252">
        <f>ROUND(I197*H197,2)</f>
        <v>0</v>
      </c>
      <c r="K197" s="248" t="s">
        <v>192</v>
      </c>
      <c r="L197" s="41"/>
      <c r="M197" s="253" t="s">
        <v>1</v>
      </c>
      <c r="N197" s="254" t="s">
        <v>48</v>
      </c>
      <c r="O197" s="87"/>
      <c r="P197" s="255">
        <f>O197*H197</f>
        <v>0</v>
      </c>
      <c r="Q197" s="255">
        <v>0.0273</v>
      </c>
      <c r="R197" s="255">
        <f>Q197*H197</f>
        <v>5.3235</v>
      </c>
      <c r="S197" s="255">
        <v>0</v>
      </c>
      <c r="T197" s="256">
        <f>S197*H197</f>
        <v>0</v>
      </c>
      <c r="AR197" s="257" t="s">
        <v>170</v>
      </c>
      <c r="AT197" s="257" t="s">
        <v>153</v>
      </c>
      <c r="AU197" s="257" t="s">
        <v>92</v>
      </c>
      <c r="AY197" s="16" t="s">
        <v>150</v>
      </c>
      <c r="BE197" s="139">
        <f>IF(N197="základní",J197,0)</f>
        <v>0</v>
      </c>
      <c r="BF197" s="139">
        <f>IF(N197="snížená",J197,0)</f>
        <v>0</v>
      </c>
      <c r="BG197" s="139">
        <f>IF(N197="zákl. přenesená",J197,0)</f>
        <v>0</v>
      </c>
      <c r="BH197" s="139">
        <f>IF(N197="sníž. přenesená",J197,0)</f>
        <v>0</v>
      </c>
      <c r="BI197" s="139">
        <f>IF(N197="nulová",J197,0)</f>
        <v>0</v>
      </c>
      <c r="BJ197" s="16" t="s">
        <v>92</v>
      </c>
      <c r="BK197" s="139">
        <f>ROUND(I197*H197,2)</f>
        <v>0</v>
      </c>
      <c r="BL197" s="16" t="s">
        <v>170</v>
      </c>
      <c r="BM197" s="257" t="s">
        <v>581</v>
      </c>
    </row>
    <row r="198" spans="2:65" s="1" customFormat="1" ht="36" customHeight="1">
      <c r="B198" s="39"/>
      <c r="C198" s="246" t="s">
        <v>582</v>
      </c>
      <c r="D198" s="246" t="s">
        <v>153</v>
      </c>
      <c r="E198" s="247" t="s">
        <v>583</v>
      </c>
      <c r="F198" s="248" t="s">
        <v>584</v>
      </c>
      <c r="G198" s="249" t="s">
        <v>191</v>
      </c>
      <c r="H198" s="250">
        <v>195</v>
      </c>
      <c r="I198" s="251"/>
      <c r="J198" s="252">
        <f>ROUND(I198*H198,2)</f>
        <v>0</v>
      </c>
      <c r="K198" s="248" t="s">
        <v>192</v>
      </c>
      <c r="L198" s="41"/>
      <c r="M198" s="253" t="s">
        <v>1</v>
      </c>
      <c r="N198" s="254" t="s">
        <v>48</v>
      </c>
      <c r="O198" s="87"/>
      <c r="P198" s="255">
        <f>O198*H198</f>
        <v>0</v>
      </c>
      <c r="Q198" s="255">
        <v>0.00438</v>
      </c>
      <c r="R198" s="255">
        <f>Q198*H198</f>
        <v>0.8541000000000001</v>
      </c>
      <c r="S198" s="255">
        <v>0</v>
      </c>
      <c r="T198" s="256">
        <f>S198*H198</f>
        <v>0</v>
      </c>
      <c r="AR198" s="257" t="s">
        <v>170</v>
      </c>
      <c r="AT198" s="257" t="s">
        <v>153</v>
      </c>
      <c r="AU198" s="257" t="s">
        <v>92</v>
      </c>
      <c r="AY198" s="16" t="s">
        <v>150</v>
      </c>
      <c r="BE198" s="139">
        <f>IF(N198="základní",J198,0)</f>
        <v>0</v>
      </c>
      <c r="BF198" s="139">
        <f>IF(N198="snížená",J198,0)</f>
        <v>0</v>
      </c>
      <c r="BG198" s="139">
        <f>IF(N198="zákl. přenesená",J198,0)</f>
        <v>0</v>
      </c>
      <c r="BH198" s="139">
        <f>IF(N198="sníž. přenesená",J198,0)</f>
        <v>0</v>
      </c>
      <c r="BI198" s="139">
        <f>IF(N198="nulová",J198,0)</f>
        <v>0</v>
      </c>
      <c r="BJ198" s="16" t="s">
        <v>92</v>
      </c>
      <c r="BK198" s="139">
        <f>ROUND(I198*H198,2)</f>
        <v>0</v>
      </c>
      <c r="BL198" s="16" t="s">
        <v>170</v>
      </c>
      <c r="BM198" s="257" t="s">
        <v>585</v>
      </c>
    </row>
    <row r="199" spans="2:65" s="1" customFormat="1" ht="48" customHeight="1">
      <c r="B199" s="39"/>
      <c r="C199" s="246" t="s">
        <v>247</v>
      </c>
      <c r="D199" s="246" t="s">
        <v>153</v>
      </c>
      <c r="E199" s="247" t="s">
        <v>586</v>
      </c>
      <c r="F199" s="248" t="s">
        <v>587</v>
      </c>
      <c r="G199" s="249" t="s">
        <v>191</v>
      </c>
      <c r="H199" s="250">
        <v>780</v>
      </c>
      <c r="I199" s="251"/>
      <c r="J199" s="252">
        <f>ROUND(I199*H199,2)</f>
        <v>0</v>
      </c>
      <c r="K199" s="248" t="s">
        <v>192</v>
      </c>
      <c r="L199" s="41"/>
      <c r="M199" s="253" t="s">
        <v>1</v>
      </c>
      <c r="N199" s="254" t="s">
        <v>48</v>
      </c>
      <c r="O199" s="87"/>
      <c r="P199" s="255">
        <f>O199*H199</f>
        <v>0</v>
      </c>
      <c r="Q199" s="255">
        <v>0.0105</v>
      </c>
      <c r="R199" s="255">
        <f>Q199*H199</f>
        <v>8.190000000000001</v>
      </c>
      <c r="S199" s="255">
        <v>0</v>
      </c>
      <c r="T199" s="256">
        <f>S199*H199</f>
        <v>0</v>
      </c>
      <c r="AR199" s="257" t="s">
        <v>170</v>
      </c>
      <c r="AT199" s="257" t="s">
        <v>153</v>
      </c>
      <c r="AU199" s="257" t="s">
        <v>92</v>
      </c>
      <c r="AY199" s="16" t="s">
        <v>150</v>
      </c>
      <c r="BE199" s="139">
        <f>IF(N199="základní",J199,0)</f>
        <v>0</v>
      </c>
      <c r="BF199" s="139">
        <f>IF(N199="snížená",J199,0)</f>
        <v>0</v>
      </c>
      <c r="BG199" s="139">
        <f>IF(N199="zákl. přenesená",J199,0)</f>
        <v>0</v>
      </c>
      <c r="BH199" s="139">
        <f>IF(N199="sníž. přenesená",J199,0)</f>
        <v>0</v>
      </c>
      <c r="BI199" s="139">
        <f>IF(N199="nulová",J199,0)</f>
        <v>0</v>
      </c>
      <c r="BJ199" s="16" t="s">
        <v>92</v>
      </c>
      <c r="BK199" s="139">
        <f>ROUND(I199*H199,2)</f>
        <v>0</v>
      </c>
      <c r="BL199" s="16" t="s">
        <v>170</v>
      </c>
      <c r="BM199" s="257" t="s">
        <v>588</v>
      </c>
    </row>
    <row r="200" spans="2:51" s="13" customFormat="1" ht="12">
      <c r="B200" s="269"/>
      <c r="C200" s="270"/>
      <c r="D200" s="260" t="s">
        <v>158</v>
      </c>
      <c r="E200" s="270"/>
      <c r="F200" s="272" t="s">
        <v>589</v>
      </c>
      <c r="G200" s="270"/>
      <c r="H200" s="273">
        <v>780</v>
      </c>
      <c r="I200" s="274"/>
      <c r="J200" s="270"/>
      <c r="K200" s="270"/>
      <c r="L200" s="275"/>
      <c r="M200" s="276"/>
      <c r="N200" s="277"/>
      <c r="O200" s="277"/>
      <c r="P200" s="277"/>
      <c r="Q200" s="277"/>
      <c r="R200" s="277"/>
      <c r="S200" s="277"/>
      <c r="T200" s="278"/>
      <c r="AT200" s="279" t="s">
        <v>158</v>
      </c>
      <c r="AU200" s="279" t="s">
        <v>92</v>
      </c>
      <c r="AV200" s="13" t="s">
        <v>92</v>
      </c>
      <c r="AW200" s="13" t="s">
        <v>4</v>
      </c>
      <c r="AX200" s="13" t="s">
        <v>90</v>
      </c>
      <c r="AY200" s="279" t="s">
        <v>150</v>
      </c>
    </row>
    <row r="201" spans="2:65" s="1" customFormat="1" ht="24" customHeight="1">
      <c r="B201" s="39"/>
      <c r="C201" s="246" t="s">
        <v>256</v>
      </c>
      <c r="D201" s="246" t="s">
        <v>153</v>
      </c>
      <c r="E201" s="247" t="s">
        <v>590</v>
      </c>
      <c r="F201" s="248" t="s">
        <v>591</v>
      </c>
      <c r="G201" s="249" t="s">
        <v>191</v>
      </c>
      <c r="H201" s="250">
        <v>390</v>
      </c>
      <c r="I201" s="251"/>
      <c r="J201" s="252">
        <f>ROUND(I201*H201,2)</f>
        <v>0</v>
      </c>
      <c r="K201" s="248" t="s">
        <v>192</v>
      </c>
      <c r="L201" s="41"/>
      <c r="M201" s="253" t="s">
        <v>1</v>
      </c>
      <c r="N201" s="254" t="s">
        <v>48</v>
      </c>
      <c r="O201" s="87"/>
      <c r="P201" s="255">
        <f>O201*H201</f>
        <v>0</v>
      </c>
      <c r="Q201" s="255">
        <v>0.00026</v>
      </c>
      <c r="R201" s="255">
        <f>Q201*H201</f>
        <v>0.10139999999999999</v>
      </c>
      <c r="S201" s="255">
        <v>0</v>
      </c>
      <c r="T201" s="256">
        <f>S201*H201</f>
        <v>0</v>
      </c>
      <c r="AR201" s="257" t="s">
        <v>170</v>
      </c>
      <c r="AT201" s="257" t="s">
        <v>153</v>
      </c>
      <c r="AU201" s="257" t="s">
        <v>92</v>
      </c>
      <c r="AY201" s="16" t="s">
        <v>150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6" t="s">
        <v>92</v>
      </c>
      <c r="BK201" s="139">
        <f>ROUND(I201*H201,2)</f>
        <v>0</v>
      </c>
      <c r="BL201" s="16" t="s">
        <v>170</v>
      </c>
      <c r="BM201" s="257" t="s">
        <v>592</v>
      </c>
    </row>
    <row r="202" spans="2:51" s="13" customFormat="1" ht="12">
      <c r="B202" s="269"/>
      <c r="C202" s="270"/>
      <c r="D202" s="260" t="s">
        <v>158</v>
      </c>
      <c r="E202" s="270"/>
      <c r="F202" s="272" t="s">
        <v>593</v>
      </c>
      <c r="G202" s="270"/>
      <c r="H202" s="273">
        <v>390</v>
      </c>
      <c r="I202" s="274"/>
      <c r="J202" s="270"/>
      <c r="K202" s="270"/>
      <c r="L202" s="275"/>
      <c r="M202" s="276"/>
      <c r="N202" s="277"/>
      <c r="O202" s="277"/>
      <c r="P202" s="277"/>
      <c r="Q202" s="277"/>
      <c r="R202" s="277"/>
      <c r="S202" s="277"/>
      <c r="T202" s="278"/>
      <c r="AT202" s="279" t="s">
        <v>158</v>
      </c>
      <c r="AU202" s="279" t="s">
        <v>92</v>
      </c>
      <c r="AV202" s="13" t="s">
        <v>92</v>
      </c>
      <c r="AW202" s="13" t="s">
        <v>4</v>
      </c>
      <c r="AX202" s="13" t="s">
        <v>90</v>
      </c>
      <c r="AY202" s="279" t="s">
        <v>150</v>
      </c>
    </row>
    <row r="203" spans="2:65" s="1" customFormat="1" ht="24" customHeight="1">
      <c r="B203" s="39"/>
      <c r="C203" s="246" t="s">
        <v>350</v>
      </c>
      <c r="D203" s="246" t="s">
        <v>153</v>
      </c>
      <c r="E203" s="247" t="s">
        <v>594</v>
      </c>
      <c r="F203" s="248" t="s">
        <v>595</v>
      </c>
      <c r="G203" s="249" t="s">
        <v>191</v>
      </c>
      <c r="H203" s="250">
        <v>125</v>
      </c>
      <c r="I203" s="251"/>
      <c r="J203" s="252">
        <f>ROUND(I203*H203,2)</f>
        <v>0</v>
      </c>
      <c r="K203" s="248" t="s">
        <v>1</v>
      </c>
      <c r="L203" s="41"/>
      <c r="M203" s="253" t="s">
        <v>1</v>
      </c>
      <c r="N203" s="254" t="s">
        <v>48</v>
      </c>
      <c r="O203" s="87"/>
      <c r="P203" s="255">
        <f>O203*H203</f>
        <v>0</v>
      </c>
      <c r="Q203" s="255">
        <v>0.02636</v>
      </c>
      <c r="R203" s="255">
        <f>Q203*H203</f>
        <v>3.2950000000000004</v>
      </c>
      <c r="S203" s="255">
        <v>0</v>
      </c>
      <c r="T203" s="256">
        <f>S203*H203</f>
        <v>0</v>
      </c>
      <c r="AR203" s="257" t="s">
        <v>170</v>
      </c>
      <c r="AT203" s="257" t="s">
        <v>153</v>
      </c>
      <c r="AU203" s="257" t="s">
        <v>92</v>
      </c>
      <c r="AY203" s="16" t="s">
        <v>150</v>
      </c>
      <c r="BE203" s="139">
        <f>IF(N203="základní",J203,0)</f>
        <v>0</v>
      </c>
      <c r="BF203" s="139">
        <f>IF(N203="snížená",J203,0)</f>
        <v>0</v>
      </c>
      <c r="BG203" s="139">
        <f>IF(N203="zákl. přenesená",J203,0)</f>
        <v>0</v>
      </c>
      <c r="BH203" s="139">
        <f>IF(N203="sníž. přenesená",J203,0)</f>
        <v>0</v>
      </c>
      <c r="BI203" s="139">
        <f>IF(N203="nulová",J203,0)</f>
        <v>0</v>
      </c>
      <c r="BJ203" s="16" t="s">
        <v>92</v>
      </c>
      <c r="BK203" s="139">
        <f>ROUND(I203*H203,2)</f>
        <v>0</v>
      </c>
      <c r="BL203" s="16" t="s">
        <v>170</v>
      </c>
      <c r="BM203" s="257" t="s">
        <v>596</v>
      </c>
    </row>
    <row r="204" spans="2:65" s="1" customFormat="1" ht="24" customHeight="1">
      <c r="B204" s="39"/>
      <c r="C204" s="246" t="s">
        <v>188</v>
      </c>
      <c r="D204" s="246" t="s">
        <v>153</v>
      </c>
      <c r="E204" s="247" t="s">
        <v>597</v>
      </c>
      <c r="F204" s="248" t="s">
        <v>598</v>
      </c>
      <c r="G204" s="249" t="s">
        <v>191</v>
      </c>
      <c r="H204" s="250">
        <v>20</v>
      </c>
      <c r="I204" s="251"/>
      <c r="J204" s="252">
        <f>ROUND(I204*H204,2)</f>
        <v>0</v>
      </c>
      <c r="K204" s="248" t="s">
        <v>1</v>
      </c>
      <c r="L204" s="41"/>
      <c r="M204" s="253" t="s">
        <v>1</v>
      </c>
      <c r="N204" s="254" t="s">
        <v>48</v>
      </c>
      <c r="O204" s="87"/>
      <c r="P204" s="255">
        <f>O204*H204</f>
        <v>0</v>
      </c>
      <c r="Q204" s="255">
        <v>0.00328</v>
      </c>
      <c r="R204" s="255">
        <f>Q204*H204</f>
        <v>0.06559999999999999</v>
      </c>
      <c r="S204" s="255">
        <v>0</v>
      </c>
      <c r="T204" s="256">
        <f>S204*H204</f>
        <v>0</v>
      </c>
      <c r="AR204" s="257" t="s">
        <v>170</v>
      </c>
      <c r="AT204" s="257" t="s">
        <v>153</v>
      </c>
      <c r="AU204" s="257" t="s">
        <v>92</v>
      </c>
      <c r="AY204" s="16" t="s">
        <v>150</v>
      </c>
      <c r="BE204" s="139">
        <f>IF(N204="základní",J204,0)</f>
        <v>0</v>
      </c>
      <c r="BF204" s="139">
        <f>IF(N204="snížená",J204,0)</f>
        <v>0</v>
      </c>
      <c r="BG204" s="139">
        <f>IF(N204="zákl. přenesená",J204,0)</f>
        <v>0</v>
      </c>
      <c r="BH204" s="139">
        <f>IF(N204="sníž. přenesená",J204,0)</f>
        <v>0</v>
      </c>
      <c r="BI204" s="139">
        <f>IF(N204="nulová",J204,0)</f>
        <v>0</v>
      </c>
      <c r="BJ204" s="16" t="s">
        <v>92</v>
      </c>
      <c r="BK204" s="139">
        <f>ROUND(I204*H204,2)</f>
        <v>0</v>
      </c>
      <c r="BL204" s="16" t="s">
        <v>170</v>
      </c>
      <c r="BM204" s="257" t="s">
        <v>599</v>
      </c>
    </row>
    <row r="205" spans="2:65" s="1" customFormat="1" ht="16.5" customHeight="1">
      <c r="B205" s="39"/>
      <c r="C205" s="246" t="s">
        <v>278</v>
      </c>
      <c r="D205" s="246" t="s">
        <v>153</v>
      </c>
      <c r="E205" s="247" t="s">
        <v>600</v>
      </c>
      <c r="F205" s="248" t="s">
        <v>601</v>
      </c>
      <c r="G205" s="249" t="s">
        <v>215</v>
      </c>
      <c r="H205" s="250">
        <v>10</v>
      </c>
      <c r="I205" s="251"/>
      <c r="J205" s="252">
        <f>ROUND(I205*H205,2)</f>
        <v>0</v>
      </c>
      <c r="K205" s="248" t="s">
        <v>1</v>
      </c>
      <c r="L205" s="41"/>
      <c r="M205" s="253" t="s">
        <v>1</v>
      </c>
      <c r="N205" s="254" t="s">
        <v>48</v>
      </c>
      <c r="O205" s="87"/>
      <c r="P205" s="255">
        <f>O205*H205</f>
        <v>0</v>
      </c>
      <c r="Q205" s="255">
        <v>0.00328</v>
      </c>
      <c r="R205" s="255">
        <f>Q205*H205</f>
        <v>0.032799999999999996</v>
      </c>
      <c r="S205" s="255">
        <v>0</v>
      </c>
      <c r="T205" s="256">
        <f>S205*H205</f>
        <v>0</v>
      </c>
      <c r="AR205" s="257" t="s">
        <v>170</v>
      </c>
      <c r="AT205" s="257" t="s">
        <v>153</v>
      </c>
      <c r="AU205" s="257" t="s">
        <v>92</v>
      </c>
      <c r="AY205" s="16" t="s">
        <v>150</v>
      </c>
      <c r="BE205" s="139">
        <f>IF(N205="základní",J205,0)</f>
        <v>0</v>
      </c>
      <c r="BF205" s="139">
        <f>IF(N205="snížená",J205,0)</f>
        <v>0</v>
      </c>
      <c r="BG205" s="139">
        <f>IF(N205="zákl. přenesená",J205,0)</f>
        <v>0</v>
      </c>
      <c r="BH205" s="139">
        <f>IF(N205="sníž. přenesená",J205,0)</f>
        <v>0</v>
      </c>
      <c r="BI205" s="139">
        <f>IF(N205="nulová",J205,0)</f>
        <v>0</v>
      </c>
      <c r="BJ205" s="16" t="s">
        <v>92</v>
      </c>
      <c r="BK205" s="139">
        <f>ROUND(I205*H205,2)</f>
        <v>0</v>
      </c>
      <c r="BL205" s="16" t="s">
        <v>170</v>
      </c>
      <c r="BM205" s="257" t="s">
        <v>602</v>
      </c>
    </row>
    <row r="206" spans="2:65" s="1" customFormat="1" ht="24" customHeight="1">
      <c r="B206" s="39"/>
      <c r="C206" s="246" t="s">
        <v>273</v>
      </c>
      <c r="D206" s="246" t="s">
        <v>153</v>
      </c>
      <c r="E206" s="247" t="s">
        <v>603</v>
      </c>
      <c r="F206" s="248" t="s">
        <v>604</v>
      </c>
      <c r="G206" s="249" t="s">
        <v>215</v>
      </c>
      <c r="H206" s="250">
        <v>18</v>
      </c>
      <c r="I206" s="251"/>
      <c r="J206" s="252">
        <f>ROUND(I206*H206,2)</f>
        <v>0</v>
      </c>
      <c r="K206" s="248" t="s">
        <v>1</v>
      </c>
      <c r="L206" s="41"/>
      <c r="M206" s="253" t="s">
        <v>1</v>
      </c>
      <c r="N206" s="254" t="s">
        <v>48</v>
      </c>
      <c r="O206" s="87"/>
      <c r="P206" s="255">
        <f>O206*H206</f>
        <v>0</v>
      </c>
      <c r="Q206" s="255">
        <v>0.00049</v>
      </c>
      <c r="R206" s="255">
        <f>Q206*H206</f>
        <v>0.00882</v>
      </c>
      <c r="S206" s="255">
        <v>0</v>
      </c>
      <c r="T206" s="256">
        <f>S206*H206</f>
        <v>0</v>
      </c>
      <c r="AR206" s="257" t="s">
        <v>170</v>
      </c>
      <c r="AT206" s="257" t="s">
        <v>153</v>
      </c>
      <c r="AU206" s="257" t="s">
        <v>92</v>
      </c>
      <c r="AY206" s="16" t="s">
        <v>150</v>
      </c>
      <c r="BE206" s="139">
        <f>IF(N206="základní",J206,0)</f>
        <v>0</v>
      </c>
      <c r="BF206" s="139">
        <f>IF(N206="snížená",J206,0)</f>
        <v>0</v>
      </c>
      <c r="BG206" s="139">
        <f>IF(N206="zákl. přenesená",J206,0)</f>
        <v>0</v>
      </c>
      <c r="BH206" s="139">
        <f>IF(N206="sníž. přenesená",J206,0)</f>
        <v>0</v>
      </c>
      <c r="BI206" s="139">
        <f>IF(N206="nulová",J206,0)</f>
        <v>0</v>
      </c>
      <c r="BJ206" s="16" t="s">
        <v>92</v>
      </c>
      <c r="BK206" s="139">
        <f>ROUND(I206*H206,2)</f>
        <v>0</v>
      </c>
      <c r="BL206" s="16" t="s">
        <v>170</v>
      </c>
      <c r="BM206" s="257" t="s">
        <v>605</v>
      </c>
    </row>
    <row r="207" spans="2:65" s="1" customFormat="1" ht="36" customHeight="1">
      <c r="B207" s="39"/>
      <c r="C207" s="246" t="s">
        <v>195</v>
      </c>
      <c r="D207" s="246" t="s">
        <v>153</v>
      </c>
      <c r="E207" s="247" t="s">
        <v>606</v>
      </c>
      <c r="F207" s="248" t="s">
        <v>607</v>
      </c>
      <c r="G207" s="249" t="s">
        <v>264</v>
      </c>
      <c r="H207" s="250">
        <v>21.6</v>
      </c>
      <c r="I207" s="251"/>
      <c r="J207" s="252">
        <f>ROUND(I207*H207,2)</f>
        <v>0</v>
      </c>
      <c r="K207" s="248" t="s">
        <v>1</v>
      </c>
      <c r="L207" s="41"/>
      <c r="M207" s="253" t="s">
        <v>1</v>
      </c>
      <c r="N207" s="254" t="s">
        <v>48</v>
      </c>
      <c r="O207" s="87"/>
      <c r="P207" s="255">
        <f>O207*H207</f>
        <v>0</v>
      </c>
      <c r="Q207" s="255">
        <v>0</v>
      </c>
      <c r="R207" s="255">
        <f>Q207*H207</f>
        <v>0</v>
      </c>
      <c r="S207" s="255">
        <v>0</v>
      </c>
      <c r="T207" s="256">
        <f>S207*H207</f>
        <v>0</v>
      </c>
      <c r="AR207" s="257" t="s">
        <v>170</v>
      </c>
      <c r="AT207" s="257" t="s">
        <v>153</v>
      </c>
      <c r="AU207" s="257" t="s">
        <v>92</v>
      </c>
      <c r="AY207" s="16" t="s">
        <v>150</v>
      </c>
      <c r="BE207" s="139">
        <f>IF(N207="základní",J207,0)</f>
        <v>0</v>
      </c>
      <c r="BF207" s="139">
        <f>IF(N207="snížená",J207,0)</f>
        <v>0</v>
      </c>
      <c r="BG207" s="139">
        <f>IF(N207="zákl. přenesená",J207,0)</f>
        <v>0</v>
      </c>
      <c r="BH207" s="139">
        <f>IF(N207="sníž. přenesená",J207,0)</f>
        <v>0</v>
      </c>
      <c r="BI207" s="139">
        <f>IF(N207="nulová",J207,0)</f>
        <v>0</v>
      </c>
      <c r="BJ207" s="16" t="s">
        <v>92</v>
      </c>
      <c r="BK207" s="139">
        <f>ROUND(I207*H207,2)</f>
        <v>0</v>
      </c>
      <c r="BL207" s="16" t="s">
        <v>170</v>
      </c>
      <c r="BM207" s="257" t="s">
        <v>608</v>
      </c>
    </row>
    <row r="208" spans="2:51" s="12" customFormat="1" ht="12">
      <c r="B208" s="258"/>
      <c r="C208" s="259"/>
      <c r="D208" s="260" t="s">
        <v>158</v>
      </c>
      <c r="E208" s="261" t="s">
        <v>1</v>
      </c>
      <c r="F208" s="262" t="s">
        <v>609</v>
      </c>
      <c r="G208" s="259"/>
      <c r="H208" s="261" t="s">
        <v>1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AT208" s="268" t="s">
        <v>158</v>
      </c>
      <c r="AU208" s="268" t="s">
        <v>92</v>
      </c>
      <c r="AV208" s="12" t="s">
        <v>90</v>
      </c>
      <c r="AW208" s="12" t="s">
        <v>36</v>
      </c>
      <c r="AX208" s="12" t="s">
        <v>82</v>
      </c>
      <c r="AY208" s="268" t="s">
        <v>150</v>
      </c>
    </row>
    <row r="209" spans="2:51" s="13" customFormat="1" ht="12">
      <c r="B209" s="269"/>
      <c r="C209" s="270"/>
      <c r="D209" s="260" t="s">
        <v>158</v>
      </c>
      <c r="E209" s="271" t="s">
        <v>1</v>
      </c>
      <c r="F209" s="272" t="s">
        <v>610</v>
      </c>
      <c r="G209" s="270"/>
      <c r="H209" s="273">
        <v>21.6</v>
      </c>
      <c r="I209" s="274"/>
      <c r="J209" s="270"/>
      <c r="K209" s="270"/>
      <c r="L209" s="275"/>
      <c r="M209" s="276"/>
      <c r="N209" s="277"/>
      <c r="O209" s="277"/>
      <c r="P209" s="277"/>
      <c r="Q209" s="277"/>
      <c r="R209" s="277"/>
      <c r="S209" s="277"/>
      <c r="T209" s="278"/>
      <c r="AT209" s="279" t="s">
        <v>158</v>
      </c>
      <c r="AU209" s="279" t="s">
        <v>92</v>
      </c>
      <c r="AV209" s="13" t="s">
        <v>92</v>
      </c>
      <c r="AW209" s="13" t="s">
        <v>36</v>
      </c>
      <c r="AX209" s="13" t="s">
        <v>90</v>
      </c>
      <c r="AY209" s="279" t="s">
        <v>150</v>
      </c>
    </row>
    <row r="210" spans="2:65" s="1" customFormat="1" ht="36" customHeight="1">
      <c r="B210" s="39"/>
      <c r="C210" s="246" t="s">
        <v>261</v>
      </c>
      <c r="D210" s="246" t="s">
        <v>153</v>
      </c>
      <c r="E210" s="247" t="s">
        <v>611</v>
      </c>
      <c r="F210" s="248" t="s">
        <v>612</v>
      </c>
      <c r="G210" s="249" t="s">
        <v>191</v>
      </c>
      <c r="H210" s="250">
        <v>6.4</v>
      </c>
      <c r="I210" s="251"/>
      <c r="J210" s="252">
        <f>ROUND(I210*H210,2)</f>
        <v>0</v>
      </c>
      <c r="K210" s="248" t="s">
        <v>1</v>
      </c>
      <c r="L210" s="41"/>
      <c r="M210" s="253" t="s">
        <v>1</v>
      </c>
      <c r="N210" s="254" t="s">
        <v>48</v>
      </c>
      <c r="O210" s="87"/>
      <c r="P210" s="255">
        <f>O210*H210</f>
        <v>0</v>
      </c>
      <c r="Q210" s="255">
        <v>0</v>
      </c>
      <c r="R210" s="255">
        <f>Q210*H210</f>
        <v>0</v>
      </c>
      <c r="S210" s="255">
        <v>0</v>
      </c>
      <c r="T210" s="256">
        <f>S210*H210</f>
        <v>0</v>
      </c>
      <c r="AR210" s="257" t="s">
        <v>170</v>
      </c>
      <c r="AT210" s="257" t="s">
        <v>153</v>
      </c>
      <c r="AU210" s="257" t="s">
        <v>92</v>
      </c>
      <c r="AY210" s="16" t="s">
        <v>150</v>
      </c>
      <c r="BE210" s="139">
        <f>IF(N210="základní",J210,0)</f>
        <v>0</v>
      </c>
      <c r="BF210" s="139">
        <f>IF(N210="snížená",J210,0)</f>
        <v>0</v>
      </c>
      <c r="BG210" s="139">
        <f>IF(N210="zákl. přenesená",J210,0)</f>
        <v>0</v>
      </c>
      <c r="BH210" s="139">
        <f>IF(N210="sníž. přenesená",J210,0)</f>
        <v>0</v>
      </c>
      <c r="BI210" s="139">
        <f>IF(N210="nulová",J210,0)</f>
        <v>0</v>
      </c>
      <c r="BJ210" s="16" t="s">
        <v>92</v>
      </c>
      <c r="BK210" s="139">
        <f>ROUND(I210*H210,2)</f>
        <v>0</v>
      </c>
      <c r="BL210" s="16" t="s">
        <v>170</v>
      </c>
      <c r="BM210" s="257" t="s">
        <v>613</v>
      </c>
    </row>
    <row r="211" spans="2:51" s="12" customFormat="1" ht="12">
      <c r="B211" s="258"/>
      <c r="C211" s="259"/>
      <c r="D211" s="260" t="s">
        <v>158</v>
      </c>
      <c r="E211" s="261" t="s">
        <v>1</v>
      </c>
      <c r="F211" s="262" t="s">
        <v>614</v>
      </c>
      <c r="G211" s="259"/>
      <c r="H211" s="261" t="s">
        <v>1</v>
      </c>
      <c r="I211" s="263"/>
      <c r="J211" s="259"/>
      <c r="K211" s="259"/>
      <c r="L211" s="264"/>
      <c r="M211" s="265"/>
      <c r="N211" s="266"/>
      <c r="O211" s="266"/>
      <c r="P211" s="266"/>
      <c r="Q211" s="266"/>
      <c r="R211" s="266"/>
      <c r="S211" s="266"/>
      <c r="T211" s="267"/>
      <c r="AT211" s="268" t="s">
        <v>158</v>
      </c>
      <c r="AU211" s="268" t="s">
        <v>92</v>
      </c>
      <c r="AV211" s="12" t="s">
        <v>90</v>
      </c>
      <c r="AW211" s="12" t="s">
        <v>36</v>
      </c>
      <c r="AX211" s="12" t="s">
        <v>82</v>
      </c>
      <c r="AY211" s="268" t="s">
        <v>150</v>
      </c>
    </row>
    <row r="212" spans="2:51" s="13" customFormat="1" ht="12">
      <c r="B212" s="269"/>
      <c r="C212" s="270"/>
      <c r="D212" s="260" t="s">
        <v>158</v>
      </c>
      <c r="E212" s="271" t="s">
        <v>1</v>
      </c>
      <c r="F212" s="272" t="s">
        <v>615</v>
      </c>
      <c r="G212" s="270"/>
      <c r="H212" s="273">
        <v>6.4</v>
      </c>
      <c r="I212" s="274"/>
      <c r="J212" s="270"/>
      <c r="K212" s="270"/>
      <c r="L212" s="275"/>
      <c r="M212" s="276"/>
      <c r="N212" s="277"/>
      <c r="O212" s="277"/>
      <c r="P212" s="277"/>
      <c r="Q212" s="277"/>
      <c r="R212" s="277"/>
      <c r="S212" s="277"/>
      <c r="T212" s="278"/>
      <c r="AT212" s="279" t="s">
        <v>158</v>
      </c>
      <c r="AU212" s="279" t="s">
        <v>92</v>
      </c>
      <c r="AV212" s="13" t="s">
        <v>92</v>
      </c>
      <c r="AW212" s="13" t="s">
        <v>36</v>
      </c>
      <c r="AX212" s="13" t="s">
        <v>90</v>
      </c>
      <c r="AY212" s="279" t="s">
        <v>150</v>
      </c>
    </row>
    <row r="213" spans="2:65" s="1" customFormat="1" ht="24" customHeight="1">
      <c r="B213" s="39"/>
      <c r="C213" s="246" t="s">
        <v>282</v>
      </c>
      <c r="D213" s="246" t="s">
        <v>153</v>
      </c>
      <c r="E213" s="247" t="s">
        <v>616</v>
      </c>
      <c r="F213" s="248" t="s">
        <v>617</v>
      </c>
      <c r="G213" s="249" t="s">
        <v>191</v>
      </c>
      <c r="H213" s="250">
        <v>6.4</v>
      </c>
      <c r="I213" s="251"/>
      <c r="J213" s="252">
        <f>ROUND(I213*H213,2)</f>
        <v>0</v>
      </c>
      <c r="K213" s="248" t="s">
        <v>1</v>
      </c>
      <c r="L213" s="41"/>
      <c r="M213" s="253" t="s">
        <v>1</v>
      </c>
      <c r="N213" s="254" t="s">
        <v>48</v>
      </c>
      <c r="O213" s="87"/>
      <c r="P213" s="255">
        <f>O213*H213</f>
        <v>0</v>
      </c>
      <c r="Q213" s="255">
        <v>0.28362</v>
      </c>
      <c r="R213" s="255">
        <f>Q213*H213</f>
        <v>1.815168</v>
      </c>
      <c r="S213" s="255">
        <v>0</v>
      </c>
      <c r="T213" s="256">
        <f>S213*H213</f>
        <v>0</v>
      </c>
      <c r="AR213" s="257" t="s">
        <v>170</v>
      </c>
      <c r="AT213" s="257" t="s">
        <v>153</v>
      </c>
      <c r="AU213" s="257" t="s">
        <v>92</v>
      </c>
      <c r="AY213" s="16" t="s">
        <v>150</v>
      </c>
      <c r="BE213" s="139">
        <f>IF(N213="základní",J213,0)</f>
        <v>0</v>
      </c>
      <c r="BF213" s="139">
        <f>IF(N213="snížená",J213,0)</f>
        <v>0</v>
      </c>
      <c r="BG213" s="139">
        <f>IF(N213="zákl. přenesená",J213,0)</f>
        <v>0</v>
      </c>
      <c r="BH213" s="139">
        <f>IF(N213="sníž. přenesená",J213,0)</f>
        <v>0</v>
      </c>
      <c r="BI213" s="139">
        <f>IF(N213="nulová",J213,0)</f>
        <v>0</v>
      </c>
      <c r="BJ213" s="16" t="s">
        <v>92</v>
      </c>
      <c r="BK213" s="139">
        <f>ROUND(I213*H213,2)</f>
        <v>0</v>
      </c>
      <c r="BL213" s="16" t="s">
        <v>170</v>
      </c>
      <c r="BM213" s="257" t="s">
        <v>618</v>
      </c>
    </row>
    <row r="214" spans="2:51" s="13" customFormat="1" ht="12">
      <c r="B214" s="269"/>
      <c r="C214" s="270"/>
      <c r="D214" s="260" t="s">
        <v>158</v>
      </c>
      <c r="E214" s="271" t="s">
        <v>1</v>
      </c>
      <c r="F214" s="272" t="s">
        <v>615</v>
      </c>
      <c r="G214" s="270"/>
      <c r="H214" s="273">
        <v>6.4</v>
      </c>
      <c r="I214" s="274"/>
      <c r="J214" s="270"/>
      <c r="K214" s="270"/>
      <c r="L214" s="275"/>
      <c r="M214" s="276"/>
      <c r="N214" s="277"/>
      <c r="O214" s="277"/>
      <c r="P214" s="277"/>
      <c r="Q214" s="277"/>
      <c r="R214" s="277"/>
      <c r="S214" s="277"/>
      <c r="T214" s="278"/>
      <c r="AT214" s="279" t="s">
        <v>158</v>
      </c>
      <c r="AU214" s="279" t="s">
        <v>92</v>
      </c>
      <c r="AV214" s="13" t="s">
        <v>92</v>
      </c>
      <c r="AW214" s="13" t="s">
        <v>36</v>
      </c>
      <c r="AX214" s="13" t="s">
        <v>90</v>
      </c>
      <c r="AY214" s="279" t="s">
        <v>150</v>
      </c>
    </row>
    <row r="215" spans="2:65" s="1" customFormat="1" ht="24" customHeight="1">
      <c r="B215" s="39"/>
      <c r="C215" s="246" t="s">
        <v>619</v>
      </c>
      <c r="D215" s="246" t="s">
        <v>153</v>
      </c>
      <c r="E215" s="247" t="s">
        <v>620</v>
      </c>
      <c r="F215" s="248" t="s">
        <v>621</v>
      </c>
      <c r="G215" s="249" t="s">
        <v>240</v>
      </c>
      <c r="H215" s="250">
        <v>2.75</v>
      </c>
      <c r="I215" s="251"/>
      <c r="J215" s="252">
        <f>ROUND(I215*H215,2)</f>
        <v>0</v>
      </c>
      <c r="K215" s="248" t="s">
        <v>1</v>
      </c>
      <c r="L215" s="41"/>
      <c r="M215" s="253" t="s">
        <v>1</v>
      </c>
      <c r="N215" s="254" t="s">
        <v>48</v>
      </c>
      <c r="O215" s="87"/>
      <c r="P215" s="255">
        <f>O215*H215</f>
        <v>0</v>
      </c>
      <c r="Q215" s="255">
        <v>0</v>
      </c>
      <c r="R215" s="255">
        <f>Q215*H215</f>
        <v>0</v>
      </c>
      <c r="S215" s="255">
        <v>0</v>
      </c>
      <c r="T215" s="256">
        <f>S215*H215</f>
        <v>0</v>
      </c>
      <c r="AR215" s="257" t="s">
        <v>170</v>
      </c>
      <c r="AT215" s="257" t="s">
        <v>153</v>
      </c>
      <c r="AU215" s="257" t="s">
        <v>92</v>
      </c>
      <c r="AY215" s="16" t="s">
        <v>150</v>
      </c>
      <c r="BE215" s="139">
        <f>IF(N215="základní",J215,0)</f>
        <v>0</v>
      </c>
      <c r="BF215" s="139">
        <f>IF(N215="snížená",J215,0)</f>
        <v>0</v>
      </c>
      <c r="BG215" s="139">
        <f>IF(N215="zákl. přenesená",J215,0)</f>
        <v>0</v>
      </c>
      <c r="BH215" s="139">
        <f>IF(N215="sníž. přenesená",J215,0)</f>
        <v>0</v>
      </c>
      <c r="BI215" s="139">
        <f>IF(N215="nulová",J215,0)</f>
        <v>0</v>
      </c>
      <c r="BJ215" s="16" t="s">
        <v>92</v>
      </c>
      <c r="BK215" s="139">
        <f>ROUND(I215*H215,2)</f>
        <v>0</v>
      </c>
      <c r="BL215" s="16" t="s">
        <v>170</v>
      </c>
      <c r="BM215" s="257" t="s">
        <v>622</v>
      </c>
    </row>
    <row r="216" spans="2:51" s="13" customFormat="1" ht="12">
      <c r="B216" s="269"/>
      <c r="C216" s="270"/>
      <c r="D216" s="260" t="s">
        <v>158</v>
      </c>
      <c r="E216" s="271" t="s">
        <v>1</v>
      </c>
      <c r="F216" s="272" t="s">
        <v>623</v>
      </c>
      <c r="G216" s="270"/>
      <c r="H216" s="273">
        <v>1.5</v>
      </c>
      <c r="I216" s="274"/>
      <c r="J216" s="270"/>
      <c r="K216" s="270"/>
      <c r="L216" s="275"/>
      <c r="M216" s="276"/>
      <c r="N216" s="277"/>
      <c r="O216" s="277"/>
      <c r="P216" s="277"/>
      <c r="Q216" s="277"/>
      <c r="R216" s="277"/>
      <c r="S216" s="277"/>
      <c r="T216" s="278"/>
      <c r="AT216" s="279" t="s">
        <v>158</v>
      </c>
      <c r="AU216" s="279" t="s">
        <v>92</v>
      </c>
      <c r="AV216" s="13" t="s">
        <v>92</v>
      </c>
      <c r="AW216" s="13" t="s">
        <v>36</v>
      </c>
      <c r="AX216" s="13" t="s">
        <v>82</v>
      </c>
      <c r="AY216" s="279" t="s">
        <v>150</v>
      </c>
    </row>
    <row r="217" spans="2:51" s="13" customFormat="1" ht="12">
      <c r="B217" s="269"/>
      <c r="C217" s="270"/>
      <c r="D217" s="260" t="s">
        <v>158</v>
      </c>
      <c r="E217" s="271" t="s">
        <v>1</v>
      </c>
      <c r="F217" s="272" t="s">
        <v>624</v>
      </c>
      <c r="G217" s="270"/>
      <c r="H217" s="273">
        <v>0.05</v>
      </c>
      <c r="I217" s="274"/>
      <c r="J217" s="270"/>
      <c r="K217" s="270"/>
      <c r="L217" s="275"/>
      <c r="M217" s="276"/>
      <c r="N217" s="277"/>
      <c r="O217" s="277"/>
      <c r="P217" s="277"/>
      <c r="Q217" s="277"/>
      <c r="R217" s="277"/>
      <c r="S217" s="277"/>
      <c r="T217" s="278"/>
      <c r="AT217" s="279" t="s">
        <v>158</v>
      </c>
      <c r="AU217" s="279" t="s">
        <v>92</v>
      </c>
      <c r="AV217" s="13" t="s">
        <v>92</v>
      </c>
      <c r="AW217" s="13" t="s">
        <v>36</v>
      </c>
      <c r="AX217" s="13" t="s">
        <v>82</v>
      </c>
      <c r="AY217" s="279" t="s">
        <v>150</v>
      </c>
    </row>
    <row r="218" spans="2:51" s="13" customFormat="1" ht="12">
      <c r="B218" s="269"/>
      <c r="C218" s="270"/>
      <c r="D218" s="260" t="s">
        <v>158</v>
      </c>
      <c r="E218" s="271" t="s">
        <v>1</v>
      </c>
      <c r="F218" s="272" t="s">
        <v>625</v>
      </c>
      <c r="G218" s="270"/>
      <c r="H218" s="273">
        <v>1</v>
      </c>
      <c r="I218" s="274"/>
      <c r="J218" s="270"/>
      <c r="K218" s="270"/>
      <c r="L218" s="275"/>
      <c r="M218" s="276"/>
      <c r="N218" s="277"/>
      <c r="O218" s="277"/>
      <c r="P218" s="277"/>
      <c r="Q218" s="277"/>
      <c r="R218" s="277"/>
      <c r="S218" s="277"/>
      <c r="T218" s="278"/>
      <c r="AT218" s="279" t="s">
        <v>158</v>
      </c>
      <c r="AU218" s="279" t="s">
        <v>92</v>
      </c>
      <c r="AV218" s="13" t="s">
        <v>92</v>
      </c>
      <c r="AW218" s="13" t="s">
        <v>36</v>
      </c>
      <c r="AX218" s="13" t="s">
        <v>82</v>
      </c>
      <c r="AY218" s="279" t="s">
        <v>150</v>
      </c>
    </row>
    <row r="219" spans="2:51" s="13" customFormat="1" ht="12">
      <c r="B219" s="269"/>
      <c r="C219" s="270"/>
      <c r="D219" s="260" t="s">
        <v>158</v>
      </c>
      <c r="E219" s="271" t="s">
        <v>1</v>
      </c>
      <c r="F219" s="272" t="s">
        <v>626</v>
      </c>
      <c r="G219" s="270"/>
      <c r="H219" s="273">
        <v>0.2</v>
      </c>
      <c r="I219" s="274"/>
      <c r="J219" s="270"/>
      <c r="K219" s="270"/>
      <c r="L219" s="275"/>
      <c r="M219" s="276"/>
      <c r="N219" s="277"/>
      <c r="O219" s="277"/>
      <c r="P219" s="277"/>
      <c r="Q219" s="277"/>
      <c r="R219" s="277"/>
      <c r="S219" s="277"/>
      <c r="T219" s="278"/>
      <c r="AT219" s="279" t="s">
        <v>158</v>
      </c>
      <c r="AU219" s="279" t="s">
        <v>92</v>
      </c>
      <c r="AV219" s="13" t="s">
        <v>92</v>
      </c>
      <c r="AW219" s="13" t="s">
        <v>36</v>
      </c>
      <c r="AX219" s="13" t="s">
        <v>82</v>
      </c>
      <c r="AY219" s="279" t="s">
        <v>150</v>
      </c>
    </row>
    <row r="220" spans="2:51" s="14" customFormat="1" ht="12">
      <c r="B220" s="294"/>
      <c r="C220" s="295"/>
      <c r="D220" s="260" t="s">
        <v>158</v>
      </c>
      <c r="E220" s="296" t="s">
        <v>1</v>
      </c>
      <c r="F220" s="297" t="s">
        <v>329</v>
      </c>
      <c r="G220" s="295"/>
      <c r="H220" s="298">
        <v>2.75</v>
      </c>
      <c r="I220" s="299"/>
      <c r="J220" s="295"/>
      <c r="K220" s="295"/>
      <c r="L220" s="300"/>
      <c r="M220" s="310"/>
      <c r="N220" s="311"/>
      <c r="O220" s="311"/>
      <c r="P220" s="311"/>
      <c r="Q220" s="311"/>
      <c r="R220" s="311"/>
      <c r="S220" s="311"/>
      <c r="T220" s="312"/>
      <c r="AT220" s="304" t="s">
        <v>158</v>
      </c>
      <c r="AU220" s="304" t="s">
        <v>92</v>
      </c>
      <c r="AV220" s="14" t="s">
        <v>170</v>
      </c>
      <c r="AW220" s="14" t="s">
        <v>36</v>
      </c>
      <c r="AX220" s="14" t="s">
        <v>90</v>
      </c>
      <c r="AY220" s="304" t="s">
        <v>150</v>
      </c>
    </row>
    <row r="221" spans="2:12" s="1" customFormat="1" ht="6.95" customHeight="1">
      <c r="B221" s="62"/>
      <c r="C221" s="63"/>
      <c r="D221" s="63"/>
      <c r="E221" s="63"/>
      <c r="F221" s="63"/>
      <c r="G221" s="63"/>
      <c r="H221" s="63"/>
      <c r="I221" s="191"/>
      <c r="J221" s="63"/>
      <c r="K221" s="63"/>
      <c r="L221" s="41"/>
    </row>
  </sheetData>
  <sheetProtection password="CC35" sheet="1" objects="1" scenarios="1" formatColumns="0" formatRows="0" autoFilter="0"/>
  <autoFilter ref="C128:K220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101</v>
      </c>
    </row>
    <row r="3" spans="2:46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19"/>
      <c r="AT3" s="16" t="s">
        <v>92</v>
      </c>
    </row>
    <row r="4" spans="2:46" ht="24.95" customHeight="1">
      <c r="B4" s="19"/>
      <c r="D4" s="151" t="s">
        <v>114</v>
      </c>
      <c r="L4" s="19"/>
      <c r="M4" s="15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53" t="s">
        <v>16</v>
      </c>
      <c r="L6" s="19"/>
    </row>
    <row r="7" spans="2:12" ht="16.5" customHeight="1">
      <c r="B7" s="19"/>
      <c r="E7" s="154" t="str">
        <f>'Rekapitulace stavby'!K6</f>
        <v>Demolice objektu Sokolov - Hornická</v>
      </c>
      <c r="F7" s="153"/>
      <c r="G7" s="153"/>
      <c r="H7" s="153"/>
      <c r="L7" s="19"/>
    </row>
    <row r="8" spans="2:12" s="1" customFormat="1" ht="12" customHeight="1">
      <c r="B8" s="41"/>
      <c r="D8" s="153" t="s">
        <v>115</v>
      </c>
      <c r="I8" s="155"/>
      <c r="L8" s="41"/>
    </row>
    <row r="9" spans="2:12" s="1" customFormat="1" ht="36.95" customHeight="1">
      <c r="B9" s="41"/>
      <c r="E9" s="156" t="s">
        <v>627</v>
      </c>
      <c r="F9" s="1"/>
      <c r="G9" s="1"/>
      <c r="H9" s="1"/>
      <c r="I9" s="155"/>
      <c r="L9" s="41"/>
    </row>
    <row r="10" spans="2:12" s="1" customFormat="1" ht="12">
      <c r="B10" s="41"/>
      <c r="I10" s="155"/>
      <c r="L10" s="41"/>
    </row>
    <row r="11" spans="2:12" s="1" customFormat="1" ht="12" customHeight="1">
      <c r="B11" s="41"/>
      <c r="D11" s="153" t="s">
        <v>18</v>
      </c>
      <c r="F11" s="157" t="s">
        <v>1</v>
      </c>
      <c r="I11" s="158" t="s">
        <v>19</v>
      </c>
      <c r="J11" s="157" t="s">
        <v>1</v>
      </c>
      <c r="L11" s="41"/>
    </row>
    <row r="12" spans="2:12" s="1" customFormat="1" ht="12" customHeight="1">
      <c r="B12" s="41"/>
      <c r="D12" s="153" t="s">
        <v>20</v>
      </c>
      <c r="F12" s="157" t="s">
        <v>21</v>
      </c>
      <c r="I12" s="158" t="s">
        <v>22</v>
      </c>
      <c r="J12" s="159" t="str">
        <f>'Rekapitulace stavby'!AN8</f>
        <v>12. 12. 2019</v>
      </c>
      <c r="L12" s="41"/>
    </row>
    <row r="13" spans="2:12" s="1" customFormat="1" ht="10.8" customHeight="1">
      <c r="B13" s="41"/>
      <c r="I13" s="155"/>
      <c r="L13" s="41"/>
    </row>
    <row r="14" spans="2:12" s="1" customFormat="1" ht="12" customHeight="1">
      <c r="B14" s="41"/>
      <c r="D14" s="153" t="s">
        <v>24</v>
      </c>
      <c r="I14" s="158" t="s">
        <v>25</v>
      </c>
      <c r="J14" s="157" t="s">
        <v>26</v>
      </c>
      <c r="L14" s="41"/>
    </row>
    <row r="15" spans="2:12" s="1" customFormat="1" ht="18" customHeight="1">
      <c r="B15" s="41"/>
      <c r="E15" s="157" t="s">
        <v>27</v>
      </c>
      <c r="I15" s="158" t="s">
        <v>28</v>
      </c>
      <c r="J15" s="157" t="s">
        <v>29</v>
      </c>
      <c r="L15" s="41"/>
    </row>
    <row r="16" spans="2:12" s="1" customFormat="1" ht="6.95" customHeight="1">
      <c r="B16" s="41"/>
      <c r="I16" s="155"/>
      <c r="L16" s="41"/>
    </row>
    <row r="17" spans="2:12" s="1" customFormat="1" ht="12" customHeight="1">
      <c r="B17" s="41"/>
      <c r="D17" s="153" t="s">
        <v>30</v>
      </c>
      <c r="I17" s="158" t="s">
        <v>25</v>
      </c>
      <c r="J17" s="32" t="str">
        <f>'Rekapitulace stavby'!AN13</f>
        <v>Vyplň údaj</v>
      </c>
      <c r="L17" s="41"/>
    </row>
    <row r="18" spans="2:12" s="1" customFormat="1" ht="18" customHeight="1">
      <c r="B18" s="41"/>
      <c r="E18" s="32" t="str">
        <f>'Rekapitulace stavby'!E14</f>
        <v>Vyplň údaj</v>
      </c>
      <c r="F18" s="157"/>
      <c r="G18" s="157"/>
      <c r="H18" s="157"/>
      <c r="I18" s="158" t="s">
        <v>28</v>
      </c>
      <c r="J18" s="32" t="str">
        <f>'Rekapitulace stavby'!AN14</f>
        <v>Vyplň údaj</v>
      </c>
      <c r="L18" s="41"/>
    </row>
    <row r="19" spans="2:12" s="1" customFormat="1" ht="6.95" customHeight="1">
      <c r="B19" s="41"/>
      <c r="I19" s="155"/>
      <c r="L19" s="41"/>
    </row>
    <row r="20" spans="2:12" s="1" customFormat="1" ht="12" customHeight="1">
      <c r="B20" s="41"/>
      <c r="D20" s="153" t="s">
        <v>32</v>
      </c>
      <c r="I20" s="158" t="s">
        <v>25</v>
      </c>
      <c r="J20" s="157" t="s">
        <v>33</v>
      </c>
      <c r="L20" s="41"/>
    </row>
    <row r="21" spans="2:12" s="1" customFormat="1" ht="18" customHeight="1">
      <c r="B21" s="41"/>
      <c r="E21" s="157" t="s">
        <v>34</v>
      </c>
      <c r="I21" s="158" t="s">
        <v>28</v>
      </c>
      <c r="J21" s="157" t="s">
        <v>35</v>
      </c>
      <c r="L21" s="41"/>
    </row>
    <row r="22" spans="2:12" s="1" customFormat="1" ht="6.95" customHeight="1">
      <c r="B22" s="41"/>
      <c r="I22" s="155"/>
      <c r="L22" s="41"/>
    </row>
    <row r="23" spans="2:12" s="1" customFormat="1" ht="12" customHeight="1">
      <c r="B23" s="41"/>
      <c r="D23" s="153" t="s">
        <v>37</v>
      </c>
      <c r="I23" s="158" t="s">
        <v>25</v>
      </c>
      <c r="J23" s="157" t="s">
        <v>1</v>
      </c>
      <c r="L23" s="41"/>
    </row>
    <row r="24" spans="2:12" s="1" customFormat="1" ht="18" customHeight="1">
      <c r="B24" s="41"/>
      <c r="E24" s="157" t="s">
        <v>38</v>
      </c>
      <c r="I24" s="158" t="s">
        <v>28</v>
      </c>
      <c r="J24" s="157" t="s">
        <v>1</v>
      </c>
      <c r="L24" s="41"/>
    </row>
    <row r="25" spans="2:12" s="1" customFormat="1" ht="6.95" customHeight="1">
      <c r="B25" s="41"/>
      <c r="I25" s="155"/>
      <c r="L25" s="41"/>
    </row>
    <row r="26" spans="2:12" s="1" customFormat="1" ht="12" customHeight="1">
      <c r="B26" s="41"/>
      <c r="D26" s="153" t="s">
        <v>39</v>
      </c>
      <c r="I26" s="155"/>
      <c r="L26" s="41"/>
    </row>
    <row r="27" spans="2:12" s="7" customFormat="1" ht="16.5" customHeight="1">
      <c r="B27" s="160"/>
      <c r="E27" s="161" t="s">
        <v>1</v>
      </c>
      <c r="F27" s="161"/>
      <c r="G27" s="161"/>
      <c r="H27" s="161"/>
      <c r="I27" s="162"/>
      <c r="L27" s="160"/>
    </row>
    <row r="28" spans="2:12" s="1" customFormat="1" ht="6.95" customHeight="1">
      <c r="B28" s="41"/>
      <c r="I28" s="155"/>
      <c r="L28" s="41"/>
    </row>
    <row r="29" spans="2:12" s="1" customFormat="1" ht="6.95" customHeight="1">
      <c r="B29" s="41"/>
      <c r="D29" s="79"/>
      <c r="E29" s="79"/>
      <c r="F29" s="79"/>
      <c r="G29" s="79"/>
      <c r="H29" s="79"/>
      <c r="I29" s="163"/>
      <c r="J29" s="79"/>
      <c r="K29" s="79"/>
      <c r="L29" s="41"/>
    </row>
    <row r="30" spans="2:12" s="1" customFormat="1" ht="14.4" customHeight="1">
      <c r="B30" s="41"/>
      <c r="D30" s="157" t="s">
        <v>117</v>
      </c>
      <c r="I30" s="155"/>
      <c r="J30" s="164">
        <f>J96</f>
        <v>0</v>
      </c>
      <c r="L30" s="41"/>
    </row>
    <row r="31" spans="2:12" s="1" customFormat="1" ht="14.4" customHeight="1">
      <c r="B31" s="41"/>
      <c r="D31" s="165" t="s">
        <v>108</v>
      </c>
      <c r="I31" s="155"/>
      <c r="J31" s="164">
        <f>J101</f>
        <v>0</v>
      </c>
      <c r="L31" s="41"/>
    </row>
    <row r="32" spans="2:12" s="1" customFormat="1" ht="25.4" customHeight="1">
      <c r="B32" s="41"/>
      <c r="D32" s="166" t="s">
        <v>42</v>
      </c>
      <c r="I32" s="155"/>
      <c r="J32" s="167">
        <f>ROUND(J30+J31,2)</f>
        <v>0</v>
      </c>
      <c r="L32" s="41"/>
    </row>
    <row r="33" spans="2:12" s="1" customFormat="1" ht="6.95" customHeight="1">
      <c r="B33" s="41"/>
      <c r="D33" s="79"/>
      <c r="E33" s="79"/>
      <c r="F33" s="79"/>
      <c r="G33" s="79"/>
      <c r="H33" s="79"/>
      <c r="I33" s="163"/>
      <c r="J33" s="79"/>
      <c r="K33" s="79"/>
      <c r="L33" s="41"/>
    </row>
    <row r="34" spans="2:12" s="1" customFormat="1" ht="14.4" customHeight="1">
      <c r="B34" s="41"/>
      <c r="F34" s="168" t="s">
        <v>44</v>
      </c>
      <c r="I34" s="169" t="s">
        <v>43</v>
      </c>
      <c r="J34" s="168" t="s">
        <v>45</v>
      </c>
      <c r="L34" s="41"/>
    </row>
    <row r="35" spans="2:12" s="1" customFormat="1" ht="14.4" customHeight="1">
      <c r="B35" s="41"/>
      <c r="D35" s="170" t="s">
        <v>46</v>
      </c>
      <c r="E35" s="153" t="s">
        <v>47</v>
      </c>
      <c r="F35" s="171">
        <f>ROUND((SUM(BE101:BE108)+SUM(BE128:BE157)),2)</f>
        <v>0</v>
      </c>
      <c r="I35" s="172">
        <v>0.21</v>
      </c>
      <c r="J35" s="171">
        <f>ROUND(((SUM(BE101:BE108)+SUM(BE128:BE157))*I35),2)</f>
        <v>0</v>
      </c>
      <c r="L35" s="41"/>
    </row>
    <row r="36" spans="2:12" s="1" customFormat="1" ht="14.4" customHeight="1">
      <c r="B36" s="41"/>
      <c r="E36" s="153" t="s">
        <v>48</v>
      </c>
      <c r="F36" s="171">
        <f>ROUND((SUM(BF101:BF108)+SUM(BF128:BF157)),2)</f>
        <v>0</v>
      </c>
      <c r="I36" s="172">
        <v>0.15</v>
      </c>
      <c r="J36" s="171">
        <f>ROUND(((SUM(BF101:BF108)+SUM(BF128:BF157))*I36),2)</f>
        <v>0</v>
      </c>
      <c r="L36" s="41"/>
    </row>
    <row r="37" spans="2:12" s="1" customFormat="1" ht="14.4" customHeight="1" hidden="1">
      <c r="B37" s="41"/>
      <c r="E37" s="153" t="s">
        <v>49</v>
      </c>
      <c r="F37" s="171">
        <f>ROUND((SUM(BG101:BG108)+SUM(BG128:BG157)),2)</f>
        <v>0</v>
      </c>
      <c r="I37" s="172">
        <v>0.21</v>
      </c>
      <c r="J37" s="171">
        <f>0</f>
        <v>0</v>
      </c>
      <c r="L37" s="41"/>
    </row>
    <row r="38" spans="2:12" s="1" customFormat="1" ht="14.4" customHeight="1" hidden="1">
      <c r="B38" s="41"/>
      <c r="E38" s="153" t="s">
        <v>50</v>
      </c>
      <c r="F38" s="171">
        <f>ROUND((SUM(BH101:BH108)+SUM(BH128:BH157)),2)</f>
        <v>0</v>
      </c>
      <c r="I38" s="172">
        <v>0.15</v>
      </c>
      <c r="J38" s="171">
        <f>0</f>
        <v>0</v>
      </c>
      <c r="L38" s="41"/>
    </row>
    <row r="39" spans="2:12" s="1" customFormat="1" ht="14.4" customHeight="1" hidden="1">
      <c r="B39" s="41"/>
      <c r="E39" s="153" t="s">
        <v>51</v>
      </c>
      <c r="F39" s="171">
        <f>ROUND((SUM(BI101:BI108)+SUM(BI128:BI157)),2)</f>
        <v>0</v>
      </c>
      <c r="I39" s="172">
        <v>0</v>
      </c>
      <c r="J39" s="171">
        <f>0</f>
        <v>0</v>
      </c>
      <c r="L39" s="41"/>
    </row>
    <row r="40" spans="2:12" s="1" customFormat="1" ht="6.95" customHeight="1">
      <c r="B40" s="41"/>
      <c r="I40" s="155"/>
      <c r="L40" s="41"/>
    </row>
    <row r="41" spans="2:12" s="1" customFormat="1" ht="25.4" customHeight="1">
      <c r="B41" s="41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41"/>
    </row>
    <row r="42" spans="2:12" s="1" customFormat="1" ht="14.4" customHeight="1">
      <c r="B42" s="41"/>
      <c r="I42" s="155"/>
      <c r="L42" s="4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1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1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4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1"/>
      <c r="D65" s="181" t="s">
        <v>59</v>
      </c>
      <c r="E65" s="182"/>
      <c r="F65" s="182"/>
      <c r="G65" s="181" t="s">
        <v>60</v>
      </c>
      <c r="H65" s="182"/>
      <c r="I65" s="183"/>
      <c r="J65" s="182"/>
      <c r="K65" s="182"/>
      <c r="L65" s="4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1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41"/>
    </row>
    <row r="77" spans="2:12" s="1" customFormat="1" ht="14.4" customHeight="1"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41"/>
    </row>
    <row r="81" spans="2:12" s="1" customFormat="1" ht="6.95" customHeight="1"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41"/>
    </row>
    <row r="82" spans="2:12" s="1" customFormat="1" ht="24.95" customHeight="1">
      <c r="B82" s="39"/>
      <c r="C82" s="22" t="s">
        <v>118</v>
      </c>
      <c r="D82" s="40"/>
      <c r="E82" s="40"/>
      <c r="F82" s="40"/>
      <c r="G82" s="40"/>
      <c r="H82" s="40"/>
      <c r="I82" s="155"/>
      <c r="J82" s="40"/>
      <c r="K82" s="40"/>
      <c r="L82" s="41"/>
    </row>
    <row r="83" spans="2:12" s="1" customFormat="1" ht="6.95" customHeight="1"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41"/>
    </row>
    <row r="84" spans="2:12" s="1" customFormat="1" ht="12" customHeight="1">
      <c r="B84" s="39"/>
      <c r="C84" s="31" t="s">
        <v>16</v>
      </c>
      <c r="D84" s="40"/>
      <c r="E84" s="40"/>
      <c r="F84" s="40"/>
      <c r="G84" s="40"/>
      <c r="H84" s="40"/>
      <c r="I84" s="155"/>
      <c r="J84" s="40"/>
      <c r="K84" s="40"/>
      <c r="L84" s="41"/>
    </row>
    <row r="85" spans="2:12" s="1" customFormat="1" ht="16.5" customHeight="1">
      <c r="B85" s="39"/>
      <c r="C85" s="40"/>
      <c r="D85" s="40"/>
      <c r="E85" s="195" t="str">
        <f>E7</f>
        <v>Demolice objektu Sokolov - Hornická</v>
      </c>
      <c r="F85" s="31"/>
      <c r="G85" s="31"/>
      <c r="H85" s="31"/>
      <c r="I85" s="155"/>
      <c r="J85" s="40"/>
      <c r="K85" s="40"/>
      <c r="L85" s="41"/>
    </row>
    <row r="86" spans="2:12" s="1" customFormat="1" ht="12" customHeight="1">
      <c r="B86" s="39"/>
      <c r="C86" s="31" t="s">
        <v>115</v>
      </c>
      <c r="D86" s="40"/>
      <c r="E86" s="40"/>
      <c r="F86" s="40"/>
      <c r="G86" s="40"/>
      <c r="H86" s="40"/>
      <c r="I86" s="155"/>
      <c r="J86" s="40"/>
      <c r="K86" s="40"/>
      <c r="L86" s="41"/>
    </row>
    <row r="87" spans="2:12" s="1" customFormat="1" ht="16.5" customHeight="1">
      <c r="B87" s="39"/>
      <c r="C87" s="40"/>
      <c r="D87" s="40"/>
      <c r="E87" s="72" t="str">
        <f>E9</f>
        <v>04 - Zásypy, dokončovací práce</v>
      </c>
      <c r="F87" s="40"/>
      <c r="G87" s="40"/>
      <c r="H87" s="40"/>
      <c r="I87" s="155"/>
      <c r="J87" s="40"/>
      <c r="K87" s="40"/>
      <c r="L87" s="41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55"/>
      <c r="J88" s="40"/>
      <c r="K88" s="40"/>
      <c r="L88" s="41"/>
    </row>
    <row r="89" spans="2:12" s="1" customFormat="1" ht="12" customHeight="1">
      <c r="B89" s="39"/>
      <c r="C89" s="31" t="s">
        <v>20</v>
      </c>
      <c r="D89" s="40"/>
      <c r="E89" s="40"/>
      <c r="F89" s="26" t="str">
        <f>F12</f>
        <v>Sokolov</v>
      </c>
      <c r="G89" s="40"/>
      <c r="H89" s="40"/>
      <c r="I89" s="158" t="s">
        <v>22</v>
      </c>
      <c r="J89" s="75" t="str">
        <f>IF(J12="","",J12)</f>
        <v>12. 12. 2019</v>
      </c>
      <c r="K89" s="40"/>
      <c r="L89" s="41"/>
    </row>
    <row r="90" spans="2:12" s="1" customFormat="1" ht="6.95" customHeight="1"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41"/>
    </row>
    <row r="91" spans="2:12" s="1" customFormat="1" ht="27.9" customHeight="1">
      <c r="B91" s="39"/>
      <c r="C91" s="31" t="s">
        <v>24</v>
      </c>
      <c r="D91" s="40"/>
      <c r="E91" s="40"/>
      <c r="F91" s="26" t="str">
        <f>E15</f>
        <v>Město Sokolov</v>
      </c>
      <c r="G91" s="40"/>
      <c r="H91" s="40"/>
      <c r="I91" s="158" t="s">
        <v>32</v>
      </c>
      <c r="J91" s="35" t="str">
        <f>E21</f>
        <v>AWT Rekultivace a.s.</v>
      </c>
      <c r="K91" s="40"/>
      <c r="L91" s="41"/>
    </row>
    <row r="92" spans="2:12" s="1" customFormat="1" ht="15.15" customHeight="1">
      <c r="B92" s="39"/>
      <c r="C92" s="31" t="s">
        <v>30</v>
      </c>
      <c r="D92" s="40"/>
      <c r="E92" s="40"/>
      <c r="F92" s="26" t="str">
        <f>IF(E18="","",E18)</f>
        <v>Vyplň údaj</v>
      </c>
      <c r="G92" s="40"/>
      <c r="H92" s="40"/>
      <c r="I92" s="158" t="s">
        <v>37</v>
      </c>
      <c r="J92" s="35" t="str">
        <f>E24</f>
        <v>Ing. Kropáčová</v>
      </c>
      <c r="K92" s="40"/>
      <c r="L92" s="41"/>
    </row>
    <row r="93" spans="2:12" s="1" customFormat="1" ht="10.3" customHeight="1"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41"/>
    </row>
    <row r="94" spans="2:12" s="1" customFormat="1" ht="29.25" customHeight="1">
      <c r="B94" s="39"/>
      <c r="C94" s="196" t="s">
        <v>119</v>
      </c>
      <c r="D94" s="145"/>
      <c r="E94" s="145"/>
      <c r="F94" s="145"/>
      <c r="G94" s="145"/>
      <c r="H94" s="145"/>
      <c r="I94" s="197"/>
      <c r="J94" s="198" t="s">
        <v>120</v>
      </c>
      <c r="K94" s="145"/>
      <c r="L94" s="41"/>
    </row>
    <row r="95" spans="2:12" s="1" customFormat="1" ht="10.3" customHeight="1"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41"/>
    </row>
    <row r="96" spans="2:47" s="1" customFormat="1" ht="22.8" customHeight="1">
      <c r="B96" s="39"/>
      <c r="C96" s="199" t="s">
        <v>121</v>
      </c>
      <c r="D96" s="40"/>
      <c r="E96" s="40"/>
      <c r="F96" s="40"/>
      <c r="G96" s="40"/>
      <c r="H96" s="40"/>
      <c r="I96" s="155"/>
      <c r="J96" s="106">
        <f>J128</f>
        <v>0</v>
      </c>
      <c r="K96" s="40"/>
      <c r="L96" s="41"/>
      <c r="AU96" s="16" t="s">
        <v>122</v>
      </c>
    </row>
    <row r="97" spans="2:12" s="8" customFormat="1" ht="24.95" customHeight="1">
      <c r="B97" s="200"/>
      <c r="C97" s="201"/>
      <c r="D97" s="202" t="s">
        <v>123</v>
      </c>
      <c r="E97" s="203"/>
      <c r="F97" s="203"/>
      <c r="G97" s="203"/>
      <c r="H97" s="203"/>
      <c r="I97" s="204"/>
      <c r="J97" s="205">
        <f>J129</f>
        <v>0</v>
      </c>
      <c r="K97" s="201"/>
      <c r="L97" s="206"/>
    </row>
    <row r="98" spans="2:12" s="9" customFormat="1" ht="19.9" customHeight="1">
      <c r="B98" s="207"/>
      <c r="C98" s="208"/>
      <c r="D98" s="209" t="s">
        <v>628</v>
      </c>
      <c r="E98" s="210"/>
      <c r="F98" s="210"/>
      <c r="G98" s="210"/>
      <c r="H98" s="210"/>
      <c r="I98" s="211"/>
      <c r="J98" s="212">
        <f>J130</f>
        <v>0</v>
      </c>
      <c r="K98" s="208"/>
      <c r="L98" s="213"/>
    </row>
    <row r="99" spans="2:12" s="1" customFormat="1" ht="21.8" customHeight="1"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41"/>
    </row>
    <row r="100" spans="2:12" s="1" customFormat="1" ht="6.95" customHeight="1">
      <c r="B100" s="39"/>
      <c r="C100" s="40"/>
      <c r="D100" s="40"/>
      <c r="E100" s="40"/>
      <c r="F100" s="40"/>
      <c r="G100" s="40"/>
      <c r="H100" s="40"/>
      <c r="I100" s="155"/>
      <c r="J100" s="40"/>
      <c r="K100" s="40"/>
      <c r="L100" s="41"/>
    </row>
    <row r="101" spans="2:14" s="1" customFormat="1" ht="29.25" customHeight="1">
      <c r="B101" s="39"/>
      <c r="C101" s="199" t="s">
        <v>128</v>
      </c>
      <c r="D101" s="40"/>
      <c r="E101" s="40"/>
      <c r="F101" s="40"/>
      <c r="G101" s="40"/>
      <c r="H101" s="40"/>
      <c r="I101" s="155"/>
      <c r="J101" s="214">
        <f>ROUND(J102+J103+J104+J105+J106+J107,2)</f>
        <v>0</v>
      </c>
      <c r="K101" s="40"/>
      <c r="L101" s="41"/>
      <c r="N101" s="215" t="s">
        <v>46</v>
      </c>
    </row>
    <row r="102" spans="2:65" s="1" customFormat="1" ht="18" customHeight="1">
      <c r="B102" s="39"/>
      <c r="C102" s="40"/>
      <c r="D102" s="140" t="s">
        <v>129</v>
      </c>
      <c r="E102" s="133"/>
      <c r="F102" s="133"/>
      <c r="G102" s="40"/>
      <c r="H102" s="40"/>
      <c r="I102" s="155"/>
      <c r="J102" s="134">
        <v>0</v>
      </c>
      <c r="K102" s="40"/>
      <c r="L102" s="216"/>
      <c r="M102" s="155"/>
      <c r="N102" s="217" t="s">
        <v>47</v>
      </c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218" t="s">
        <v>102</v>
      </c>
      <c r="AZ102" s="155"/>
      <c r="BA102" s="155"/>
      <c r="BB102" s="155"/>
      <c r="BC102" s="155"/>
      <c r="BD102" s="155"/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18" t="s">
        <v>90</v>
      </c>
      <c r="BK102" s="155"/>
      <c r="BL102" s="155"/>
      <c r="BM102" s="155"/>
    </row>
    <row r="103" spans="2:65" s="1" customFormat="1" ht="18" customHeight="1">
      <c r="B103" s="39"/>
      <c r="C103" s="40"/>
      <c r="D103" s="140" t="s">
        <v>130</v>
      </c>
      <c r="E103" s="133"/>
      <c r="F103" s="133"/>
      <c r="G103" s="40"/>
      <c r="H103" s="40"/>
      <c r="I103" s="155"/>
      <c r="J103" s="134">
        <v>0</v>
      </c>
      <c r="K103" s="40"/>
      <c r="L103" s="216"/>
      <c r="M103" s="155"/>
      <c r="N103" s="217" t="s">
        <v>47</v>
      </c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218" t="s">
        <v>102</v>
      </c>
      <c r="AZ103" s="155"/>
      <c r="BA103" s="155"/>
      <c r="BB103" s="155"/>
      <c r="BC103" s="155"/>
      <c r="BD103" s="155"/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18" t="s">
        <v>90</v>
      </c>
      <c r="BK103" s="155"/>
      <c r="BL103" s="155"/>
      <c r="BM103" s="155"/>
    </row>
    <row r="104" spans="2:65" s="1" customFormat="1" ht="18" customHeight="1">
      <c r="B104" s="39"/>
      <c r="C104" s="40"/>
      <c r="D104" s="140" t="s">
        <v>131</v>
      </c>
      <c r="E104" s="133"/>
      <c r="F104" s="133"/>
      <c r="G104" s="40"/>
      <c r="H104" s="40"/>
      <c r="I104" s="155"/>
      <c r="J104" s="134">
        <v>0</v>
      </c>
      <c r="K104" s="40"/>
      <c r="L104" s="216"/>
      <c r="M104" s="155"/>
      <c r="N104" s="217" t="s">
        <v>47</v>
      </c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218" t="s">
        <v>102</v>
      </c>
      <c r="AZ104" s="155"/>
      <c r="BA104" s="155"/>
      <c r="BB104" s="155"/>
      <c r="BC104" s="155"/>
      <c r="BD104" s="155"/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18" t="s">
        <v>90</v>
      </c>
      <c r="BK104" s="155"/>
      <c r="BL104" s="155"/>
      <c r="BM104" s="155"/>
    </row>
    <row r="105" spans="2:65" s="1" customFormat="1" ht="18" customHeight="1">
      <c r="B105" s="39"/>
      <c r="C105" s="40"/>
      <c r="D105" s="140" t="s">
        <v>132</v>
      </c>
      <c r="E105" s="133"/>
      <c r="F105" s="133"/>
      <c r="G105" s="40"/>
      <c r="H105" s="40"/>
      <c r="I105" s="155"/>
      <c r="J105" s="134">
        <v>0</v>
      </c>
      <c r="K105" s="40"/>
      <c r="L105" s="216"/>
      <c r="M105" s="155"/>
      <c r="N105" s="217" t="s">
        <v>47</v>
      </c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218" t="s">
        <v>102</v>
      </c>
      <c r="AZ105" s="155"/>
      <c r="BA105" s="155"/>
      <c r="BB105" s="155"/>
      <c r="BC105" s="155"/>
      <c r="BD105" s="155"/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18" t="s">
        <v>90</v>
      </c>
      <c r="BK105" s="155"/>
      <c r="BL105" s="155"/>
      <c r="BM105" s="155"/>
    </row>
    <row r="106" spans="2:65" s="1" customFormat="1" ht="18" customHeight="1">
      <c r="B106" s="39"/>
      <c r="C106" s="40"/>
      <c r="D106" s="140" t="s">
        <v>133</v>
      </c>
      <c r="E106" s="133"/>
      <c r="F106" s="133"/>
      <c r="G106" s="40"/>
      <c r="H106" s="40"/>
      <c r="I106" s="155"/>
      <c r="J106" s="134">
        <v>0</v>
      </c>
      <c r="K106" s="40"/>
      <c r="L106" s="216"/>
      <c r="M106" s="155"/>
      <c r="N106" s="217" t="s">
        <v>47</v>
      </c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218" t="s">
        <v>102</v>
      </c>
      <c r="AZ106" s="155"/>
      <c r="BA106" s="155"/>
      <c r="BB106" s="155"/>
      <c r="BC106" s="155"/>
      <c r="BD106" s="155"/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18" t="s">
        <v>90</v>
      </c>
      <c r="BK106" s="155"/>
      <c r="BL106" s="155"/>
      <c r="BM106" s="155"/>
    </row>
    <row r="107" spans="2:65" s="1" customFormat="1" ht="18" customHeight="1">
      <c r="B107" s="39"/>
      <c r="C107" s="40"/>
      <c r="D107" s="133" t="s">
        <v>134</v>
      </c>
      <c r="E107" s="40"/>
      <c r="F107" s="40"/>
      <c r="G107" s="40"/>
      <c r="H107" s="40"/>
      <c r="I107" s="155"/>
      <c r="J107" s="134">
        <f>ROUND(J30*T107,2)</f>
        <v>0</v>
      </c>
      <c r="K107" s="40"/>
      <c r="L107" s="216"/>
      <c r="M107" s="155"/>
      <c r="N107" s="217" t="s">
        <v>47</v>
      </c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218" t="s">
        <v>135</v>
      </c>
      <c r="AZ107" s="155"/>
      <c r="BA107" s="155"/>
      <c r="BB107" s="155"/>
      <c r="BC107" s="155"/>
      <c r="BD107" s="155"/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18" t="s">
        <v>90</v>
      </c>
      <c r="BK107" s="155"/>
      <c r="BL107" s="155"/>
      <c r="BM107" s="155"/>
    </row>
    <row r="108" spans="2:12" s="1" customFormat="1" ht="12">
      <c r="B108" s="39"/>
      <c r="C108" s="40"/>
      <c r="D108" s="40"/>
      <c r="E108" s="40"/>
      <c r="F108" s="40"/>
      <c r="G108" s="40"/>
      <c r="H108" s="40"/>
      <c r="I108" s="155"/>
      <c r="J108" s="40"/>
      <c r="K108" s="40"/>
      <c r="L108" s="41"/>
    </row>
    <row r="109" spans="2:12" s="1" customFormat="1" ht="29.25" customHeight="1">
      <c r="B109" s="39"/>
      <c r="C109" s="144" t="s">
        <v>113</v>
      </c>
      <c r="D109" s="145"/>
      <c r="E109" s="145"/>
      <c r="F109" s="145"/>
      <c r="G109" s="145"/>
      <c r="H109" s="145"/>
      <c r="I109" s="197"/>
      <c r="J109" s="146">
        <f>ROUND(J96+J101,2)</f>
        <v>0</v>
      </c>
      <c r="K109" s="145"/>
      <c r="L109" s="41"/>
    </row>
    <row r="110" spans="2:12" s="1" customFormat="1" ht="6.95" customHeight="1">
      <c r="B110" s="62"/>
      <c r="C110" s="63"/>
      <c r="D110" s="63"/>
      <c r="E110" s="63"/>
      <c r="F110" s="63"/>
      <c r="G110" s="63"/>
      <c r="H110" s="63"/>
      <c r="I110" s="191"/>
      <c r="J110" s="63"/>
      <c r="K110" s="63"/>
      <c r="L110" s="41"/>
    </row>
    <row r="114" spans="2:12" s="1" customFormat="1" ht="6.95" customHeight="1">
      <c r="B114" s="64"/>
      <c r="C114" s="65"/>
      <c r="D114" s="65"/>
      <c r="E114" s="65"/>
      <c r="F114" s="65"/>
      <c r="G114" s="65"/>
      <c r="H114" s="65"/>
      <c r="I114" s="194"/>
      <c r="J114" s="65"/>
      <c r="K114" s="65"/>
      <c r="L114" s="41"/>
    </row>
    <row r="115" spans="2:12" s="1" customFormat="1" ht="24.95" customHeight="1">
      <c r="B115" s="39"/>
      <c r="C115" s="22" t="s">
        <v>136</v>
      </c>
      <c r="D115" s="40"/>
      <c r="E115" s="40"/>
      <c r="F115" s="40"/>
      <c r="G115" s="40"/>
      <c r="H115" s="40"/>
      <c r="I115" s="155"/>
      <c r="J115" s="40"/>
      <c r="K115" s="40"/>
      <c r="L115" s="41"/>
    </row>
    <row r="116" spans="2:12" s="1" customFormat="1" ht="6.95" customHeight="1">
      <c r="B116" s="39"/>
      <c r="C116" s="40"/>
      <c r="D116" s="40"/>
      <c r="E116" s="40"/>
      <c r="F116" s="40"/>
      <c r="G116" s="40"/>
      <c r="H116" s="40"/>
      <c r="I116" s="155"/>
      <c r="J116" s="40"/>
      <c r="K116" s="40"/>
      <c r="L116" s="41"/>
    </row>
    <row r="117" spans="2:12" s="1" customFormat="1" ht="12" customHeight="1">
      <c r="B117" s="39"/>
      <c r="C117" s="31" t="s">
        <v>16</v>
      </c>
      <c r="D117" s="40"/>
      <c r="E117" s="40"/>
      <c r="F117" s="40"/>
      <c r="G117" s="40"/>
      <c r="H117" s="40"/>
      <c r="I117" s="155"/>
      <c r="J117" s="40"/>
      <c r="K117" s="40"/>
      <c r="L117" s="41"/>
    </row>
    <row r="118" spans="2:12" s="1" customFormat="1" ht="16.5" customHeight="1">
      <c r="B118" s="39"/>
      <c r="C118" s="40"/>
      <c r="D118" s="40"/>
      <c r="E118" s="195" t="str">
        <f>E7</f>
        <v>Demolice objektu Sokolov - Hornická</v>
      </c>
      <c r="F118" s="31"/>
      <c r="G118" s="31"/>
      <c r="H118" s="31"/>
      <c r="I118" s="155"/>
      <c r="J118" s="40"/>
      <c r="K118" s="40"/>
      <c r="L118" s="41"/>
    </row>
    <row r="119" spans="2:12" s="1" customFormat="1" ht="12" customHeight="1">
      <c r="B119" s="39"/>
      <c r="C119" s="31" t="s">
        <v>115</v>
      </c>
      <c r="D119" s="40"/>
      <c r="E119" s="40"/>
      <c r="F119" s="40"/>
      <c r="G119" s="40"/>
      <c r="H119" s="40"/>
      <c r="I119" s="155"/>
      <c r="J119" s="40"/>
      <c r="K119" s="40"/>
      <c r="L119" s="41"/>
    </row>
    <row r="120" spans="2:12" s="1" customFormat="1" ht="16.5" customHeight="1">
      <c r="B120" s="39"/>
      <c r="C120" s="40"/>
      <c r="D120" s="40"/>
      <c r="E120" s="72" t="str">
        <f>E9</f>
        <v>04 - Zásypy, dokončovací práce</v>
      </c>
      <c r="F120" s="40"/>
      <c r="G120" s="40"/>
      <c r="H120" s="40"/>
      <c r="I120" s="155"/>
      <c r="J120" s="40"/>
      <c r="K120" s="40"/>
      <c r="L120" s="41"/>
    </row>
    <row r="121" spans="2:12" s="1" customFormat="1" ht="6.95" customHeight="1"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41"/>
    </row>
    <row r="122" spans="2:12" s="1" customFormat="1" ht="12" customHeight="1">
      <c r="B122" s="39"/>
      <c r="C122" s="31" t="s">
        <v>20</v>
      </c>
      <c r="D122" s="40"/>
      <c r="E122" s="40"/>
      <c r="F122" s="26" t="str">
        <f>F12</f>
        <v>Sokolov</v>
      </c>
      <c r="G122" s="40"/>
      <c r="H122" s="40"/>
      <c r="I122" s="158" t="s">
        <v>22</v>
      </c>
      <c r="J122" s="75" t="str">
        <f>IF(J12="","",J12)</f>
        <v>12. 12. 2019</v>
      </c>
      <c r="K122" s="40"/>
      <c r="L122" s="41"/>
    </row>
    <row r="123" spans="2:12" s="1" customFormat="1" ht="6.95" customHeight="1"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41"/>
    </row>
    <row r="124" spans="2:12" s="1" customFormat="1" ht="27.9" customHeight="1">
      <c r="B124" s="39"/>
      <c r="C124" s="31" t="s">
        <v>24</v>
      </c>
      <c r="D124" s="40"/>
      <c r="E124" s="40"/>
      <c r="F124" s="26" t="str">
        <f>E15</f>
        <v>Město Sokolov</v>
      </c>
      <c r="G124" s="40"/>
      <c r="H124" s="40"/>
      <c r="I124" s="158" t="s">
        <v>32</v>
      </c>
      <c r="J124" s="35" t="str">
        <f>E21</f>
        <v>AWT Rekultivace a.s.</v>
      </c>
      <c r="K124" s="40"/>
      <c r="L124" s="41"/>
    </row>
    <row r="125" spans="2:12" s="1" customFormat="1" ht="15.15" customHeight="1">
      <c r="B125" s="39"/>
      <c r="C125" s="31" t="s">
        <v>30</v>
      </c>
      <c r="D125" s="40"/>
      <c r="E125" s="40"/>
      <c r="F125" s="26" t="str">
        <f>IF(E18="","",E18)</f>
        <v>Vyplň údaj</v>
      </c>
      <c r="G125" s="40"/>
      <c r="H125" s="40"/>
      <c r="I125" s="158" t="s">
        <v>37</v>
      </c>
      <c r="J125" s="35" t="str">
        <f>E24</f>
        <v>Ing. Kropáčová</v>
      </c>
      <c r="K125" s="40"/>
      <c r="L125" s="41"/>
    </row>
    <row r="126" spans="2:12" s="1" customFormat="1" ht="10.3" customHeight="1">
      <c r="B126" s="39"/>
      <c r="C126" s="40"/>
      <c r="D126" s="40"/>
      <c r="E126" s="40"/>
      <c r="F126" s="40"/>
      <c r="G126" s="40"/>
      <c r="H126" s="40"/>
      <c r="I126" s="155"/>
      <c r="J126" s="40"/>
      <c r="K126" s="40"/>
      <c r="L126" s="41"/>
    </row>
    <row r="127" spans="2:20" s="10" customFormat="1" ht="29.25" customHeight="1">
      <c r="B127" s="220"/>
      <c r="C127" s="221" t="s">
        <v>137</v>
      </c>
      <c r="D127" s="222" t="s">
        <v>67</v>
      </c>
      <c r="E127" s="222" t="s">
        <v>63</v>
      </c>
      <c r="F127" s="222" t="s">
        <v>64</v>
      </c>
      <c r="G127" s="222" t="s">
        <v>138</v>
      </c>
      <c r="H127" s="222" t="s">
        <v>139</v>
      </c>
      <c r="I127" s="223" t="s">
        <v>140</v>
      </c>
      <c r="J127" s="222" t="s">
        <v>120</v>
      </c>
      <c r="K127" s="224" t="s">
        <v>141</v>
      </c>
      <c r="L127" s="225"/>
      <c r="M127" s="96" t="s">
        <v>1</v>
      </c>
      <c r="N127" s="97" t="s">
        <v>46</v>
      </c>
      <c r="O127" s="97" t="s">
        <v>142</v>
      </c>
      <c r="P127" s="97" t="s">
        <v>143</v>
      </c>
      <c r="Q127" s="97" t="s">
        <v>144</v>
      </c>
      <c r="R127" s="97" t="s">
        <v>145</v>
      </c>
      <c r="S127" s="97" t="s">
        <v>146</v>
      </c>
      <c r="T127" s="98" t="s">
        <v>147</v>
      </c>
    </row>
    <row r="128" spans="2:63" s="1" customFormat="1" ht="22.8" customHeight="1">
      <c r="B128" s="39"/>
      <c r="C128" s="103" t="s">
        <v>148</v>
      </c>
      <c r="D128" s="40"/>
      <c r="E128" s="40"/>
      <c r="F128" s="40"/>
      <c r="G128" s="40"/>
      <c r="H128" s="40"/>
      <c r="I128" s="155"/>
      <c r="J128" s="226">
        <f>BK128</f>
        <v>0</v>
      </c>
      <c r="K128" s="40"/>
      <c r="L128" s="41"/>
      <c r="M128" s="99"/>
      <c r="N128" s="100"/>
      <c r="O128" s="100"/>
      <c r="P128" s="227">
        <f>P129</f>
        <v>0</v>
      </c>
      <c r="Q128" s="100"/>
      <c r="R128" s="227">
        <f>R129</f>
        <v>70.16605000000001</v>
      </c>
      <c r="S128" s="100"/>
      <c r="T128" s="228">
        <f>T129</f>
        <v>0.441</v>
      </c>
      <c r="AT128" s="16" t="s">
        <v>81</v>
      </c>
      <c r="AU128" s="16" t="s">
        <v>122</v>
      </c>
      <c r="BK128" s="229">
        <f>BK129</f>
        <v>0</v>
      </c>
    </row>
    <row r="129" spans="2:63" s="11" customFormat="1" ht="25.9" customHeight="1">
      <c r="B129" s="230"/>
      <c r="C129" s="231"/>
      <c r="D129" s="232" t="s">
        <v>81</v>
      </c>
      <c r="E129" s="233" t="s">
        <v>149</v>
      </c>
      <c r="F129" s="233" t="s">
        <v>149</v>
      </c>
      <c r="G129" s="231"/>
      <c r="H129" s="231"/>
      <c r="I129" s="234"/>
      <c r="J129" s="235">
        <f>BK129</f>
        <v>0</v>
      </c>
      <c r="K129" s="231"/>
      <c r="L129" s="236"/>
      <c r="M129" s="237"/>
      <c r="N129" s="238"/>
      <c r="O129" s="238"/>
      <c r="P129" s="239">
        <f>P130</f>
        <v>0</v>
      </c>
      <c r="Q129" s="238"/>
      <c r="R129" s="239">
        <f>R130</f>
        <v>70.16605000000001</v>
      </c>
      <c r="S129" s="238"/>
      <c r="T129" s="240">
        <f>T130</f>
        <v>0.441</v>
      </c>
      <c r="AR129" s="241" t="s">
        <v>90</v>
      </c>
      <c r="AT129" s="242" t="s">
        <v>81</v>
      </c>
      <c r="AU129" s="242" t="s">
        <v>82</v>
      </c>
      <c r="AY129" s="241" t="s">
        <v>150</v>
      </c>
      <c r="BK129" s="243">
        <f>BK130</f>
        <v>0</v>
      </c>
    </row>
    <row r="130" spans="2:63" s="11" customFormat="1" ht="22.8" customHeight="1">
      <c r="B130" s="230"/>
      <c r="C130" s="231"/>
      <c r="D130" s="232" t="s">
        <v>81</v>
      </c>
      <c r="E130" s="244" t="s">
        <v>424</v>
      </c>
      <c r="F130" s="244" t="s">
        <v>629</v>
      </c>
      <c r="G130" s="231"/>
      <c r="H130" s="231"/>
      <c r="I130" s="234"/>
      <c r="J130" s="245">
        <f>BK130</f>
        <v>0</v>
      </c>
      <c r="K130" s="231"/>
      <c r="L130" s="236"/>
      <c r="M130" s="237"/>
      <c r="N130" s="238"/>
      <c r="O130" s="238"/>
      <c r="P130" s="239">
        <f>SUM(P131:P157)</f>
        <v>0</v>
      </c>
      <c r="Q130" s="238"/>
      <c r="R130" s="239">
        <f>SUM(R131:R157)</f>
        <v>70.16605000000001</v>
      </c>
      <c r="S130" s="238"/>
      <c r="T130" s="240">
        <f>SUM(T131:T157)</f>
        <v>0.441</v>
      </c>
      <c r="AR130" s="241" t="s">
        <v>90</v>
      </c>
      <c r="AT130" s="242" t="s">
        <v>81</v>
      </c>
      <c r="AU130" s="242" t="s">
        <v>90</v>
      </c>
      <c r="AY130" s="241" t="s">
        <v>150</v>
      </c>
      <c r="BK130" s="243">
        <f>SUM(BK131:BK157)</f>
        <v>0</v>
      </c>
    </row>
    <row r="131" spans="2:65" s="1" customFormat="1" ht="36" customHeight="1">
      <c r="B131" s="39"/>
      <c r="C131" s="246" t="s">
        <v>90</v>
      </c>
      <c r="D131" s="246" t="s">
        <v>153</v>
      </c>
      <c r="E131" s="247" t="s">
        <v>630</v>
      </c>
      <c r="F131" s="248" t="s">
        <v>631</v>
      </c>
      <c r="G131" s="249" t="s">
        <v>264</v>
      </c>
      <c r="H131" s="250">
        <v>225</v>
      </c>
      <c r="I131" s="251"/>
      <c r="J131" s="252">
        <f>ROUND(I131*H131,2)</f>
        <v>0</v>
      </c>
      <c r="K131" s="248" t="s">
        <v>192</v>
      </c>
      <c r="L131" s="41"/>
      <c r="M131" s="253" t="s">
        <v>1</v>
      </c>
      <c r="N131" s="254" t="s">
        <v>47</v>
      </c>
      <c r="O131" s="87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AR131" s="257" t="s">
        <v>170</v>
      </c>
      <c r="AT131" s="257" t="s">
        <v>153</v>
      </c>
      <c r="AU131" s="257" t="s">
        <v>92</v>
      </c>
      <c r="AY131" s="16" t="s">
        <v>150</v>
      </c>
      <c r="BE131" s="139">
        <f>IF(N131="základní",J131,0)</f>
        <v>0</v>
      </c>
      <c r="BF131" s="139">
        <f>IF(N131="snížená",J131,0)</f>
        <v>0</v>
      </c>
      <c r="BG131" s="139">
        <f>IF(N131="zákl. přenesená",J131,0)</f>
        <v>0</v>
      </c>
      <c r="BH131" s="139">
        <f>IF(N131="sníž. přenesená",J131,0)</f>
        <v>0</v>
      </c>
      <c r="BI131" s="139">
        <f>IF(N131="nulová",J131,0)</f>
        <v>0</v>
      </c>
      <c r="BJ131" s="16" t="s">
        <v>90</v>
      </c>
      <c r="BK131" s="139">
        <f>ROUND(I131*H131,2)</f>
        <v>0</v>
      </c>
      <c r="BL131" s="16" t="s">
        <v>170</v>
      </c>
      <c r="BM131" s="257" t="s">
        <v>632</v>
      </c>
    </row>
    <row r="132" spans="2:51" s="12" customFormat="1" ht="12">
      <c r="B132" s="258"/>
      <c r="C132" s="259"/>
      <c r="D132" s="260" t="s">
        <v>158</v>
      </c>
      <c r="E132" s="261" t="s">
        <v>1</v>
      </c>
      <c r="F132" s="262" t="s">
        <v>633</v>
      </c>
      <c r="G132" s="259"/>
      <c r="H132" s="261" t="s">
        <v>1</v>
      </c>
      <c r="I132" s="263"/>
      <c r="J132" s="259"/>
      <c r="K132" s="259"/>
      <c r="L132" s="264"/>
      <c r="M132" s="265"/>
      <c r="N132" s="266"/>
      <c r="O132" s="266"/>
      <c r="P132" s="266"/>
      <c r="Q132" s="266"/>
      <c r="R132" s="266"/>
      <c r="S132" s="266"/>
      <c r="T132" s="267"/>
      <c r="AT132" s="268" t="s">
        <v>158</v>
      </c>
      <c r="AU132" s="268" t="s">
        <v>92</v>
      </c>
      <c r="AV132" s="12" t="s">
        <v>90</v>
      </c>
      <c r="AW132" s="12" t="s">
        <v>36</v>
      </c>
      <c r="AX132" s="12" t="s">
        <v>82</v>
      </c>
      <c r="AY132" s="268" t="s">
        <v>150</v>
      </c>
    </row>
    <row r="133" spans="2:51" s="12" customFormat="1" ht="12">
      <c r="B133" s="258"/>
      <c r="C133" s="259"/>
      <c r="D133" s="260" t="s">
        <v>158</v>
      </c>
      <c r="E133" s="261" t="s">
        <v>1</v>
      </c>
      <c r="F133" s="262" t="s">
        <v>634</v>
      </c>
      <c r="G133" s="259"/>
      <c r="H133" s="261" t="s">
        <v>1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AT133" s="268" t="s">
        <v>158</v>
      </c>
      <c r="AU133" s="268" t="s">
        <v>92</v>
      </c>
      <c r="AV133" s="12" t="s">
        <v>90</v>
      </c>
      <c r="AW133" s="12" t="s">
        <v>36</v>
      </c>
      <c r="AX133" s="12" t="s">
        <v>82</v>
      </c>
      <c r="AY133" s="268" t="s">
        <v>150</v>
      </c>
    </row>
    <row r="134" spans="2:51" s="13" customFormat="1" ht="12">
      <c r="B134" s="269"/>
      <c r="C134" s="270"/>
      <c r="D134" s="260" t="s">
        <v>158</v>
      </c>
      <c r="E134" s="271" t="s">
        <v>1</v>
      </c>
      <c r="F134" s="272" t="s">
        <v>635</v>
      </c>
      <c r="G134" s="270"/>
      <c r="H134" s="273">
        <v>225</v>
      </c>
      <c r="I134" s="274"/>
      <c r="J134" s="270"/>
      <c r="K134" s="270"/>
      <c r="L134" s="275"/>
      <c r="M134" s="276"/>
      <c r="N134" s="277"/>
      <c r="O134" s="277"/>
      <c r="P134" s="277"/>
      <c r="Q134" s="277"/>
      <c r="R134" s="277"/>
      <c r="S134" s="277"/>
      <c r="T134" s="278"/>
      <c r="AT134" s="279" t="s">
        <v>158</v>
      </c>
      <c r="AU134" s="279" t="s">
        <v>92</v>
      </c>
      <c r="AV134" s="13" t="s">
        <v>92</v>
      </c>
      <c r="AW134" s="13" t="s">
        <v>36</v>
      </c>
      <c r="AX134" s="13" t="s">
        <v>90</v>
      </c>
      <c r="AY134" s="279" t="s">
        <v>150</v>
      </c>
    </row>
    <row r="135" spans="2:65" s="1" customFormat="1" ht="16.5" customHeight="1">
      <c r="B135" s="39"/>
      <c r="C135" s="246" t="s">
        <v>92</v>
      </c>
      <c r="D135" s="246" t="s">
        <v>153</v>
      </c>
      <c r="E135" s="247" t="s">
        <v>636</v>
      </c>
      <c r="F135" s="248" t="s">
        <v>637</v>
      </c>
      <c r="G135" s="249" t="s">
        <v>264</v>
      </c>
      <c r="H135" s="250">
        <v>32</v>
      </c>
      <c r="I135" s="251"/>
      <c r="J135" s="252">
        <f>ROUND(I135*H135,2)</f>
        <v>0</v>
      </c>
      <c r="K135" s="248" t="s">
        <v>1</v>
      </c>
      <c r="L135" s="41"/>
      <c r="M135" s="253" t="s">
        <v>1</v>
      </c>
      <c r="N135" s="254" t="s">
        <v>47</v>
      </c>
      <c r="O135" s="87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AR135" s="257" t="s">
        <v>170</v>
      </c>
      <c r="AT135" s="257" t="s">
        <v>153</v>
      </c>
      <c r="AU135" s="257" t="s">
        <v>92</v>
      </c>
      <c r="AY135" s="16" t="s">
        <v>150</v>
      </c>
      <c r="BE135" s="139">
        <f>IF(N135="základní",J135,0)</f>
        <v>0</v>
      </c>
      <c r="BF135" s="139">
        <f>IF(N135="snížená",J135,0)</f>
        <v>0</v>
      </c>
      <c r="BG135" s="139">
        <f>IF(N135="zákl. přenesená",J135,0)</f>
        <v>0</v>
      </c>
      <c r="BH135" s="139">
        <f>IF(N135="sníž. přenesená",J135,0)</f>
        <v>0</v>
      </c>
      <c r="BI135" s="139">
        <f>IF(N135="nulová",J135,0)</f>
        <v>0</v>
      </c>
      <c r="BJ135" s="16" t="s">
        <v>90</v>
      </c>
      <c r="BK135" s="139">
        <f>ROUND(I135*H135,2)</f>
        <v>0</v>
      </c>
      <c r="BL135" s="16" t="s">
        <v>170</v>
      </c>
      <c r="BM135" s="257" t="s">
        <v>638</v>
      </c>
    </row>
    <row r="136" spans="2:51" s="12" customFormat="1" ht="12">
      <c r="B136" s="258"/>
      <c r="C136" s="259"/>
      <c r="D136" s="260" t="s">
        <v>158</v>
      </c>
      <c r="E136" s="261" t="s">
        <v>1</v>
      </c>
      <c r="F136" s="262" t="s">
        <v>639</v>
      </c>
      <c r="G136" s="259"/>
      <c r="H136" s="261" t="s">
        <v>1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AT136" s="268" t="s">
        <v>158</v>
      </c>
      <c r="AU136" s="268" t="s">
        <v>92</v>
      </c>
      <c r="AV136" s="12" t="s">
        <v>90</v>
      </c>
      <c r="AW136" s="12" t="s">
        <v>36</v>
      </c>
      <c r="AX136" s="12" t="s">
        <v>82</v>
      </c>
      <c r="AY136" s="268" t="s">
        <v>150</v>
      </c>
    </row>
    <row r="137" spans="2:51" s="12" customFormat="1" ht="12">
      <c r="B137" s="258"/>
      <c r="C137" s="259"/>
      <c r="D137" s="260" t="s">
        <v>158</v>
      </c>
      <c r="E137" s="261" t="s">
        <v>1</v>
      </c>
      <c r="F137" s="262" t="s">
        <v>640</v>
      </c>
      <c r="G137" s="259"/>
      <c r="H137" s="261" t="s">
        <v>1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AT137" s="268" t="s">
        <v>158</v>
      </c>
      <c r="AU137" s="268" t="s">
        <v>92</v>
      </c>
      <c r="AV137" s="12" t="s">
        <v>90</v>
      </c>
      <c r="AW137" s="12" t="s">
        <v>36</v>
      </c>
      <c r="AX137" s="12" t="s">
        <v>82</v>
      </c>
      <c r="AY137" s="268" t="s">
        <v>150</v>
      </c>
    </row>
    <row r="138" spans="2:51" s="12" customFormat="1" ht="12">
      <c r="B138" s="258"/>
      <c r="C138" s="259"/>
      <c r="D138" s="260" t="s">
        <v>158</v>
      </c>
      <c r="E138" s="261" t="s">
        <v>1</v>
      </c>
      <c r="F138" s="262" t="s">
        <v>641</v>
      </c>
      <c r="G138" s="259"/>
      <c r="H138" s="261" t="s">
        <v>1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AT138" s="268" t="s">
        <v>158</v>
      </c>
      <c r="AU138" s="268" t="s">
        <v>92</v>
      </c>
      <c r="AV138" s="12" t="s">
        <v>90</v>
      </c>
      <c r="AW138" s="12" t="s">
        <v>36</v>
      </c>
      <c r="AX138" s="12" t="s">
        <v>82</v>
      </c>
      <c r="AY138" s="268" t="s">
        <v>150</v>
      </c>
    </row>
    <row r="139" spans="2:51" s="13" customFormat="1" ht="12">
      <c r="B139" s="269"/>
      <c r="C139" s="270"/>
      <c r="D139" s="260" t="s">
        <v>158</v>
      </c>
      <c r="E139" s="271" t="s">
        <v>1</v>
      </c>
      <c r="F139" s="272" t="s">
        <v>642</v>
      </c>
      <c r="G139" s="270"/>
      <c r="H139" s="273">
        <v>32</v>
      </c>
      <c r="I139" s="274"/>
      <c r="J139" s="270"/>
      <c r="K139" s="270"/>
      <c r="L139" s="275"/>
      <c r="M139" s="276"/>
      <c r="N139" s="277"/>
      <c r="O139" s="277"/>
      <c r="P139" s="277"/>
      <c r="Q139" s="277"/>
      <c r="R139" s="277"/>
      <c r="S139" s="277"/>
      <c r="T139" s="278"/>
      <c r="AT139" s="279" t="s">
        <v>158</v>
      </c>
      <c r="AU139" s="279" t="s">
        <v>92</v>
      </c>
      <c r="AV139" s="13" t="s">
        <v>92</v>
      </c>
      <c r="AW139" s="13" t="s">
        <v>36</v>
      </c>
      <c r="AX139" s="13" t="s">
        <v>90</v>
      </c>
      <c r="AY139" s="279" t="s">
        <v>150</v>
      </c>
    </row>
    <row r="140" spans="2:65" s="1" customFormat="1" ht="36" customHeight="1">
      <c r="B140" s="39"/>
      <c r="C140" s="246" t="s">
        <v>167</v>
      </c>
      <c r="D140" s="246" t="s">
        <v>153</v>
      </c>
      <c r="E140" s="247" t="s">
        <v>643</v>
      </c>
      <c r="F140" s="248" t="s">
        <v>644</v>
      </c>
      <c r="G140" s="249" t="s">
        <v>191</v>
      </c>
      <c r="H140" s="250">
        <v>395</v>
      </c>
      <c r="I140" s="251"/>
      <c r="J140" s="252">
        <f>ROUND(I140*H140,2)</f>
        <v>0</v>
      </c>
      <c r="K140" s="248" t="s">
        <v>192</v>
      </c>
      <c r="L140" s="41"/>
      <c r="M140" s="253" t="s">
        <v>1</v>
      </c>
      <c r="N140" s="254" t="s">
        <v>47</v>
      </c>
      <c r="O140" s="87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AR140" s="257" t="s">
        <v>170</v>
      </c>
      <c r="AT140" s="257" t="s">
        <v>153</v>
      </c>
      <c r="AU140" s="257" t="s">
        <v>92</v>
      </c>
      <c r="AY140" s="16" t="s">
        <v>150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6" t="s">
        <v>90</v>
      </c>
      <c r="BK140" s="139">
        <f>ROUND(I140*H140,2)</f>
        <v>0</v>
      </c>
      <c r="BL140" s="16" t="s">
        <v>170</v>
      </c>
      <c r="BM140" s="257" t="s">
        <v>645</v>
      </c>
    </row>
    <row r="141" spans="2:65" s="1" customFormat="1" ht="24" customHeight="1">
      <c r="B141" s="39"/>
      <c r="C141" s="280" t="s">
        <v>170</v>
      </c>
      <c r="D141" s="280" t="s">
        <v>296</v>
      </c>
      <c r="E141" s="281" t="s">
        <v>646</v>
      </c>
      <c r="F141" s="282" t="s">
        <v>647</v>
      </c>
      <c r="G141" s="283" t="s">
        <v>240</v>
      </c>
      <c r="H141" s="284">
        <v>66.5</v>
      </c>
      <c r="I141" s="285"/>
      <c r="J141" s="286">
        <f>ROUND(I141*H141,2)</f>
        <v>0</v>
      </c>
      <c r="K141" s="282" t="s">
        <v>1</v>
      </c>
      <c r="L141" s="287"/>
      <c r="M141" s="288" t="s">
        <v>1</v>
      </c>
      <c r="N141" s="289" t="s">
        <v>47</v>
      </c>
      <c r="O141" s="87"/>
      <c r="P141" s="255">
        <f>O141*H141</f>
        <v>0</v>
      </c>
      <c r="Q141" s="255">
        <v>1</v>
      </c>
      <c r="R141" s="255">
        <f>Q141*H141</f>
        <v>66.5</v>
      </c>
      <c r="S141" s="255">
        <v>0</v>
      </c>
      <c r="T141" s="256">
        <f>S141*H141</f>
        <v>0</v>
      </c>
      <c r="AR141" s="257" t="s">
        <v>203</v>
      </c>
      <c r="AT141" s="257" t="s">
        <v>296</v>
      </c>
      <c r="AU141" s="257" t="s">
        <v>92</v>
      </c>
      <c r="AY141" s="16" t="s">
        <v>150</v>
      </c>
      <c r="BE141" s="139">
        <f>IF(N141="základní",J141,0)</f>
        <v>0</v>
      </c>
      <c r="BF141" s="139">
        <f>IF(N141="snížená",J141,0)</f>
        <v>0</v>
      </c>
      <c r="BG141" s="139">
        <f>IF(N141="zákl. přenesená",J141,0)</f>
        <v>0</v>
      </c>
      <c r="BH141" s="139">
        <f>IF(N141="sníž. přenesená",J141,0)</f>
        <v>0</v>
      </c>
      <c r="BI141" s="139">
        <f>IF(N141="nulová",J141,0)</f>
        <v>0</v>
      </c>
      <c r="BJ141" s="16" t="s">
        <v>90</v>
      </c>
      <c r="BK141" s="139">
        <f>ROUND(I141*H141,2)</f>
        <v>0</v>
      </c>
      <c r="BL141" s="16" t="s">
        <v>170</v>
      </c>
      <c r="BM141" s="257" t="s">
        <v>648</v>
      </c>
    </row>
    <row r="142" spans="2:65" s="1" customFormat="1" ht="36" customHeight="1">
      <c r="B142" s="39"/>
      <c r="C142" s="246" t="s">
        <v>180</v>
      </c>
      <c r="D142" s="246" t="s">
        <v>153</v>
      </c>
      <c r="E142" s="247" t="s">
        <v>649</v>
      </c>
      <c r="F142" s="248" t="s">
        <v>650</v>
      </c>
      <c r="G142" s="249" t="s">
        <v>191</v>
      </c>
      <c r="H142" s="250">
        <v>395</v>
      </c>
      <c r="I142" s="251"/>
      <c r="J142" s="252">
        <f>ROUND(I142*H142,2)</f>
        <v>0</v>
      </c>
      <c r="K142" s="248" t="s">
        <v>192</v>
      </c>
      <c r="L142" s="41"/>
      <c r="M142" s="253" t="s">
        <v>1</v>
      </c>
      <c r="N142" s="254" t="s">
        <v>47</v>
      </c>
      <c r="O142" s="87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AR142" s="257" t="s">
        <v>170</v>
      </c>
      <c r="AT142" s="257" t="s">
        <v>153</v>
      </c>
      <c r="AU142" s="257" t="s">
        <v>92</v>
      </c>
      <c r="AY142" s="16" t="s">
        <v>150</v>
      </c>
      <c r="BE142" s="139">
        <f>IF(N142="základní",J142,0)</f>
        <v>0</v>
      </c>
      <c r="BF142" s="139">
        <f>IF(N142="snížená",J142,0)</f>
        <v>0</v>
      </c>
      <c r="BG142" s="139">
        <f>IF(N142="zákl. přenesená",J142,0)</f>
        <v>0</v>
      </c>
      <c r="BH142" s="139">
        <f>IF(N142="sníž. přenesená",J142,0)</f>
        <v>0</v>
      </c>
      <c r="BI142" s="139">
        <f>IF(N142="nulová",J142,0)</f>
        <v>0</v>
      </c>
      <c r="BJ142" s="16" t="s">
        <v>90</v>
      </c>
      <c r="BK142" s="139">
        <f>ROUND(I142*H142,2)</f>
        <v>0</v>
      </c>
      <c r="BL142" s="16" t="s">
        <v>170</v>
      </c>
      <c r="BM142" s="257" t="s">
        <v>651</v>
      </c>
    </row>
    <row r="143" spans="2:65" s="1" customFormat="1" ht="16.5" customHeight="1">
      <c r="B143" s="39"/>
      <c r="C143" s="280" t="s">
        <v>382</v>
      </c>
      <c r="D143" s="280" t="s">
        <v>296</v>
      </c>
      <c r="E143" s="281" t="s">
        <v>652</v>
      </c>
      <c r="F143" s="282" t="s">
        <v>653</v>
      </c>
      <c r="G143" s="283" t="s">
        <v>654</v>
      </c>
      <c r="H143" s="284">
        <v>5.925</v>
      </c>
      <c r="I143" s="285"/>
      <c r="J143" s="286">
        <f>ROUND(I143*H143,2)</f>
        <v>0</v>
      </c>
      <c r="K143" s="282" t="s">
        <v>192</v>
      </c>
      <c r="L143" s="287"/>
      <c r="M143" s="288" t="s">
        <v>1</v>
      </c>
      <c r="N143" s="289" t="s">
        <v>47</v>
      </c>
      <c r="O143" s="87"/>
      <c r="P143" s="255">
        <f>O143*H143</f>
        <v>0</v>
      </c>
      <c r="Q143" s="255">
        <v>0.001</v>
      </c>
      <c r="R143" s="255">
        <f>Q143*H143</f>
        <v>0.005925</v>
      </c>
      <c r="S143" s="255">
        <v>0</v>
      </c>
      <c r="T143" s="256">
        <f>S143*H143</f>
        <v>0</v>
      </c>
      <c r="AR143" s="257" t="s">
        <v>203</v>
      </c>
      <c r="AT143" s="257" t="s">
        <v>296</v>
      </c>
      <c r="AU143" s="257" t="s">
        <v>92</v>
      </c>
      <c r="AY143" s="16" t="s">
        <v>150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6" t="s">
        <v>90</v>
      </c>
      <c r="BK143" s="139">
        <f>ROUND(I143*H143,2)</f>
        <v>0</v>
      </c>
      <c r="BL143" s="16" t="s">
        <v>170</v>
      </c>
      <c r="BM143" s="257" t="s">
        <v>655</v>
      </c>
    </row>
    <row r="144" spans="2:51" s="13" customFormat="1" ht="12">
      <c r="B144" s="269"/>
      <c r="C144" s="270"/>
      <c r="D144" s="260" t="s">
        <v>158</v>
      </c>
      <c r="E144" s="270"/>
      <c r="F144" s="272" t="s">
        <v>656</v>
      </c>
      <c r="G144" s="270"/>
      <c r="H144" s="273">
        <v>5.925</v>
      </c>
      <c r="I144" s="274"/>
      <c r="J144" s="270"/>
      <c r="K144" s="270"/>
      <c r="L144" s="275"/>
      <c r="M144" s="276"/>
      <c r="N144" s="277"/>
      <c r="O144" s="277"/>
      <c r="P144" s="277"/>
      <c r="Q144" s="277"/>
      <c r="R144" s="277"/>
      <c r="S144" s="277"/>
      <c r="T144" s="278"/>
      <c r="AT144" s="279" t="s">
        <v>158</v>
      </c>
      <c r="AU144" s="279" t="s">
        <v>92</v>
      </c>
      <c r="AV144" s="13" t="s">
        <v>92</v>
      </c>
      <c r="AW144" s="13" t="s">
        <v>4</v>
      </c>
      <c r="AX144" s="13" t="s">
        <v>90</v>
      </c>
      <c r="AY144" s="279" t="s">
        <v>150</v>
      </c>
    </row>
    <row r="145" spans="2:65" s="1" customFormat="1" ht="48" customHeight="1">
      <c r="B145" s="39"/>
      <c r="C145" s="246" t="s">
        <v>212</v>
      </c>
      <c r="D145" s="246" t="s">
        <v>153</v>
      </c>
      <c r="E145" s="247" t="s">
        <v>657</v>
      </c>
      <c r="F145" s="248" t="s">
        <v>658</v>
      </c>
      <c r="G145" s="249" t="s">
        <v>215</v>
      </c>
      <c r="H145" s="250">
        <v>5</v>
      </c>
      <c r="I145" s="251"/>
      <c r="J145" s="252">
        <f>ROUND(I145*H145,2)</f>
        <v>0</v>
      </c>
      <c r="K145" s="248" t="s">
        <v>192</v>
      </c>
      <c r="L145" s="41"/>
      <c r="M145" s="253" t="s">
        <v>1</v>
      </c>
      <c r="N145" s="254" t="s">
        <v>47</v>
      </c>
      <c r="O145" s="87"/>
      <c r="P145" s="255">
        <f>O145*H145</f>
        <v>0</v>
      </c>
      <c r="Q145" s="255">
        <v>0.1554</v>
      </c>
      <c r="R145" s="255">
        <f>Q145*H145</f>
        <v>0.777</v>
      </c>
      <c r="S145" s="255">
        <v>0</v>
      </c>
      <c r="T145" s="256">
        <f>S145*H145</f>
        <v>0</v>
      </c>
      <c r="AR145" s="257" t="s">
        <v>170</v>
      </c>
      <c r="AT145" s="257" t="s">
        <v>153</v>
      </c>
      <c r="AU145" s="257" t="s">
        <v>92</v>
      </c>
      <c r="AY145" s="16" t="s">
        <v>150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6" t="s">
        <v>90</v>
      </c>
      <c r="BK145" s="139">
        <f>ROUND(I145*H145,2)</f>
        <v>0</v>
      </c>
      <c r="BL145" s="16" t="s">
        <v>170</v>
      </c>
      <c r="BM145" s="257" t="s">
        <v>659</v>
      </c>
    </row>
    <row r="146" spans="2:65" s="1" customFormat="1" ht="24" customHeight="1">
      <c r="B146" s="39"/>
      <c r="C146" s="280" t="s">
        <v>217</v>
      </c>
      <c r="D146" s="280" t="s">
        <v>296</v>
      </c>
      <c r="E146" s="281" t="s">
        <v>660</v>
      </c>
      <c r="F146" s="282" t="s">
        <v>661</v>
      </c>
      <c r="G146" s="283" t="s">
        <v>215</v>
      </c>
      <c r="H146" s="284">
        <v>5</v>
      </c>
      <c r="I146" s="285"/>
      <c r="J146" s="286">
        <f>ROUND(I146*H146,2)</f>
        <v>0</v>
      </c>
      <c r="K146" s="282" t="s">
        <v>192</v>
      </c>
      <c r="L146" s="287"/>
      <c r="M146" s="288" t="s">
        <v>1</v>
      </c>
      <c r="N146" s="289" t="s">
        <v>47</v>
      </c>
      <c r="O146" s="87"/>
      <c r="P146" s="255">
        <f>O146*H146</f>
        <v>0</v>
      </c>
      <c r="Q146" s="255">
        <v>0.058</v>
      </c>
      <c r="R146" s="255">
        <f>Q146*H146</f>
        <v>0.29000000000000004</v>
      </c>
      <c r="S146" s="255">
        <v>0</v>
      </c>
      <c r="T146" s="256">
        <f>S146*H146</f>
        <v>0</v>
      </c>
      <c r="AR146" s="257" t="s">
        <v>203</v>
      </c>
      <c r="AT146" s="257" t="s">
        <v>296</v>
      </c>
      <c r="AU146" s="257" t="s">
        <v>92</v>
      </c>
      <c r="AY146" s="16" t="s">
        <v>150</v>
      </c>
      <c r="BE146" s="139">
        <f>IF(N146="základní",J146,0)</f>
        <v>0</v>
      </c>
      <c r="BF146" s="139">
        <f>IF(N146="snížená",J146,0)</f>
        <v>0</v>
      </c>
      <c r="BG146" s="139">
        <f>IF(N146="zákl. přenesená",J146,0)</f>
        <v>0</v>
      </c>
      <c r="BH146" s="139">
        <f>IF(N146="sníž. přenesená",J146,0)</f>
        <v>0</v>
      </c>
      <c r="BI146" s="139">
        <f>IF(N146="nulová",J146,0)</f>
        <v>0</v>
      </c>
      <c r="BJ146" s="16" t="s">
        <v>90</v>
      </c>
      <c r="BK146" s="139">
        <f>ROUND(I146*H146,2)</f>
        <v>0</v>
      </c>
      <c r="BL146" s="16" t="s">
        <v>170</v>
      </c>
      <c r="BM146" s="257" t="s">
        <v>662</v>
      </c>
    </row>
    <row r="147" spans="2:65" s="1" customFormat="1" ht="36" customHeight="1">
      <c r="B147" s="39"/>
      <c r="C147" s="246" t="s">
        <v>222</v>
      </c>
      <c r="D147" s="246" t="s">
        <v>153</v>
      </c>
      <c r="E147" s="247" t="s">
        <v>663</v>
      </c>
      <c r="F147" s="248" t="s">
        <v>664</v>
      </c>
      <c r="G147" s="249" t="s">
        <v>215</v>
      </c>
      <c r="H147" s="250">
        <v>20</v>
      </c>
      <c r="I147" s="251"/>
      <c r="J147" s="252">
        <f>ROUND(I147*H147,2)</f>
        <v>0</v>
      </c>
      <c r="K147" s="248" t="s">
        <v>192</v>
      </c>
      <c r="L147" s="41"/>
      <c r="M147" s="253" t="s">
        <v>1</v>
      </c>
      <c r="N147" s="254" t="s">
        <v>47</v>
      </c>
      <c r="O147" s="87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AR147" s="257" t="s">
        <v>170</v>
      </c>
      <c r="AT147" s="257" t="s">
        <v>153</v>
      </c>
      <c r="AU147" s="257" t="s">
        <v>92</v>
      </c>
      <c r="AY147" s="16" t="s">
        <v>150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6" t="s">
        <v>90</v>
      </c>
      <c r="BK147" s="139">
        <f>ROUND(I147*H147,2)</f>
        <v>0</v>
      </c>
      <c r="BL147" s="16" t="s">
        <v>170</v>
      </c>
      <c r="BM147" s="257" t="s">
        <v>665</v>
      </c>
    </row>
    <row r="148" spans="2:51" s="12" customFormat="1" ht="12">
      <c r="B148" s="258"/>
      <c r="C148" s="259"/>
      <c r="D148" s="260" t="s">
        <v>158</v>
      </c>
      <c r="E148" s="261" t="s">
        <v>1</v>
      </c>
      <c r="F148" s="262" t="s">
        <v>639</v>
      </c>
      <c r="G148" s="259"/>
      <c r="H148" s="261" t="s">
        <v>1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AT148" s="268" t="s">
        <v>158</v>
      </c>
      <c r="AU148" s="268" t="s">
        <v>92</v>
      </c>
      <c r="AV148" s="12" t="s">
        <v>90</v>
      </c>
      <c r="AW148" s="12" t="s">
        <v>36</v>
      </c>
      <c r="AX148" s="12" t="s">
        <v>82</v>
      </c>
      <c r="AY148" s="268" t="s">
        <v>150</v>
      </c>
    </row>
    <row r="149" spans="2:51" s="12" customFormat="1" ht="12">
      <c r="B149" s="258"/>
      <c r="C149" s="259"/>
      <c r="D149" s="260" t="s">
        <v>158</v>
      </c>
      <c r="E149" s="261" t="s">
        <v>1</v>
      </c>
      <c r="F149" s="262" t="s">
        <v>666</v>
      </c>
      <c r="G149" s="259"/>
      <c r="H149" s="261" t="s">
        <v>1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AT149" s="268" t="s">
        <v>158</v>
      </c>
      <c r="AU149" s="268" t="s">
        <v>92</v>
      </c>
      <c r="AV149" s="12" t="s">
        <v>90</v>
      </c>
      <c r="AW149" s="12" t="s">
        <v>36</v>
      </c>
      <c r="AX149" s="12" t="s">
        <v>82</v>
      </c>
      <c r="AY149" s="268" t="s">
        <v>150</v>
      </c>
    </row>
    <row r="150" spans="2:51" s="13" customFormat="1" ht="12">
      <c r="B150" s="269"/>
      <c r="C150" s="270"/>
      <c r="D150" s="260" t="s">
        <v>158</v>
      </c>
      <c r="E150" s="271" t="s">
        <v>1</v>
      </c>
      <c r="F150" s="272" t="s">
        <v>667</v>
      </c>
      <c r="G150" s="270"/>
      <c r="H150" s="273">
        <v>20</v>
      </c>
      <c r="I150" s="274"/>
      <c r="J150" s="270"/>
      <c r="K150" s="270"/>
      <c r="L150" s="275"/>
      <c r="M150" s="276"/>
      <c r="N150" s="277"/>
      <c r="O150" s="277"/>
      <c r="P150" s="277"/>
      <c r="Q150" s="277"/>
      <c r="R150" s="277"/>
      <c r="S150" s="277"/>
      <c r="T150" s="278"/>
      <c r="AT150" s="279" t="s">
        <v>158</v>
      </c>
      <c r="AU150" s="279" t="s">
        <v>92</v>
      </c>
      <c r="AV150" s="13" t="s">
        <v>92</v>
      </c>
      <c r="AW150" s="13" t="s">
        <v>36</v>
      </c>
      <c r="AX150" s="13" t="s">
        <v>90</v>
      </c>
      <c r="AY150" s="279" t="s">
        <v>150</v>
      </c>
    </row>
    <row r="151" spans="2:65" s="1" customFormat="1" ht="48" customHeight="1">
      <c r="B151" s="39"/>
      <c r="C151" s="246" t="s">
        <v>230</v>
      </c>
      <c r="D151" s="246" t="s">
        <v>153</v>
      </c>
      <c r="E151" s="247" t="s">
        <v>668</v>
      </c>
      <c r="F151" s="248" t="s">
        <v>669</v>
      </c>
      <c r="G151" s="249" t="s">
        <v>191</v>
      </c>
      <c r="H151" s="250">
        <v>4.5</v>
      </c>
      <c r="I151" s="251"/>
      <c r="J151" s="252">
        <f>ROUND(I151*H151,2)</f>
        <v>0</v>
      </c>
      <c r="K151" s="248" t="s">
        <v>192</v>
      </c>
      <c r="L151" s="41"/>
      <c r="M151" s="253" t="s">
        <v>1</v>
      </c>
      <c r="N151" s="254" t="s">
        <v>47</v>
      </c>
      <c r="O151" s="87"/>
      <c r="P151" s="255">
        <f>O151*H151</f>
        <v>0</v>
      </c>
      <c r="Q151" s="255">
        <v>0</v>
      </c>
      <c r="R151" s="255">
        <f>Q151*H151</f>
        <v>0</v>
      </c>
      <c r="S151" s="255">
        <v>0.098</v>
      </c>
      <c r="T151" s="256">
        <f>S151*H151</f>
        <v>0.441</v>
      </c>
      <c r="AR151" s="257" t="s">
        <v>170</v>
      </c>
      <c r="AT151" s="257" t="s">
        <v>153</v>
      </c>
      <c r="AU151" s="257" t="s">
        <v>92</v>
      </c>
      <c r="AY151" s="16" t="s">
        <v>150</v>
      </c>
      <c r="BE151" s="139">
        <f>IF(N151="základní",J151,0)</f>
        <v>0</v>
      </c>
      <c r="BF151" s="139">
        <f>IF(N151="snížená",J151,0)</f>
        <v>0</v>
      </c>
      <c r="BG151" s="139">
        <f>IF(N151="zákl. přenesená",J151,0)</f>
        <v>0</v>
      </c>
      <c r="BH151" s="139">
        <f>IF(N151="sníž. přenesená",J151,0)</f>
        <v>0</v>
      </c>
      <c r="BI151" s="139">
        <f>IF(N151="nulová",J151,0)</f>
        <v>0</v>
      </c>
      <c r="BJ151" s="16" t="s">
        <v>90</v>
      </c>
      <c r="BK151" s="139">
        <f>ROUND(I151*H151,2)</f>
        <v>0</v>
      </c>
      <c r="BL151" s="16" t="s">
        <v>170</v>
      </c>
      <c r="BM151" s="257" t="s">
        <v>670</v>
      </c>
    </row>
    <row r="152" spans="2:51" s="12" customFormat="1" ht="12">
      <c r="B152" s="258"/>
      <c r="C152" s="259"/>
      <c r="D152" s="260" t="s">
        <v>158</v>
      </c>
      <c r="E152" s="261" t="s">
        <v>1</v>
      </c>
      <c r="F152" s="262" t="s">
        <v>671</v>
      </c>
      <c r="G152" s="259"/>
      <c r="H152" s="261" t="s">
        <v>1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AT152" s="268" t="s">
        <v>158</v>
      </c>
      <c r="AU152" s="268" t="s">
        <v>92</v>
      </c>
      <c r="AV152" s="12" t="s">
        <v>90</v>
      </c>
      <c r="AW152" s="12" t="s">
        <v>36</v>
      </c>
      <c r="AX152" s="12" t="s">
        <v>82</v>
      </c>
      <c r="AY152" s="268" t="s">
        <v>150</v>
      </c>
    </row>
    <row r="153" spans="2:51" s="13" customFormat="1" ht="12">
      <c r="B153" s="269"/>
      <c r="C153" s="270"/>
      <c r="D153" s="260" t="s">
        <v>158</v>
      </c>
      <c r="E153" s="271" t="s">
        <v>1</v>
      </c>
      <c r="F153" s="272" t="s">
        <v>672</v>
      </c>
      <c r="G153" s="270"/>
      <c r="H153" s="273">
        <v>4.5</v>
      </c>
      <c r="I153" s="274"/>
      <c r="J153" s="270"/>
      <c r="K153" s="270"/>
      <c r="L153" s="275"/>
      <c r="M153" s="276"/>
      <c r="N153" s="277"/>
      <c r="O153" s="277"/>
      <c r="P153" s="277"/>
      <c r="Q153" s="277"/>
      <c r="R153" s="277"/>
      <c r="S153" s="277"/>
      <c r="T153" s="278"/>
      <c r="AT153" s="279" t="s">
        <v>158</v>
      </c>
      <c r="AU153" s="279" t="s">
        <v>92</v>
      </c>
      <c r="AV153" s="13" t="s">
        <v>92</v>
      </c>
      <c r="AW153" s="13" t="s">
        <v>36</v>
      </c>
      <c r="AX153" s="13" t="s">
        <v>90</v>
      </c>
      <c r="AY153" s="279" t="s">
        <v>150</v>
      </c>
    </row>
    <row r="154" spans="2:65" s="1" customFormat="1" ht="36" customHeight="1">
      <c r="B154" s="39"/>
      <c r="C154" s="246" t="s">
        <v>226</v>
      </c>
      <c r="D154" s="246" t="s">
        <v>153</v>
      </c>
      <c r="E154" s="247" t="s">
        <v>673</v>
      </c>
      <c r="F154" s="248" t="s">
        <v>674</v>
      </c>
      <c r="G154" s="249" t="s">
        <v>191</v>
      </c>
      <c r="H154" s="250">
        <v>12.5</v>
      </c>
      <c r="I154" s="251"/>
      <c r="J154" s="252">
        <f>ROUND(I154*H154,2)</f>
        <v>0</v>
      </c>
      <c r="K154" s="248" t="s">
        <v>192</v>
      </c>
      <c r="L154" s="41"/>
      <c r="M154" s="253" t="s">
        <v>1</v>
      </c>
      <c r="N154" s="254" t="s">
        <v>47</v>
      </c>
      <c r="O154" s="87"/>
      <c r="P154" s="255">
        <f>O154*H154</f>
        <v>0</v>
      </c>
      <c r="Q154" s="255">
        <v>0.20745</v>
      </c>
      <c r="R154" s="255">
        <f>Q154*H154</f>
        <v>2.593125</v>
      </c>
      <c r="S154" s="255">
        <v>0</v>
      </c>
      <c r="T154" s="256">
        <f>S154*H154</f>
        <v>0</v>
      </c>
      <c r="AR154" s="257" t="s">
        <v>170</v>
      </c>
      <c r="AT154" s="257" t="s">
        <v>153</v>
      </c>
      <c r="AU154" s="257" t="s">
        <v>92</v>
      </c>
      <c r="AY154" s="16" t="s">
        <v>150</v>
      </c>
      <c r="BE154" s="139">
        <f>IF(N154="základní",J154,0)</f>
        <v>0</v>
      </c>
      <c r="BF154" s="139">
        <f>IF(N154="snížená",J154,0)</f>
        <v>0</v>
      </c>
      <c r="BG154" s="139">
        <f>IF(N154="zákl. přenesená",J154,0)</f>
        <v>0</v>
      </c>
      <c r="BH154" s="139">
        <f>IF(N154="sníž. přenesená",J154,0)</f>
        <v>0</v>
      </c>
      <c r="BI154" s="139">
        <f>IF(N154="nulová",J154,0)</f>
        <v>0</v>
      </c>
      <c r="BJ154" s="16" t="s">
        <v>90</v>
      </c>
      <c r="BK154" s="139">
        <f>ROUND(I154*H154,2)</f>
        <v>0</v>
      </c>
      <c r="BL154" s="16" t="s">
        <v>170</v>
      </c>
      <c r="BM154" s="257" t="s">
        <v>675</v>
      </c>
    </row>
    <row r="155" spans="2:51" s="12" customFormat="1" ht="12">
      <c r="B155" s="258"/>
      <c r="C155" s="259"/>
      <c r="D155" s="260" t="s">
        <v>158</v>
      </c>
      <c r="E155" s="261" t="s">
        <v>1</v>
      </c>
      <c r="F155" s="262" t="s">
        <v>639</v>
      </c>
      <c r="G155" s="259"/>
      <c r="H155" s="261" t="s">
        <v>1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AT155" s="268" t="s">
        <v>158</v>
      </c>
      <c r="AU155" s="268" t="s">
        <v>92</v>
      </c>
      <c r="AV155" s="12" t="s">
        <v>90</v>
      </c>
      <c r="AW155" s="12" t="s">
        <v>36</v>
      </c>
      <c r="AX155" s="12" t="s">
        <v>82</v>
      </c>
      <c r="AY155" s="268" t="s">
        <v>150</v>
      </c>
    </row>
    <row r="156" spans="2:51" s="12" customFormat="1" ht="12">
      <c r="B156" s="258"/>
      <c r="C156" s="259"/>
      <c r="D156" s="260" t="s">
        <v>158</v>
      </c>
      <c r="E156" s="261" t="s">
        <v>1</v>
      </c>
      <c r="F156" s="262" t="s">
        <v>676</v>
      </c>
      <c r="G156" s="259"/>
      <c r="H156" s="261" t="s">
        <v>1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AT156" s="268" t="s">
        <v>158</v>
      </c>
      <c r="AU156" s="268" t="s">
        <v>92</v>
      </c>
      <c r="AV156" s="12" t="s">
        <v>90</v>
      </c>
      <c r="AW156" s="12" t="s">
        <v>36</v>
      </c>
      <c r="AX156" s="12" t="s">
        <v>82</v>
      </c>
      <c r="AY156" s="268" t="s">
        <v>150</v>
      </c>
    </row>
    <row r="157" spans="2:51" s="13" customFormat="1" ht="12">
      <c r="B157" s="269"/>
      <c r="C157" s="270"/>
      <c r="D157" s="260" t="s">
        <v>158</v>
      </c>
      <c r="E157" s="271" t="s">
        <v>1</v>
      </c>
      <c r="F157" s="272" t="s">
        <v>677</v>
      </c>
      <c r="G157" s="270"/>
      <c r="H157" s="273">
        <v>12.5</v>
      </c>
      <c r="I157" s="274"/>
      <c r="J157" s="270"/>
      <c r="K157" s="270"/>
      <c r="L157" s="275"/>
      <c r="M157" s="313"/>
      <c r="N157" s="314"/>
      <c r="O157" s="314"/>
      <c r="P157" s="314"/>
      <c r="Q157" s="314"/>
      <c r="R157" s="314"/>
      <c r="S157" s="314"/>
      <c r="T157" s="315"/>
      <c r="AT157" s="279" t="s">
        <v>158</v>
      </c>
      <c r="AU157" s="279" t="s">
        <v>92</v>
      </c>
      <c r="AV157" s="13" t="s">
        <v>92</v>
      </c>
      <c r="AW157" s="13" t="s">
        <v>36</v>
      </c>
      <c r="AX157" s="13" t="s">
        <v>90</v>
      </c>
      <c r="AY157" s="279" t="s">
        <v>150</v>
      </c>
    </row>
    <row r="158" spans="2:12" s="1" customFormat="1" ht="6.95" customHeight="1">
      <c r="B158" s="62"/>
      <c r="C158" s="63"/>
      <c r="D158" s="63"/>
      <c r="E158" s="63"/>
      <c r="F158" s="63"/>
      <c r="G158" s="63"/>
      <c r="H158" s="63"/>
      <c r="I158" s="191"/>
      <c r="J158" s="63"/>
      <c r="K158" s="63"/>
      <c r="L158" s="41"/>
    </row>
  </sheetData>
  <sheetProtection password="CC35" sheet="1" objects="1" scenarios="1" formatColumns="0" formatRows="0" autoFilter="0"/>
  <autoFilter ref="C127:K157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104</v>
      </c>
    </row>
    <row r="3" spans="2:46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19"/>
      <c r="AT3" s="16" t="s">
        <v>92</v>
      </c>
    </row>
    <row r="4" spans="2:46" ht="24.95" customHeight="1">
      <c r="B4" s="19"/>
      <c r="D4" s="151" t="s">
        <v>114</v>
      </c>
      <c r="L4" s="19"/>
      <c r="M4" s="15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53" t="s">
        <v>16</v>
      </c>
      <c r="L6" s="19"/>
    </row>
    <row r="7" spans="2:12" ht="16.5" customHeight="1">
      <c r="B7" s="19"/>
      <c r="E7" s="154" t="str">
        <f>'Rekapitulace stavby'!K6</f>
        <v>Demolice objektu Sokolov - Hornická</v>
      </c>
      <c r="F7" s="153"/>
      <c r="G7" s="153"/>
      <c r="H7" s="153"/>
      <c r="L7" s="19"/>
    </row>
    <row r="8" spans="2:12" s="1" customFormat="1" ht="12" customHeight="1">
      <c r="B8" s="41"/>
      <c r="D8" s="153" t="s">
        <v>115</v>
      </c>
      <c r="I8" s="155"/>
      <c r="L8" s="41"/>
    </row>
    <row r="9" spans="2:12" s="1" customFormat="1" ht="36.95" customHeight="1">
      <c r="B9" s="41"/>
      <c r="E9" s="156" t="s">
        <v>678</v>
      </c>
      <c r="F9" s="1"/>
      <c r="G9" s="1"/>
      <c r="H9" s="1"/>
      <c r="I9" s="155"/>
      <c r="L9" s="41"/>
    </row>
    <row r="10" spans="2:12" s="1" customFormat="1" ht="12">
      <c r="B10" s="41"/>
      <c r="I10" s="155"/>
      <c r="L10" s="41"/>
    </row>
    <row r="11" spans="2:12" s="1" customFormat="1" ht="12" customHeight="1">
      <c r="B11" s="41"/>
      <c r="D11" s="153" t="s">
        <v>18</v>
      </c>
      <c r="F11" s="157" t="s">
        <v>1</v>
      </c>
      <c r="I11" s="158" t="s">
        <v>19</v>
      </c>
      <c r="J11" s="157" t="s">
        <v>1</v>
      </c>
      <c r="L11" s="41"/>
    </row>
    <row r="12" spans="2:12" s="1" customFormat="1" ht="12" customHeight="1">
      <c r="B12" s="41"/>
      <c r="D12" s="153" t="s">
        <v>20</v>
      </c>
      <c r="F12" s="157" t="s">
        <v>21</v>
      </c>
      <c r="I12" s="158" t="s">
        <v>22</v>
      </c>
      <c r="J12" s="159" t="str">
        <f>'Rekapitulace stavby'!AN8</f>
        <v>12. 12. 2019</v>
      </c>
      <c r="L12" s="41"/>
    </row>
    <row r="13" spans="2:12" s="1" customFormat="1" ht="10.8" customHeight="1">
      <c r="B13" s="41"/>
      <c r="I13" s="155"/>
      <c r="L13" s="41"/>
    </row>
    <row r="14" spans="2:12" s="1" customFormat="1" ht="12" customHeight="1">
      <c r="B14" s="41"/>
      <c r="D14" s="153" t="s">
        <v>24</v>
      </c>
      <c r="I14" s="158" t="s">
        <v>25</v>
      </c>
      <c r="J14" s="157" t="s">
        <v>26</v>
      </c>
      <c r="L14" s="41"/>
    </row>
    <row r="15" spans="2:12" s="1" customFormat="1" ht="18" customHeight="1">
      <c r="B15" s="41"/>
      <c r="E15" s="157" t="s">
        <v>27</v>
      </c>
      <c r="I15" s="158" t="s">
        <v>28</v>
      </c>
      <c r="J15" s="157" t="s">
        <v>29</v>
      </c>
      <c r="L15" s="41"/>
    </row>
    <row r="16" spans="2:12" s="1" customFormat="1" ht="6.95" customHeight="1">
      <c r="B16" s="41"/>
      <c r="I16" s="155"/>
      <c r="L16" s="41"/>
    </row>
    <row r="17" spans="2:12" s="1" customFormat="1" ht="12" customHeight="1">
      <c r="B17" s="41"/>
      <c r="D17" s="153" t="s">
        <v>30</v>
      </c>
      <c r="I17" s="158" t="s">
        <v>25</v>
      </c>
      <c r="J17" s="32" t="str">
        <f>'Rekapitulace stavby'!AN13</f>
        <v>Vyplň údaj</v>
      </c>
      <c r="L17" s="41"/>
    </row>
    <row r="18" spans="2:12" s="1" customFormat="1" ht="18" customHeight="1">
      <c r="B18" s="41"/>
      <c r="E18" s="32" t="str">
        <f>'Rekapitulace stavby'!E14</f>
        <v>Vyplň údaj</v>
      </c>
      <c r="F18" s="157"/>
      <c r="G18" s="157"/>
      <c r="H18" s="157"/>
      <c r="I18" s="158" t="s">
        <v>28</v>
      </c>
      <c r="J18" s="32" t="str">
        <f>'Rekapitulace stavby'!AN14</f>
        <v>Vyplň údaj</v>
      </c>
      <c r="L18" s="41"/>
    </row>
    <row r="19" spans="2:12" s="1" customFormat="1" ht="6.95" customHeight="1">
      <c r="B19" s="41"/>
      <c r="I19" s="155"/>
      <c r="L19" s="41"/>
    </row>
    <row r="20" spans="2:12" s="1" customFormat="1" ht="12" customHeight="1">
      <c r="B20" s="41"/>
      <c r="D20" s="153" t="s">
        <v>32</v>
      </c>
      <c r="I20" s="158" t="s">
        <v>25</v>
      </c>
      <c r="J20" s="157" t="s">
        <v>33</v>
      </c>
      <c r="L20" s="41"/>
    </row>
    <row r="21" spans="2:12" s="1" customFormat="1" ht="18" customHeight="1">
      <c r="B21" s="41"/>
      <c r="E21" s="157" t="s">
        <v>34</v>
      </c>
      <c r="I21" s="158" t="s">
        <v>28</v>
      </c>
      <c r="J21" s="157" t="s">
        <v>35</v>
      </c>
      <c r="L21" s="41"/>
    </row>
    <row r="22" spans="2:12" s="1" customFormat="1" ht="6.95" customHeight="1">
      <c r="B22" s="41"/>
      <c r="I22" s="155"/>
      <c r="L22" s="41"/>
    </row>
    <row r="23" spans="2:12" s="1" customFormat="1" ht="12" customHeight="1">
      <c r="B23" s="41"/>
      <c r="D23" s="153" t="s">
        <v>37</v>
      </c>
      <c r="I23" s="158" t="s">
        <v>25</v>
      </c>
      <c r="J23" s="157" t="s">
        <v>1</v>
      </c>
      <c r="L23" s="41"/>
    </row>
    <row r="24" spans="2:12" s="1" customFormat="1" ht="18" customHeight="1">
      <c r="B24" s="41"/>
      <c r="E24" s="157" t="s">
        <v>38</v>
      </c>
      <c r="I24" s="158" t="s">
        <v>28</v>
      </c>
      <c r="J24" s="157" t="s">
        <v>1</v>
      </c>
      <c r="L24" s="41"/>
    </row>
    <row r="25" spans="2:12" s="1" customFormat="1" ht="6.95" customHeight="1">
      <c r="B25" s="41"/>
      <c r="I25" s="155"/>
      <c r="L25" s="41"/>
    </row>
    <row r="26" spans="2:12" s="1" customFormat="1" ht="12" customHeight="1">
      <c r="B26" s="41"/>
      <c r="D26" s="153" t="s">
        <v>39</v>
      </c>
      <c r="I26" s="155"/>
      <c r="L26" s="41"/>
    </row>
    <row r="27" spans="2:12" s="7" customFormat="1" ht="16.5" customHeight="1">
      <c r="B27" s="160"/>
      <c r="E27" s="161" t="s">
        <v>1</v>
      </c>
      <c r="F27" s="161"/>
      <c r="G27" s="161"/>
      <c r="H27" s="161"/>
      <c r="I27" s="162"/>
      <c r="L27" s="160"/>
    </row>
    <row r="28" spans="2:12" s="1" customFormat="1" ht="6.95" customHeight="1">
      <c r="B28" s="41"/>
      <c r="I28" s="155"/>
      <c r="L28" s="41"/>
    </row>
    <row r="29" spans="2:12" s="1" customFormat="1" ht="6.95" customHeight="1">
      <c r="B29" s="41"/>
      <c r="D29" s="79"/>
      <c r="E29" s="79"/>
      <c r="F29" s="79"/>
      <c r="G29" s="79"/>
      <c r="H29" s="79"/>
      <c r="I29" s="163"/>
      <c r="J29" s="79"/>
      <c r="K29" s="79"/>
      <c r="L29" s="41"/>
    </row>
    <row r="30" spans="2:12" s="1" customFormat="1" ht="14.4" customHeight="1">
      <c r="B30" s="41"/>
      <c r="D30" s="157" t="s">
        <v>117</v>
      </c>
      <c r="I30" s="155"/>
      <c r="J30" s="164">
        <f>J96</f>
        <v>0</v>
      </c>
      <c r="L30" s="41"/>
    </row>
    <row r="31" spans="2:12" s="1" customFormat="1" ht="14.4" customHeight="1">
      <c r="B31" s="41"/>
      <c r="D31" s="165" t="s">
        <v>108</v>
      </c>
      <c r="I31" s="155"/>
      <c r="J31" s="164">
        <f>J105</f>
        <v>0</v>
      </c>
      <c r="L31" s="41"/>
    </row>
    <row r="32" spans="2:12" s="1" customFormat="1" ht="25.4" customHeight="1">
      <c r="B32" s="41"/>
      <c r="D32" s="166" t="s">
        <v>42</v>
      </c>
      <c r="I32" s="155"/>
      <c r="J32" s="167">
        <f>ROUND(J30+J31,2)</f>
        <v>0</v>
      </c>
      <c r="L32" s="41"/>
    </row>
    <row r="33" spans="2:12" s="1" customFormat="1" ht="6.95" customHeight="1">
      <c r="B33" s="41"/>
      <c r="D33" s="79"/>
      <c r="E33" s="79"/>
      <c r="F33" s="79"/>
      <c r="G33" s="79"/>
      <c r="H33" s="79"/>
      <c r="I33" s="163"/>
      <c r="J33" s="79"/>
      <c r="K33" s="79"/>
      <c r="L33" s="41"/>
    </row>
    <row r="34" spans="2:12" s="1" customFormat="1" ht="14.4" customHeight="1">
      <c r="B34" s="41"/>
      <c r="F34" s="168" t="s">
        <v>44</v>
      </c>
      <c r="I34" s="169" t="s">
        <v>43</v>
      </c>
      <c r="J34" s="168" t="s">
        <v>45</v>
      </c>
      <c r="L34" s="41"/>
    </row>
    <row r="35" spans="2:12" s="1" customFormat="1" ht="14.4" customHeight="1">
      <c r="B35" s="41"/>
      <c r="D35" s="170" t="s">
        <v>46</v>
      </c>
      <c r="E35" s="153" t="s">
        <v>47</v>
      </c>
      <c r="F35" s="171">
        <f>ROUND((SUM(BE105:BE112)+SUM(BE132:BE153)),2)</f>
        <v>0</v>
      </c>
      <c r="I35" s="172">
        <v>0.21</v>
      </c>
      <c r="J35" s="171">
        <f>ROUND(((SUM(BE105:BE112)+SUM(BE132:BE153))*I35),2)</f>
        <v>0</v>
      </c>
      <c r="L35" s="41"/>
    </row>
    <row r="36" spans="2:12" s="1" customFormat="1" ht="14.4" customHeight="1">
      <c r="B36" s="41"/>
      <c r="E36" s="153" t="s">
        <v>48</v>
      </c>
      <c r="F36" s="171">
        <f>ROUND((SUM(BF105:BF112)+SUM(BF132:BF153)),2)</f>
        <v>0</v>
      </c>
      <c r="I36" s="172">
        <v>0.15</v>
      </c>
      <c r="J36" s="171">
        <f>ROUND(((SUM(BF105:BF112)+SUM(BF132:BF153))*I36),2)</f>
        <v>0</v>
      </c>
      <c r="L36" s="41"/>
    </row>
    <row r="37" spans="2:12" s="1" customFormat="1" ht="14.4" customHeight="1" hidden="1">
      <c r="B37" s="41"/>
      <c r="E37" s="153" t="s">
        <v>49</v>
      </c>
      <c r="F37" s="171">
        <f>ROUND((SUM(BG105:BG112)+SUM(BG132:BG153)),2)</f>
        <v>0</v>
      </c>
      <c r="I37" s="172">
        <v>0.21</v>
      </c>
      <c r="J37" s="171">
        <f>0</f>
        <v>0</v>
      </c>
      <c r="L37" s="41"/>
    </row>
    <row r="38" spans="2:12" s="1" customFormat="1" ht="14.4" customHeight="1" hidden="1">
      <c r="B38" s="41"/>
      <c r="E38" s="153" t="s">
        <v>50</v>
      </c>
      <c r="F38" s="171">
        <f>ROUND((SUM(BH105:BH112)+SUM(BH132:BH153)),2)</f>
        <v>0</v>
      </c>
      <c r="I38" s="172">
        <v>0.15</v>
      </c>
      <c r="J38" s="171">
        <f>0</f>
        <v>0</v>
      </c>
      <c r="L38" s="41"/>
    </row>
    <row r="39" spans="2:12" s="1" customFormat="1" ht="14.4" customHeight="1" hidden="1">
      <c r="B39" s="41"/>
      <c r="E39" s="153" t="s">
        <v>51</v>
      </c>
      <c r="F39" s="171">
        <f>ROUND((SUM(BI105:BI112)+SUM(BI132:BI153)),2)</f>
        <v>0</v>
      </c>
      <c r="I39" s="172">
        <v>0</v>
      </c>
      <c r="J39" s="171">
        <f>0</f>
        <v>0</v>
      </c>
      <c r="L39" s="41"/>
    </row>
    <row r="40" spans="2:12" s="1" customFormat="1" ht="6.95" customHeight="1">
      <c r="B40" s="41"/>
      <c r="I40" s="155"/>
      <c r="L40" s="41"/>
    </row>
    <row r="41" spans="2:12" s="1" customFormat="1" ht="25.4" customHeight="1">
      <c r="B41" s="41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41"/>
    </row>
    <row r="42" spans="2:12" s="1" customFormat="1" ht="14.4" customHeight="1">
      <c r="B42" s="41"/>
      <c r="I42" s="155"/>
      <c r="L42" s="4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1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1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4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1"/>
      <c r="D65" s="181" t="s">
        <v>59</v>
      </c>
      <c r="E65" s="182"/>
      <c r="F65" s="182"/>
      <c r="G65" s="181" t="s">
        <v>60</v>
      </c>
      <c r="H65" s="182"/>
      <c r="I65" s="183"/>
      <c r="J65" s="182"/>
      <c r="K65" s="182"/>
      <c r="L65" s="4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1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41"/>
    </row>
    <row r="77" spans="2:12" s="1" customFormat="1" ht="14.4" customHeight="1"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41"/>
    </row>
    <row r="81" spans="2:12" s="1" customFormat="1" ht="6.95" customHeight="1"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41"/>
    </row>
    <row r="82" spans="2:12" s="1" customFormat="1" ht="24.95" customHeight="1">
      <c r="B82" s="39"/>
      <c r="C82" s="22" t="s">
        <v>118</v>
      </c>
      <c r="D82" s="40"/>
      <c r="E82" s="40"/>
      <c r="F82" s="40"/>
      <c r="G82" s="40"/>
      <c r="H82" s="40"/>
      <c r="I82" s="155"/>
      <c r="J82" s="40"/>
      <c r="K82" s="40"/>
      <c r="L82" s="41"/>
    </row>
    <row r="83" spans="2:12" s="1" customFormat="1" ht="6.95" customHeight="1"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41"/>
    </row>
    <row r="84" spans="2:12" s="1" customFormat="1" ht="12" customHeight="1">
      <c r="B84" s="39"/>
      <c r="C84" s="31" t="s">
        <v>16</v>
      </c>
      <c r="D84" s="40"/>
      <c r="E84" s="40"/>
      <c r="F84" s="40"/>
      <c r="G84" s="40"/>
      <c r="H84" s="40"/>
      <c r="I84" s="155"/>
      <c r="J84" s="40"/>
      <c r="K84" s="40"/>
      <c r="L84" s="41"/>
    </row>
    <row r="85" spans="2:12" s="1" customFormat="1" ht="16.5" customHeight="1">
      <c r="B85" s="39"/>
      <c r="C85" s="40"/>
      <c r="D85" s="40"/>
      <c r="E85" s="195" t="str">
        <f>E7</f>
        <v>Demolice objektu Sokolov - Hornická</v>
      </c>
      <c r="F85" s="31"/>
      <c r="G85" s="31"/>
      <c r="H85" s="31"/>
      <c r="I85" s="155"/>
      <c r="J85" s="40"/>
      <c r="K85" s="40"/>
      <c r="L85" s="41"/>
    </row>
    <row r="86" spans="2:12" s="1" customFormat="1" ht="12" customHeight="1">
      <c r="B86" s="39"/>
      <c r="C86" s="31" t="s">
        <v>115</v>
      </c>
      <c r="D86" s="40"/>
      <c r="E86" s="40"/>
      <c r="F86" s="40"/>
      <c r="G86" s="40"/>
      <c r="H86" s="40"/>
      <c r="I86" s="155"/>
      <c r="J86" s="40"/>
      <c r="K86" s="40"/>
      <c r="L86" s="41"/>
    </row>
    <row r="87" spans="2:12" s="1" customFormat="1" ht="16.5" customHeight="1">
      <c r="B87" s="39"/>
      <c r="C87" s="40"/>
      <c r="D87" s="40"/>
      <c r="E87" s="72" t="str">
        <f>E9</f>
        <v>VRN - Vedlejší rozpočtové náklady</v>
      </c>
      <c r="F87" s="40"/>
      <c r="G87" s="40"/>
      <c r="H87" s="40"/>
      <c r="I87" s="155"/>
      <c r="J87" s="40"/>
      <c r="K87" s="40"/>
      <c r="L87" s="41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55"/>
      <c r="J88" s="40"/>
      <c r="K88" s="40"/>
      <c r="L88" s="41"/>
    </row>
    <row r="89" spans="2:12" s="1" customFormat="1" ht="12" customHeight="1">
      <c r="B89" s="39"/>
      <c r="C89" s="31" t="s">
        <v>20</v>
      </c>
      <c r="D89" s="40"/>
      <c r="E89" s="40"/>
      <c r="F89" s="26" t="str">
        <f>F12</f>
        <v>Sokolov</v>
      </c>
      <c r="G89" s="40"/>
      <c r="H89" s="40"/>
      <c r="I89" s="158" t="s">
        <v>22</v>
      </c>
      <c r="J89" s="75" t="str">
        <f>IF(J12="","",J12)</f>
        <v>12. 12. 2019</v>
      </c>
      <c r="K89" s="40"/>
      <c r="L89" s="41"/>
    </row>
    <row r="90" spans="2:12" s="1" customFormat="1" ht="6.95" customHeight="1"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41"/>
    </row>
    <row r="91" spans="2:12" s="1" customFormat="1" ht="27.9" customHeight="1">
      <c r="B91" s="39"/>
      <c r="C91" s="31" t="s">
        <v>24</v>
      </c>
      <c r="D91" s="40"/>
      <c r="E91" s="40"/>
      <c r="F91" s="26" t="str">
        <f>E15</f>
        <v>Město Sokolov</v>
      </c>
      <c r="G91" s="40"/>
      <c r="H91" s="40"/>
      <c r="I91" s="158" t="s">
        <v>32</v>
      </c>
      <c r="J91" s="35" t="str">
        <f>E21</f>
        <v>AWT Rekultivace a.s.</v>
      </c>
      <c r="K91" s="40"/>
      <c r="L91" s="41"/>
    </row>
    <row r="92" spans="2:12" s="1" customFormat="1" ht="15.15" customHeight="1">
      <c r="B92" s="39"/>
      <c r="C92" s="31" t="s">
        <v>30</v>
      </c>
      <c r="D92" s="40"/>
      <c r="E92" s="40"/>
      <c r="F92" s="26" t="str">
        <f>IF(E18="","",E18)</f>
        <v>Vyplň údaj</v>
      </c>
      <c r="G92" s="40"/>
      <c r="H92" s="40"/>
      <c r="I92" s="158" t="s">
        <v>37</v>
      </c>
      <c r="J92" s="35" t="str">
        <f>E24</f>
        <v>Ing. Kropáčová</v>
      </c>
      <c r="K92" s="40"/>
      <c r="L92" s="41"/>
    </row>
    <row r="93" spans="2:12" s="1" customFormat="1" ht="10.3" customHeight="1"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41"/>
    </row>
    <row r="94" spans="2:12" s="1" customFormat="1" ht="29.25" customHeight="1">
      <c r="B94" s="39"/>
      <c r="C94" s="196" t="s">
        <v>119</v>
      </c>
      <c r="D94" s="145"/>
      <c r="E94" s="145"/>
      <c r="F94" s="145"/>
      <c r="G94" s="145"/>
      <c r="H94" s="145"/>
      <c r="I94" s="197"/>
      <c r="J94" s="198" t="s">
        <v>120</v>
      </c>
      <c r="K94" s="145"/>
      <c r="L94" s="41"/>
    </row>
    <row r="95" spans="2:12" s="1" customFormat="1" ht="10.3" customHeight="1"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41"/>
    </row>
    <row r="96" spans="2:47" s="1" customFormat="1" ht="22.8" customHeight="1">
      <c r="B96" s="39"/>
      <c r="C96" s="199" t="s">
        <v>121</v>
      </c>
      <c r="D96" s="40"/>
      <c r="E96" s="40"/>
      <c r="F96" s="40"/>
      <c r="G96" s="40"/>
      <c r="H96" s="40"/>
      <c r="I96" s="155"/>
      <c r="J96" s="106">
        <f>J132</f>
        <v>0</v>
      </c>
      <c r="K96" s="40"/>
      <c r="L96" s="41"/>
      <c r="AU96" s="16" t="s">
        <v>122</v>
      </c>
    </row>
    <row r="97" spans="2:12" s="8" customFormat="1" ht="24.95" customHeight="1">
      <c r="B97" s="200"/>
      <c r="C97" s="201"/>
      <c r="D97" s="202" t="s">
        <v>678</v>
      </c>
      <c r="E97" s="203"/>
      <c r="F97" s="203"/>
      <c r="G97" s="203"/>
      <c r="H97" s="203"/>
      <c r="I97" s="204"/>
      <c r="J97" s="205">
        <f>J133</f>
        <v>0</v>
      </c>
      <c r="K97" s="201"/>
      <c r="L97" s="206"/>
    </row>
    <row r="98" spans="2:12" s="9" customFormat="1" ht="19.9" customHeight="1">
      <c r="B98" s="207"/>
      <c r="C98" s="208"/>
      <c r="D98" s="209" t="s">
        <v>679</v>
      </c>
      <c r="E98" s="210"/>
      <c r="F98" s="210"/>
      <c r="G98" s="210"/>
      <c r="H98" s="210"/>
      <c r="I98" s="211"/>
      <c r="J98" s="212">
        <f>J134</f>
        <v>0</v>
      </c>
      <c r="K98" s="208"/>
      <c r="L98" s="213"/>
    </row>
    <row r="99" spans="2:12" s="9" customFormat="1" ht="19.9" customHeight="1">
      <c r="B99" s="207"/>
      <c r="C99" s="208"/>
      <c r="D99" s="209" t="s">
        <v>680</v>
      </c>
      <c r="E99" s="210"/>
      <c r="F99" s="210"/>
      <c r="G99" s="210"/>
      <c r="H99" s="210"/>
      <c r="I99" s="211"/>
      <c r="J99" s="212">
        <f>J139</f>
        <v>0</v>
      </c>
      <c r="K99" s="208"/>
      <c r="L99" s="213"/>
    </row>
    <row r="100" spans="2:12" s="9" customFormat="1" ht="19.9" customHeight="1">
      <c r="B100" s="207"/>
      <c r="C100" s="208"/>
      <c r="D100" s="209" t="s">
        <v>681</v>
      </c>
      <c r="E100" s="210"/>
      <c r="F100" s="210"/>
      <c r="G100" s="210"/>
      <c r="H100" s="210"/>
      <c r="I100" s="211"/>
      <c r="J100" s="212">
        <f>J144</f>
        <v>0</v>
      </c>
      <c r="K100" s="208"/>
      <c r="L100" s="213"/>
    </row>
    <row r="101" spans="2:12" s="9" customFormat="1" ht="19.9" customHeight="1">
      <c r="B101" s="207"/>
      <c r="C101" s="208"/>
      <c r="D101" s="209" t="s">
        <v>682</v>
      </c>
      <c r="E101" s="210"/>
      <c r="F101" s="210"/>
      <c r="G101" s="210"/>
      <c r="H101" s="210"/>
      <c r="I101" s="211"/>
      <c r="J101" s="212">
        <f>J149</f>
        <v>0</v>
      </c>
      <c r="K101" s="208"/>
      <c r="L101" s="213"/>
    </row>
    <row r="102" spans="2:12" s="9" customFormat="1" ht="19.9" customHeight="1">
      <c r="B102" s="207"/>
      <c r="C102" s="208"/>
      <c r="D102" s="209" t="s">
        <v>683</v>
      </c>
      <c r="E102" s="210"/>
      <c r="F102" s="210"/>
      <c r="G102" s="210"/>
      <c r="H102" s="210"/>
      <c r="I102" s="211"/>
      <c r="J102" s="212">
        <f>J151</f>
        <v>0</v>
      </c>
      <c r="K102" s="208"/>
      <c r="L102" s="213"/>
    </row>
    <row r="103" spans="2:12" s="1" customFormat="1" ht="21.8" customHeight="1">
      <c r="B103" s="39"/>
      <c r="C103" s="40"/>
      <c r="D103" s="40"/>
      <c r="E103" s="40"/>
      <c r="F103" s="40"/>
      <c r="G103" s="40"/>
      <c r="H103" s="40"/>
      <c r="I103" s="155"/>
      <c r="J103" s="40"/>
      <c r="K103" s="40"/>
      <c r="L103" s="41"/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155"/>
      <c r="J104" s="40"/>
      <c r="K104" s="40"/>
      <c r="L104" s="41"/>
    </row>
    <row r="105" spans="2:14" s="1" customFormat="1" ht="29.25" customHeight="1">
      <c r="B105" s="39"/>
      <c r="C105" s="199" t="s">
        <v>128</v>
      </c>
      <c r="D105" s="40"/>
      <c r="E105" s="40"/>
      <c r="F105" s="40"/>
      <c r="G105" s="40"/>
      <c r="H105" s="40"/>
      <c r="I105" s="155"/>
      <c r="J105" s="214">
        <f>ROUND(J106+J107+J108+J109+J110+J111,2)</f>
        <v>0</v>
      </c>
      <c r="K105" s="40"/>
      <c r="L105" s="41"/>
      <c r="N105" s="215" t="s">
        <v>46</v>
      </c>
    </row>
    <row r="106" spans="2:65" s="1" customFormat="1" ht="18" customHeight="1">
      <c r="B106" s="39"/>
      <c r="C106" s="40"/>
      <c r="D106" s="140" t="s">
        <v>129</v>
      </c>
      <c r="E106" s="133"/>
      <c r="F106" s="133"/>
      <c r="G106" s="40"/>
      <c r="H106" s="40"/>
      <c r="I106" s="155"/>
      <c r="J106" s="134">
        <v>0</v>
      </c>
      <c r="K106" s="40"/>
      <c r="L106" s="216"/>
      <c r="M106" s="155"/>
      <c r="N106" s="217" t="s">
        <v>47</v>
      </c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218" t="s">
        <v>102</v>
      </c>
      <c r="AZ106" s="155"/>
      <c r="BA106" s="155"/>
      <c r="BB106" s="155"/>
      <c r="BC106" s="155"/>
      <c r="BD106" s="155"/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18" t="s">
        <v>90</v>
      </c>
      <c r="BK106" s="155"/>
      <c r="BL106" s="155"/>
      <c r="BM106" s="155"/>
    </row>
    <row r="107" spans="2:65" s="1" customFormat="1" ht="18" customHeight="1">
      <c r="B107" s="39"/>
      <c r="C107" s="40"/>
      <c r="D107" s="140" t="s">
        <v>130</v>
      </c>
      <c r="E107" s="133"/>
      <c r="F107" s="133"/>
      <c r="G107" s="40"/>
      <c r="H107" s="40"/>
      <c r="I107" s="155"/>
      <c r="J107" s="134">
        <v>0</v>
      </c>
      <c r="K107" s="40"/>
      <c r="L107" s="216"/>
      <c r="M107" s="155"/>
      <c r="N107" s="217" t="s">
        <v>47</v>
      </c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218" t="s">
        <v>102</v>
      </c>
      <c r="AZ107" s="155"/>
      <c r="BA107" s="155"/>
      <c r="BB107" s="155"/>
      <c r="BC107" s="155"/>
      <c r="BD107" s="155"/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18" t="s">
        <v>90</v>
      </c>
      <c r="BK107" s="155"/>
      <c r="BL107" s="155"/>
      <c r="BM107" s="155"/>
    </row>
    <row r="108" spans="2:65" s="1" customFormat="1" ht="18" customHeight="1">
      <c r="B108" s="39"/>
      <c r="C108" s="40"/>
      <c r="D108" s="140" t="s">
        <v>131</v>
      </c>
      <c r="E108" s="133"/>
      <c r="F108" s="133"/>
      <c r="G108" s="40"/>
      <c r="H108" s="40"/>
      <c r="I108" s="155"/>
      <c r="J108" s="134">
        <v>0</v>
      </c>
      <c r="K108" s="40"/>
      <c r="L108" s="216"/>
      <c r="M108" s="155"/>
      <c r="N108" s="217" t="s">
        <v>47</v>
      </c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218" t="s">
        <v>102</v>
      </c>
      <c r="AZ108" s="155"/>
      <c r="BA108" s="155"/>
      <c r="BB108" s="155"/>
      <c r="BC108" s="155"/>
      <c r="BD108" s="155"/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18" t="s">
        <v>90</v>
      </c>
      <c r="BK108" s="155"/>
      <c r="BL108" s="155"/>
      <c r="BM108" s="155"/>
    </row>
    <row r="109" spans="2:65" s="1" customFormat="1" ht="18" customHeight="1">
      <c r="B109" s="39"/>
      <c r="C109" s="40"/>
      <c r="D109" s="140" t="s">
        <v>132</v>
      </c>
      <c r="E109" s="133"/>
      <c r="F109" s="133"/>
      <c r="G109" s="40"/>
      <c r="H109" s="40"/>
      <c r="I109" s="155"/>
      <c r="J109" s="134">
        <v>0</v>
      </c>
      <c r="K109" s="40"/>
      <c r="L109" s="216"/>
      <c r="M109" s="155"/>
      <c r="N109" s="217" t="s">
        <v>47</v>
      </c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218" t="s">
        <v>102</v>
      </c>
      <c r="AZ109" s="155"/>
      <c r="BA109" s="155"/>
      <c r="BB109" s="155"/>
      <c r="BC109" s="155"/>
      <c r="BD109" s="155"/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18" t="s">
        <v>90</v>
      </c>
      <c r="BK109" s="155"/>
      <c r="BL109" s="155"/>
      <c r="BM109" s="155"/>
    </row>
    <row r="110" spans="2:65" s="1" customFormat="1" ht="18" customHeight="1">
      <c r="B110" s="39"/>
      <c r="C110" s="40"/>
      <c r="D110" s="140" t="s">
        <v>133</v>
      </c>
      <c r="E110" s="133"/>
      <c r="F110" s="133"/>
      <c r="G110" s="40"/>
      <c r="H110" s="40"/>
      <c r="I110" s="155"/>
      <c r="J110" s="134">
        <v>0</v>
      </c>
      <c r="K110" s="40"/>
      <c r="L110" s="216"/>
      <c r="M110" s="155"/>
      <c r="N110" s="217" t="s">
        <v>47</v>
      </c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218" t="s">
        <v>102</v>
      </c>
      <c r="AZ110" s="155"/>
      <c r="BA110" s="155"/>
      <c r="BB110" s="155"/>
      <c r="BC110" s="155"/>
      <c r="BD110" s="155"/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18" t="s">
        <v>90</v>
      </c>
      <c r="BK110" s="155"/>
      <c r="BL110" s="155"/>
      <c r="BM110" s="155"/>
    </row>
    <row r="111" spans="2:65" s="1" customFormat="1" ht="18" customHeight="1">
      <c r="B111" s="39"/>
      <c r="C111" s="40"/>
      <c r="D111" s="133" t="s">
        <v>134</v>
      </c>
      <c r="E111" s="40"/>
      <c r="F111" s="40"/>
      <c r="G111" s="40"/>
      <c r="H111" s="40"/>
      <c r="I111" s="155"/>
      <c r="J111" s="134">
        <f>ROUND(J30*T111,2)</f>
        <v>0</v>
      </c>
      <c r="K111" s="40"/>
      <c r="L111" s="216"/>
      <c r="M111" s="155"/>
      <c r="N111" s="217" t="s">
        <v>47</v>
      </c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218" t="s">
        <v>135</v>
      </c>
      <c r="AZ111" s="155"/>
      <c r="BA111" s="155"/>
      <c r="BB111" s="155"/>
      <c r="BC111" s="155"/>
      <c r="BD111" s="155"/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18" t="s">
        <v>90</v>
      </c>
      <c r="BK111" s="155"/>
      <c r="BL111" s="155"/>
      <c r="BM111" s="155"/>
    </row>
    <row r="112" spans="2:12" s="1" customFormat="1" ht="12">
      <c r="B112" s="39"/>
      <c r="C112" s="40"/>
      <c r="D112" s="40"/>
      <c r="E112" s="40"/>
      <c r="F112" s="40"/>
      <c r="G112" s="40"/>
      <c r="H112" s="40"/>
      <c r="I112" s="155"/>
      <c r="J112" s="40"/>
      <c r="K112" s="40"/>
      <c r="L112" s="41"/>
    </row>
    <row r="113" spans="2:12" s="1" customFormat="1" ht="29.25" customHeight="1">
      <c r="B113" s="39"/>
      <c r="C113" s="144" t="s">
        <v>113</v>
      </c>
      <c r="D113" s="145"/>
      <c r="E113" s="145"/>
      <c r="F113" s="145"/>
      <c r="G113" s="145"/>
      <c r="H113" s="145"/>
      <c r="I113" s="197"/>
      <c r="J113" s="146">
        <f>ROUND(J96+J105,2)</f>
        <v>0</v>
      </c>
      <c r="K113" s="145"/>
      <c r="L113" s="41"/>
    </row>
    <row r="114" spans="2:12" s="1" customFormat="1" ht="6.95" customHeight="1">
      <c r="B114" s="62"/>
      <c r="C114" s="63"/>
      <c r="D114" s="63"/>
      <c r="E114" s="63"/>
      <c r="F114" s="63"/>
      <c r="G114" s="63"/>
      <c r="H114" s="63"/>
      <c r="I114" s="191"/>
      <c r="J114" s="63"/>
      <c r="K114" s="63"/>
      <c r="L114" s="41"/>
    </row>
    <row r="118" spans="2:12" s="1" customFormat="1" ht="6.95" customHeight="1">
      <c r="B118" s="64"/>
      <c r="C118" s="65"/>
      <c r="D118" s="65"/>
      <c r="E118" s="65"/>
      <c r="F118" s="65"/>
      <c r="G118" s="65"/>
      <c r="H118" s="65"/>
      <c r="I118" s="194"/>
      <c r="J118" s="65"/>
      <c r="K118" s="65"/>
      <c r="L118" s="41"/>
    </row>
    <row r="119" spans="2:12" s="1" customFormat="1" ht="24.95" customHeight="1">
      <c r="B119" s="39"/>
      <c r="C119" s="22" t="s">
        <v>136</v>
      </c>
      <c r="D119" s="40"/>
      <c r="E119" s="40"/>
      <c r="F119" s="40"/>
      <c r="G119" s="40"/>
      <c r="H119" s="40"/>
      <c r="I119" s="155"/>
      <c r="J119" s="40"/>
      <c r="K119" s="40"/>
      <c r="L119" s="41"/>
    </row>
    <row r="120" spans="2:12" s="1" customFormat="1" ht="6.95" customHeight="1">
      <c r="B120" s="39"/>
      <c r="C120" s="40"/>
      <c r="D120" s="40"/>
      <c r="E120" s="40"/>
      <c r="F120" s="40"/>
      <c r="G120" s="40"/>
      <c r="H120" s="40"/>
      <c r="I120" s="155"/>
      <c r="J120" s="40"/>
      <c r="K120" s="40"/>
      <c r="L120" s="41"/>
    </row>
    <row r="121" spans="2:12" s="1" customFormat="1" ht="12" customHeight="1">
      <c r="B121" s="39"/>
      <c r="C121" s="31" t="s">
        <v>16</v>
      </c>
      <c r="D121" s="40"/>
      <c r="E121" s="40"/>
      <c r="F121" s="40"/>
      <c r="G121" s="40"/>
      <c r="H121" s="40"/>
      <c r="I121" s="155"/>
      <c r="J121" s="40"/>
      <c r="K121" s="40"/>
      <c r="L121" s="41"/>
    </row>
    <row r="122" spans="2:12" s="1" customFormat="1" ht="16.5" customHeight="1">
      <c r="B122" s="39"/>
      <c r="C122" s="40"/>
      <c r="D122" s="40"/>
      <c r="E122" s="195" t="str">
        <f>E7</f>
        <v>Demolice objektu Sokolov - Hornická</v>
      </c>
      <c r="F122" s="31"/>
      <c r="G122" s="31"/>
      <c r="H122" s="31"/>
      <c r="I122" s="155"/>
      <c r="J122" s="40"/>
      <c r="K122" s="40"/>
      <c r="L122" s="41"/>
    </row>
    <row r="123" spans="2:12" s="1" customFormat="1" ht="12" customHeight="1">
      <c r="B123" s="39"/>
      <c r="C123" s="31" t="s">
        <v>115</v>
      </c>
      <c r="D123" s="40"/>
      <c r="E123" s="40"/>
      <c r="F123" s="40"/>
      <c r="G123" s="40"/>
      <c r="H123" s="40"/>
      <c r="I123" s="155"/>
      <c r="J123" s="40"/>
      <c r="K123" s="40"/>
      <c r="L123" s="41"/>
    </row>
    <row r="124" spans="2:12" s="1" customFormat="1" ht="16.5" customHeight="1">
      <c r="B124" s="39"/>
      <c r="C124" s="40"/>
      <c r="D124" s="40"/>
      <c r="E124" s="72" t="str">
        <f>E9</f>
        <v>VRN - Vedlejší rozpočtové náklady</v>
      </c>
      <c r="F124" s="40"/>
      <c r="G124" s="40"/>
      <c r="H124" s="40"/>
      <c r="I124" s="155"/>
      <c r="J124" s="40"/>
      <c r="K124" s="40"/>
      <c r="L124" s="41"/>
    </row>
    <row r="125" spans="2:12" s="1" customFormat="1" ht="6.95" customHeight="1"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41"/>
    </row>
    <row r="126" spans="2:12" s="1" customFormat="1" ht="12" customHeight="1">
      <c r="B126" s="39"/>
      <c r="C126" s="31" t="s">
        <v>20</v>
      </c>
      <c r="D126" s="40"/>
      <c r="E126" s="40"/>
      <c r="F126" s="26" t="str">
        <f>F12</f>
        <v>Sokolov</v>
      </c>
      <c r="G126" s="40"/>
      <c r="H126" s="40"/>
      <c r="I126" s="158" t="s">
        <v>22</v>
      </c>
      <c r="J126" s="75" t="str">
        <f>IF(J12="","",J12)</f>
        <v>12. 12. 2019</v>
      </c>
      <c r="K126" s="40"/>
      <c r="L126" s="41"/>
    </row>
    <row r="127" spans="2:12" s="1" customFormat="1" ht="6.95" customHeight="1">
      <c r="B127" s="39"/>
      <c r="C127" s="40"/>
      <c r="D127" s="40"/>
      <c r="E127" s="40"/>
      <c r="F127" s="40"/>
      <c r="G127" s="40"/>
      <c r="H127" s="40"/>
      <c r="I127" s="155"/>
      <c r="J127" s="40"/>
      <c r="K127" s="40"/>
      <c r="L127" s="41"/>
    </row>
    <row r="128" spans="2:12" s="1" customFormat="1" ht="27.9" customHeight="1">
      <c r="B128" s="39"/>
      <c r="C128" s="31" t="s">
        <v>24</v>
      </c>
      <c r="D128" s="40"/>
      <c r="E128" s="40"/>
      <c r="F128" s="26" t="str">
        <f>E15</f>
        <v>Město Sokolov</v>
      </c>
      <c r="G128" s="40"/>
      <c r="H128" s="40"/>
      <c r="I128" s="158" t="s">
        <v>32</v>
      </c>
      <c r="J128" s="35" t="str">
        <f>E21</f>
        <v>AWT Rekultivace a.s.</v>
      </c>
      <c r="K128" s="40"/>
      <c r="L128" s="41"/>
    </row>
    <row r="129" spans="2:12" s="1" customFormat="1" ht="15.15" customHeight="1">
      <c r="B129" s="39"/>
      <c r="C129" s="31" t="s">
        <v>30</v>
      </c>
      <c r="D129" s="40"/>
      <c r="E129" s="40"/>
      <c r="F129" s="26" t="str">
        <f>IF(E18="","",E18)</f>
        <v>Vyplň údaj</v>
      </c>
      <c r="G129" s="40"/>
      <c r="H129" s="40"/>
      <c r="I129" s="158" t="s">
        <v>37</v>
      </c>
      <c r="J129" s="35" t="str">
        <f>E24</f>
        <v>Ing. Kropáčová</v>
      </c>
      <c r="K129" s="40"/>
      <c r="L129" s="41"/>
    </row>
    <row r="130" spans="2:12" s="1" customFormat="1" ht="10.3" customHeight="1">
      <c r="B130" s="39"/>
      <c r="C130" s="40"/>
      <c r="D130" s="40"/>
      <c r="E130" s="40"/>
      <c r="F130" s="40"/>
      <c r="G130" s="40"/>
      <c r="H130" s="40"/>
      <c r="I130" s="155"/>
      <c r="J130" s="40"/>
      <c r="K130" s="40"/>
      <c r="L130" s="41"/>
    </row>
    <row r="131" spans="2:20" s="10" customFormat="1" ht="29.25" customHeight="1">
      <c r="B131" s="220"/>
      <c r="C131" s="221" t="s">
        <v>137</v>
      </c>
      <c r="D131" s="222" t="s">
        <v>67</v>
      </c>
      <c r="E131" s="222" t="s">
        <v>63</v>
      </c>
      <c r="F131" s="222" t="s">
        <v>64</v>
      </c>
      <c r="G131" s="222" t="s">
        <v>138</v>
      </c>
      <c r="H131" s="222" t="s">
        <v>139</v>
      </c>
      <c r="I131" s="223" t="s">
        <v>140</v>
      </c>
      <c r="J131" s="222" t="s">
        <v>120</v>
      </c>
      <c r="K131" s="224" t="s">
        <v>141</v>
      </c>
      <c r="L131" s="225"/>
      <c r="M131" s="96" t="s">
        <v>1</v>
      </c>
      <c r="N131" s="97" t="s">
        <v>46</v>
      </c>
      <c r="O131" s="97" t="s">
        <v>142</v>
      </c>
      <c r="P131" s="97" t="s">
        <v>143</v>
      </c>
      <c r="Q131" s="97" t="s">
        <v>144</v>
      </c>
      <c r="R131" s="97" t="s">
        <v>145</v>
      </c>
      <c r="S131" s="97" t="s">
        <v>146</v>
      </c>
      <c r="T131" s="98" t="s">
        <v>147</v>
      </c>
    </row>
    <row r="132" spans="2:63" s="1" customFormat="1" ht="22.8" customHeight="1">
      <c r="B132" s="39"/>
      <c r="C132" s="103" t="s">
        <v>148</v>
      </c>
      <c r="D132" s="40"/>
      <c r="E132" s="40"/>
      <c r="F132" s="40"/>
      <c r="G132" s="40"/>
      <c r="H132" s="40"/>
      <c r="I132" s="155"/>
      <c r="J132" s="226">
        <f>BK132</f>
        <v>0</v>
      </c>
      <c r="K132" s="40"/>
      <c r="L132" s="41"/>
      <c r="M132" s="99"/>
      <c r="N132" s="100"/>
      <c r="O132" s="100"/>
      <c r="P132" s="227">
        <f>P133</f>
        <v>0</v>
      </c>
      <c r="Q132" s="100"/>
      <c r="R132" s="227">
        <f>R133</f>
        <v>0</v>
      </c>
      <c r="S132" s="100"/>
      <c r="T132" s="228">
        <f>T133</f>
        <v>0</v>
      </c>
      <c r="AT132" s="16" t="s">
        <v>81</v>
      </c>
      <c r="AU132" s="16" t="s">
        <v>122</v>
      </c>
      <c r="BK132" s="229">
        <f>BK133</f>
        <v>0</v>
      </c>
    </row>
    <row r="133" spans="2:63" s="11" customFormat="1" ht="25.9" customHeight="1">
      <c r="B133" s="230"/>
      <c r="C133" s="231"/>
      <c r="D133" s="232" t="s">
        <v>81</v>
      </c>
      <c r="E133" s="233" t="s">
        <v>102</v>
      </c>
      <c r="F133" s="233" t="s">
        <v>103</v>
      </c>
      <c r="G133" s="231"/>
      <c r="H133" s="231"/>
      <c r="I133" s="234"/>
      <c r="J133" s="235">
        <f>BK133</f>
        <v>0</v>
      </c>
      <c r="K133" s="231"/>
      <c r="L133" s="236"/>
      <c r="M133" s="237"/>
      <c r="N133" s="238"/>
      <c r="O133" s="238"/>
      <c r="P133" s="239">
        <f>P134+P139+P144+P149+P151</f>
        <v>0</v>
      </c>
      <c r="Q133" s="238"/>
      <c r="R133" s="239">
        <f>R134+R139+R144+R149+R151</f>
        <v>0</v>
      </c>
      <c r="S133" s="238"/>
      <c r="T133" s="240">
        <f>T134+T139+T144+T149+T151</f>
        <v>0</v>
      </c>
      <c r="AR133" s="241" t="s">
        <v>180</v>
      </c>
      <c r="AT133" s="242" t="s">
        <v>81</v>
      </c>
      <c r="AU133" s="242" t="s">
        <v>82</v>
      </c>
      <c r="AY133" s="241" t="s">
        <v>150</v>
      </c>
      <c r="BK133" s="243">
        <f>BK134+BK139+BK144+BK149+BK151</f>
        <v>0</v>
      </c>
    </row>
    <row r="134" spans="2:63" s="11" customFormat="1" ht="22.8" customHeight="1">
      <c r="B134" s="230"/>
      <c r="C134" s="231"/>
      <c r="D134" s="232" t="s">
        <v>81</v>
      </c>
      <c r="E134" s="244" t="s">
        <v>684</v>
      </c>
      <c r="F134" s="244" t="s">
        <v>685</v>
      </c>
      <c r="G134" s="231"/>
      <c r="H134" s="231"/>
      <c r="I134" s="234"/>
      <c r="J134" s="245">
        <f>BK134</f>
        <v>0</v>
      </c>
      <c r="K134" s="231"/>
      <c r="L134" s="236"/>
      <c r="M134" s="237"/>
      <c r="N134" s="238"/>
      <c r="O134" s="238"/>
      <c r="P134" s="239">
        <f>SUM(P135:P138)</f>
        <v>0</v>
      </c>
      <c r="Q134" s="238"/>
      <c r="R134" s="239">
        <f>SUM(R135:R138)</f>
        <v>0</v>
      </c>
      <c r="S134" s="238"/>
      <c r="T134" s="240">
        <f>SUM(T135:T138)</f>
        <v>0</v>
      </c>
      <c r="AR134" s="241" t="s">
        <v>180</v>
      </c>
      <c r="AT134" s="242" t="s">
        <v>81</v>
      </c>
      <c r="AU134" s="242" t="s">
        <v>90</v>
      </c>
      <c r="AY134" s="241" t="s">
        <v>150</v>
      </c>
      <c r="BK134" s="243">
        <f>SUM(BK135:BK138)</f>
        <v>0</v>
      </c>
    </row>
    <row r="135" spans="2:65" s="1" customFormat="1" ht="24" customHeight="1">
      <c r="B135" s="39"/>
      <c r="C135" s="246" t="s">
        <v>230</v>
      </c>
      <c r="D135" s="246" t="s">
        <v>153</v>
      </c>
      <c r="E135" s="247" t="s">
        <v>686</v>
      </c>
      <c r="F135" s="248" t="s">
        <v>687</v>
      </c>
      <c r="G135" s="249" t="s">
        <v>276</v>
      </c>
      <c r="H135" s="250">
        <v>1</v>
      </c>
      <c r="I135" s="251"/>
      <c r="J135" s="252">
        <f>ROUND(I135*H135,2)</f>
        <v>0</v>
      </c>
      <c r="K135" s="248" t="s">
        <v>1</v>
      </c>
      <c r="L135" s="41"/>
      <c r="M135" s="253" t="s">
        <v>1</v>
      </c>
      <c r="N135" s="254" t="s">
        <v>47</v>
      </c>
      <c r="O135" s="87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AR135" s="257" t="s">
        <v>241</v>
      </c>
      <c r="AT135" s="257" t="s">
        <v>153</v>
      </c>
      <c r="AU135" s="257" t="s">
        <v>92</v>
      </c>
      <c r="AY135" s="16" t="s">
        <v>150</v>
      </c>
      <c r="BE135" s="139">
        <f>IF(N135="základní",J135,0)</f>
        <v>0</v>
      </c>
      <c r="BF135" s="139">
        <f>IF(N135="snížená",J135,0)</f>
        <v>0</v>
      </c>
      <c r="BG135" s="139">
        <f>IF(N135="zákl. přenesená",J135,0)</f>
        <v>0</v>
      </c>
      <c r="BH135" s="139">
        <f>IF(N135="sníž. přenesená",J135,0)</f>
        <v>0</v>
      </c>
      <c r="BI135" s="139">
        <f>IF(N135="nulová",J135,0)</f>
        <v>0</v>
      </c>
      <c r="BJ135" s="16" t="s">
        <v>90</v>
      </c>
      <c r="BK135" s="139">
        <f>ROUND(I135*H135,2)</f>
        <v>0</v>
      </c>
      <c r="BL135" s="16" t="s">
        <v>241</v>
      </c>
      <c r="BM135" s="257" t="s">
        <v>688</v>
      </c>
    </row>
    <row r="136" spans="2:65" s="1" customFormat="1" ht="24" customHeight="1">
      <c r="B136" s="39"/>
      <c r="C136" s="246" t="s">
        <v>407</v>
      </c>
      <c r="D136" s="246" t="s">
        <v>153</v>
      </c>
      <c r="E136" s="247" t="s">
        <v>689</v>
      </c>
      <c r="F136" s="248" t="s">
        <v>690</v>
      </c>
      <c r="G136" s="249" t="s">
        <v>276</v>
      </c>
      <c r="H136" s="250">
        <v>1</v>
      </c>
      <c r="I136" s="251"/>
      <c r="J136" s="252">
        <f>ROUND(I136*H136,2)</f>
        <v>0</v>
      </c>
      <c r="K136" s="248" t="s">
        <v>1</v>
      </c>
      <c r="L136" s="41"/>
      <c r="M136" s="253" t="s">
        <v>1</v>
      </c>
      <c r="N136" s="254" t="s">
        <v>47</v>
      </c>
      <c r="O136" s="87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AR136" s="257" t="s">
        <v>241</v>
      </c>
      <c r="AT136" s="257" t="s">
        <v>153</v>
      </c>
      <c r="AU136" s="257" t="s">
        <v>92</v>
      </c>
      <c r="AY136" s="16" t="s">
        <v>150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6" t="s">
        <v>90</v>
      </c>
      <c r="BK136" s="139">
        <f>ROUND(I136*H136,2)</f>
        <v>0</v>
      </c>
      <c r="BL136" s="16" t="s">
        <v>241</v>
      </c>
      <c r="BM136" s="257" t="s">
        <v>691</v>
      </c>
    </row>
    <row r="137" spans="2:65" s="1" customFormat="1" ht="36" customHeight="1">
      <c r="B137" s="39"/>
      <c r="C137" s="246" t="s">
        <v>212</v>
      </c>
      <c r="D137" s="246" t="s">
        <v>153</v>
      </c>
      <c r="E137" s="247" t="s">
        <v>692</v>
      </c>
      <c r="F137" s="248" t="s">
        <v>693</v>
      </c>
      <c r="G137" s="249" t="s">
        <v>276</v>
      </c>
      <c r="H137" s="250">
        <v>1</v>
      </c>
      <c r="I137" s="251"/>
      <c r="J137" s="252">
        <f>ROUND(I137*H137,2)</f>
        <v>0</v>
      </c>
      <c r="K137" s="248" t="s">
        <v>1</v>
      </c>
      <c r="L137" s="41"/>
      <c r="M137" s="253" t="s">
        <v>1</v>
      </c>
      <c r="N137" s="254" t="s">
        <v>47</v>
      </c>
      <c r="O137" s="87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AR137" s="257" t="s">
        <v>241</v>
      </c>
      <c r="AT137" s="257" t="s">
        <v>153</v>
      </c>
      <c r="AU137" s="257" t="s">
        <v>92</v>
      </c>
      <c r="AY137" s="16" t="s">
        <v>150</v>
      </c>
      <c r="BE137" s="139">
        <f>IF(N137="základní",J137,0)</f>
        <v>0</v>
      </c>
      <c r="BF137" s="139">
        <f>IF(N137="snížená",J137,0)</f>
        <v>0</v>
      </c>
      <c r="BG137" s="139">
        <f>IF(N137="zákl. přenesená",J137,0)</f>
        <v>0</v>
      </c>
      <c r="BH137" s="139">
        <f>IF(N137="sníž. přenesená",J137,0)</f>
        <v>0</v>
      </c>
      <c r="BI137" s="139">
        <f>IF(N137="nulová",J137,0)</f>
        <v>0</v>
      </c>
      <c r="BJ137" s="16" t="s">
        <v>90</v>
      </c>
      <c r="BK137" s="139">
        <f>ROUND(I137*H137,2)</f>
        <v>0</v>
      </c>
      <c r="BL137" s="16" t="s">
        <v>241</v>
      </c>
      <c r="BM137" s="257" t="s">
        <v>694</v>
      </c>
    </row>
    <row r="138" spans="2:65" s="1" customFormat="1" ht="16.5" customHeight="1">
      <c r="B138" s="39"/>
      <c r="C138" s="246" t="s">
        <v>8</v>
      </c>
      <c r="D138" s="246" t="s">
        <v>153</v>
      </c>
      <c r="E138" s="247" t="s">
        <v>695</v>
      </c>
      <c r="F138" s="248" t="s">
        <v>696</v>
      </c>
      <c r="G138" s="249" t="s">
        <v>276</v>
      </c>
      <c r="H138" s="250">
        <v>1</v>
      </c>
      <c r="I138" s="251"/>
      <c r="J138" s="252">
        <f>ROUND(I138*H138,2)</f>
        <v>0</v>
      </c>
      <c r="K138" s="248" t="s">
        <v>1</v>
      </c>
      <c r="L138" s="41"/>
      <c r="M138" s="253" t="s">
        <v>1</v>
      </c>
      <c r="N138" s="254" t="s">
        <v>47</v>
      </c>
      <c r="O138" s="87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AR138" s="257" t="s">
        <v>241</v>
      </c>
      <c r="AT138" s="257" t="s">
        <v>153</v>
      </c>
      <c r="AU138" s="257" t="s">
        <v>92</v>
      </c>
      <c r="AY138" s="16" t="s">
        <v>150</v>
      </c>
      <c r="BE138" s="139">
        <f>IF(N138="základní",J138,0)</f>
        <v>0</v>
      </c>
      <c r="BF138" s="139">
        <f>IF(N138="snížená",J138,0)</f>
        <v>0</v>
      </c>
      <c r="BG138" s="139">
        <f>IF(N138="zákl. přenesená",J138,0)</f>
        <v>0</v>
      </c>
      <c r="BH138" s="139">
        <f>IF(N138="sníž. přenesená",J138,0)</f>
        <v>0</v>
      </c>
      <c r="BI138" s="139">
        <f>IF(N138="nulová",J138,0)</f>
        <v>0</v>
      </c>
      <c r="BJ138" s="16" t="s">
        <v>90</v>
      </c>
      <c r="BK138" s="139">
        <f>ROUND(I138*H138,2)</f>
        <v>0</v>
      </c>
      <c r="BL138" s="16" t="s">
        <v>241</v>
      </c>
      <c r="BM138" s="257" t="s">
        <v>697</v>
      </c>
    </row>
    <row r="139" spans="2:63" s="11" customFormat="1" ht="22.8" customHeight="1">
      <c r="B139" s="230"/>
      <c r="C139" s="231"/>
      <c r="D139" s="232" t="s">
        <v>81</v>
      </c>
      <c r="E139" s="244" t="s">
        <v>698</v>
      </c>
      <c r="F139" s="244" t="s">
        <v>129</v>
      </c>
      <c r="G139" s="231"/>
      <c r="H139" s="231"/>
      <c r="I139" s="234"/>
      <c r="J139" s="245">
        <f>BK139</f>
        <v>0</v>
      </c>
      <c r="K139" s="231"/>
      <c r="L139" s="236"/>
      <c r="M139" s="237"/>
      <c r="N139" s="238"/>
      <c r="O139" s="238"/>
      <c r="P139" s="239">
        <f>SUM(P140:P143)</f>
        <v>0</v>
      </c>
      <c r="Q139" s="238"/>
      <c r="R139" s="239">
        <f>SUM(R140:R143)</f>
        <v>0</v>
      </c>
      <c r="S139" s="238"/>
      <c r="T139" s="240">
        <f>SUM(T140:T143)</f>
        <v>0</v>
      </c>
      <c r="AR139" s="241" t="s">
        <v>180</v>
      </c>
      <c r="AT139" s="242" t="s">
        <v>81</v>
      </c>
      <c r="AU139" s="242" t="s">
        <v>90</v>
      </c>
      <c r="AY139" s="241" t="s">
        <v>150</v>
      </c>
      <c r="BK139" s="243">
        <f>SUM(BK140:BK143)</f>
        <v>0</v>
      </c>
    </row>
    <row r="140" spans="2:65" s="1" customFormat="1" ht="24" customHeight="1">
      <c r="B140" s="39"/>
      <c r="C140" s="246" t="s">
        <v>90</v>
      </c>
      <c r="D140" s="246" t="s">
        <v>153</v>
      </c>
      <c r="E140" s="247" t="s">
        <v>699</v>
      </c>
      <c r="F140" s="248" t="s">
        <v>700</v>
      </c>
      <c r="G140" s="249" t="s">
        <v>276</v>
      </c>
      <c r="H140" s="250">
        <v>1</v>
      </c>
      <c r="I140" s="251"/>
      <c r="J140" s="252">
        <f>ROUND(I140*H140,2)</f>
        <v>0</v>
      </c>
      <c r="K140" s="248" t="s">
        <v>1</v>
      </c>
      <c r="L140" s="41"/>
      <c r="M140" s="253" t="s">
        <v>1</v>
      </c>
      <c r="N140" s="254" t="s">
        <v>47</v>
      </c>
      <c r="O140" s="87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AR140" s="257" t="s">
        <v>241</v>
      </c>
      <c r="AT140" s="257" t="s">
        <v>153</v>
      </c>
      <c r="AU140" s="257" t="s">
        <v>92</v>
      </c>
      <c r="AY140" s="16" t="s">
        <v>150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6" t="s">
        <v>90</v>
      </c>
      <c r="BK140" s="139">
        <f>ROUND(I140*H140,2)</f>
        <v>0</v>
      </c>
      <c r="BL140" s="16" t="s">
        <v>241</v>
      </c>
      <c r="BM140" s="257" t="s">
        <v>701</v>
      </c>
    </row>
    <row r="141" spans="2:65" s="1" customFormat="1" ht="36" customHeight="1">
      <c r="B141" s="39"/>
      <c r="C141" s="246" t="s">
        <v>92</v>
      </c>
      <c r="D141" s="246" t="s">
        <v>153</v>
      </c>
      <c r="E141" s="247" t="s">
        <v>702</v>
      </c>
      <c r="F141" s="248" t="s">
        <v>703</v>
      </c>
      <c r="G141" s="249" t="s">
        <v>276</v>
      </c>
      <c r="H141" s="250">
        <v>1</v>
      </c>
      <c r="I141" s="251"/>
      <c r="J141" s="252">
        <f>ROUND(I141*H141,2)</f>
        <v>0</v>
      </c>
      <c r="K141" s="248" t="s">
        <v>1</v>
      </c>
      <c r="L141" s="41"/>
      <c r="M141" s="253" t="s">
        <v>1</v>
      </c>
      <c r="N141" s="254" t="s">
        <v>47</v>
      </c>
      <c r="O141" s="87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AR141" s="257" t="s">
        <v>241</v>
      </c>
      <c r="AT141" s="257" t="s">
        <v>153</v>
      </c>
      <c r="AU141" s="257" t="s">
        <v>92</v>
      </c>
      <c r="AY141" s="16" t="s">
        <v>150</v>
      </c>
      <c r="BE141" s="139">
        <f>IF(N141="základní",J141,0)</f>
        <v>0</v>
      </c>
      <c r="BF141" s="139">
        <f>IF(N141="snížená",J141,0)</f>
        <v>0</v>
      </c>
      <c r="BG141" s="139">
        <f>IF(N141="zákl. přenesená",J141,0)</f>
        <v>0</v>
      </c>
      <c r="BH141" s="139">
        <f>IF(N141="sníž. přenesená",J141,0)</f>
        <v>0</v>
      </c>
      <c r="BI141" s="139">
        <f>IF(N141="nulová",J141,0)</f>
        <v>0</v>
      </c>
      <c r="BJ141" s="16" t="s">
        <v>90</v>
      </c>
      <c r="BK141" s="139">
        <f>ROUND(I141*H141,2)</f>
        <v>0</v>
      </c>
      <c r="BL141" s="16" t="s">
        <v>241</v>
      </c>
      <c r="BM141" s="257" t="s">
        <v>704</v>
      </c>
    </row>
    <row r="142" spans="2:65" s="1" customFormat="1" ht="16.5" customHeight="1">
      <c r="B142" s="39"/>
      <c r="C142" s="246" t="s">
        <v>208</v>
      </c>
      <c r="D142" s="246" t="s">
        <v>153</v>
      </c>
      <c r="E142" s="247" t="s">
        <v>705</v>
      </c>
      <c r="F142" s="248" t="s">
        <v>706</v>
      </c>
      <c r="G142" s="249" t="s">
        <v>276</v>
      </c>
      <c r="H142" s="250">
        <v>1</v>
      </c>
      <c r="I142" s="251"/>
      <c r="J142" s="252">
        <f>ROUND(I142*H142,2)</f>
        <v>0</v>
      </c>
      <c r="K142" s="248" t="s">
        <v>1</v>
      </c>
      <c r="L142" s="41"/>
      <c r="M142" s="253" t="s">
        <v>1</v>
      </c>
      <c r="N142" s="254" t="s">
        <v>47</v>
      </c>
      <c r="O142" s="87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AR142" s="257" t="s">
        <v>241</v>
      </c>
      <c r="AT142" s="257" t="s">
        <v>153</v>
      </c>
      <c r="AU142" s="257" t="s">
        <v>92</v>
      </c>
      <c r="AY142" s="16" t="s">
        <v>150</v>
      </c>
      <c r="BE142" s="139">
        <f>IF(N142="základní",J142,0)</f>
        <v>0</v>
      </c>
      <c r="BF142" s="139">
        <f>IF(N142="snížená",J142,0)</f>
        <v>0</v>
      </c>
      <c r="BG142" s="139">
        <f>IF(N142="zákl. přenesená",J142,0)</f>
        <v>0</v>
      </c>
      <c r="BH142" s="139">
        <f>IF(N142="sníž. přenesená",J142,0)</f>
        <v>0</v>
      </c>
      <c r="BI142" s="139">
        <f>IF(N142="nulová",J142,0)</f>
        <v>0</v>
      </c>
      <c r="BJ142" s="16" t="s">
        <v>90</v>
      </c>
      <c r="BK142" s="139">
        <f>ROUND(I142*H142,2)</f>
        <v>0</v>
      </c>
      <c r="BL142" s="16" t="s">
        <v>241</v>
      </c>
      <c r="BM142" s="257" t="s">
        <v>707</v>
      </c>
    </row>
    <row r="143" spans="2:65" s="1" customFormat="1" ht="24" customHeight="1">
      <c r="B143" s="39"/>
      <c r="C143" s="246" t="s">
        <v>7</v>
      </c>
      <c r="D143" s="246" t="s">
        <v>153</v>
      </c>
      <c r="E143" s="247" t="s">
        <v>708</v>
      </c>
      <c r="F143" s="248" t="s">
        <v>709</v>
      </c>
      <c r="G143" s="249" t="s">
        <v>276</v>
      </c>
      <c r="H143" s="250">
        <v>1</v>
      </c>
      <c r="I143" s="251"/>
      <c r="J143" s="252">
        <f>ROUND(I143*H143,2)</f>
        <v>0</v>
      </c>
      <c r="K143" s="248" t="s">
        <v>1</v>
      </c>
      <c r="L143" s="41"/>
      <c r="M143" s="253" t="s">
        <v>1</v>
      </c>
      <c r="N143" s="254" t="s">
        <v>47</v>
      </c>
      <c r="O143" s="87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AR143" s="257" t="s">
        <v>241</v>
      </c>
      <c r="AT143" s="257" t="s">
        <v>153</v>
      </c>
      <c r="AU143" s="257" t="s">
        <v>92</v>
      </c>
      <c r="AY143" s="16" t="s">
        <v>150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6" t="s">
        <v>90</v>
      </c>
      <c r="BK143" s="139">
        <f>ROUND(I143*H143,2)</f>
        <v>0</v>
      </c>
      <c r="BL143" s="16" t="s">
        <v>241</v>
      </c>
      <c r="BM143" s="257" t="s">
        <v>710</v>
      </c>
    </row>
    <row r="144" spans="2:63" s="11" customFormat="1" ht="22.8" customHeight="1">
      <c r="B144" s="230"/>
      <c r="C144" s="231"/>
      <c r="D144" s="232" t="s">
        <v>81</v>
      </c>
      <c r="E144" s="244" t="s">
        <v>711</v>
      </c>
      <c r="F144" s="244" t="s">
        <v>712</v>
      </c>
      <c r="G144" s="231"/>
      <c r="H144" s="231"/>
      <c r="I144" s="234"/>
      <c r="J144" s="245">
        <f>BK144</f>
        <v>0</v>
      </c>
      <c r="K144" s="231"/>
      <c r="L144" s="236"/>
      <c r="M144" s="237"/>
      <c r="N144" s="238"/>
      <c r="O144" s="238"/>
      <c r="P144" s="239">
        <f>SUM(P145:P148)</f>
        <v>0</v>
      </c>
      <c r="Q144" s="238"/>
      <c r="R144" s="239">
        <f>SUM(R145:R148)</f>
        <v>0</v>
      </c>
      <c r="S144" s="238"/>
      <c r="T144" s="240">
        <f>SUM(T145:T148)</f>
        <v>0</v>
      </c>
      <c r="AR144" s="241" t="s">
        <v>180</v>
      </c>
      <c r="AT144" s="242" t="s">
        <v>81</v>
      </c>
      <c r="AU144" s="242" t="s">
        <v>90</v>
      </c>
      <c r="AY144" s="241" t="s">
        <v>150</v>
      </c>
      <c r="BK144" s="243">
        <f>SUM(BK145:BK148)</f>
        <v>0</v>
      </c>
    </row>
    <row r="145" spans="2:65" s="1" customFormat="1" ht="24" customHeight="1">
      <c r="B145" s="39"/>
      <c r="C145" s="246" t="s">
        <v>237</v>
      </c>
      <c r="D145" s="246" t="s">
        <v>153</v>
      </c>
      <c r="E145" s="247" t="s">
        <v>713</v>
      </c>
      <c r="F145" s="248" t="s">
        <v>714</v>
      </c>
      <c r="G145" s="249" t="s">
        <v>276</v>
      </c>
      <c r="H145" s="250">
        <v>1</v>
      </c>
      <c r="I145" s="251"/>
      <c r="J145" s="252">
        <f>ROUND(I145*H145,2)</f>
        <v>0</v>
      </c>
      <c r="K145" s="248" t="s">
        <v>192</v>
      </c>
      <c r="L145" s="41"/>
      <c r="M145" s="253" t="s">
        <v>1</v>
      </c>
      <c r="N145" s="254" t="s">
        <v>47</v>
      </c>
      <c r="O145" s="87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AR145" s="257" t="s">
        <v>241</v>
      </c>
      <c r="AT145" s="257" t="s">
        <v>153</v>
      </c>
      <c r="AU145" s="257" t="s">
        <v>92</v>
      </c>
      <c r="AY145" s="16" t="s">
        <v>150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6" t="s">
        <v>90</v>
      </c>
      <c r="BK145" s="139">
        <f>ROUND(I145*H145,2)</f>
        <v>0</v>
      </c>
      <c r="BL145" s="16" t="s">
        <v>241</v>
      </c>
      <c r="BM145" s="257" t="s">
        <v>715</v>
      </c>
    </row>
    <row r="146" spans="2:65" s="1" customFormat="1" ht="24" customHeight="1">
      <c r="B146" s="39"/>
      <c r="C146" s="246" t="s">
        <v>382</v>
      </c>
      <c r="D146" s="246" t="s">
        <v>153</v>
      </c>
      <c r="E146" s="247" t="s">
        <v>716</v>
      </c>
      <c r="F146" s="248" t="s">
        <v>717</v>
      </c>
      <c r="G146" s="249" t="s">
        <v>276</v>
      </c>
      <c r="H146" s="250">
        <v>1</v>
      </c>
      <c r="I146" s="251"/>
      <c r="J146" s="252">
        <f>ROUND(I146*H146,2)</f>
        <v>0</v>
      </c>
      <c r="K146" s="248" t="s">
        <v>1</v>
      </c>
      <c r="L146" s="41"/>
      <c r="M146" s="253" t="s">
        <v>1</v>
      </c>
      <c r="N146" s="254" t="s">
        <v>47</v>
      </c>
      <c r="O146" s="87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AR146" s="257" t="s">
        <v>241</v>
      </c>
      <c r="AT146" s="257" t="s">
        <v>153</v>
      </c>
      <c r="AU146" s="257" t="s">
        <v>92</v>
      </c>
      <c r="AY146" s="16" t="s">
        <v>150</v>
      </c>
      <c r="BE146" s="139">
        <f>IF(N146="základní",J146,0)</f>
        <v>0</v>
      </c>
      <c r="BF146" s="139">
        <f>IF(N146="snížená",J146,0)</f>
        <v>0</v>
      </c>
      <c r="BG146" s="139">
        <f>IF(N146="zákl. přenesená",J146,0)</f>
        <v>0</v>
      </c>
      <c r="BH146" s="139">
        <f>IF(N146="sníž. přenesená",J146,0)</f>
        <v>0</v>
      </c>
      <c r="BI146" s="139">
        <f>IF(N146="nulová",J146,0)</f>
        <v>0</v>
      </c>
      <c r="BJ146" s="16" t="s">
        <v>90</v>
      </c>
      <c r="BK146" s="139">
        <f>ROUND(I146*H146,2)</f>
        <v>0</v>
      </c>
      <c r="BL146" s="16" t="s">
        <v>241</v>
      </c>
      <c r="BM146" s="257" t="s">
        <v>718</v>
      </c>
    </row>
    <row r="147" spans="2:65" s="1" customFormat="1" ht="16.5" customHeight="1">
      <c r="B147" s="39"/>
      <c r="C147" s="246" t="s">
        <v>167</v>
      </c>
      <c r="D147" s="246" t="s">
        <v>153</v>
      </c>
      <c r="E147" s="247" t="s">
        <v>719</v>
      </c>
      <c r="F147" s="248" t="s">
        <v>720</v>
      </c>
      <c r="G147" s="249" t="s">
        <v>276</v>
      </c>
      <c r="H147" s="250">
        <v>1</v>
      </c>
      <c r="I147" s="251"/>
      <c r="J147" s="252">
        <f>ROUND(I147*H147,2)</f>
        <v>0</v>
      </c>
      <c r="K147" s="248" t="s">
        <v>1</v>
      </c>
      <c r="L147" s="41"/>
      <c r="M147" s="253" t="s">
        <v>1</v>
      </c>
      <c r="N147" s="254" t="s">
        <v>47</v>
      </c>
      <c r="O147" s="87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AR147" s="257" t="s">
        <v>241</v>
      </c>
      <c r="AT147" s="257" t="s">
        <v>153</v>
      </c>
      <c r="AU147" s="257" t="s">
        <v>92</v>
      </c>
      <c r="AY147" s="16" t="s">
        <v>150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6" t="s">
        <v>90</v>
      </c>
      <c r="BK147" s="139">
        <f>ROUND(I147*H147,2)</f>
        <v>0</v>
      </c>
      <c r="BL147" s="16" t="s">
        <v>241</v>
      </c>
      <c r="BM147" s="257" t="s">
        <v>721</v>
      </c>
    </row>
    <row r="148" spans="2:65" s="1" customFormat="1" ht="16.5" customHeight="1">
      <c r="B148" s="39"/>
      <c r="C148" s="246" t="s">
        <v>199</v>
      </c>
      <c r="D148" s="246" t="s">
        <v>153</v>
      </c>
      <c r="E148" s="247" t="s">
        <v>722</v>
      </c>
      <c r="F148" s="248" t="s">
        <v>723</v>
      </c>
      <c r="G148" s="249" t="s">
        <v>276</v>
      </c>
      <c r="H148" s="250">
        <v>1</v>
      </c>
      <c r="I148" s="251"/>
      <c r="J148" s="252">
        <f>ROUND(I148*H148,2)</f>
        <v>0</v>
      </c>
      <c r="K148" s="248" t="s">
        <v>1</v>
      </c>
      <c r="L148" s="41"/>
      <c r="M148" s="253" t="s">
        <v>1</v>
      </c>
      <c r="N148" s="254" t="s">
        <v>47</v>
      </c>
      <c r="O148" s="87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AR148" s="257" t="s">
        <v>241</v>
      </c>
      <c r="AT148" s="257" t="s">
        <v>153</v>
      </c>
      <c r="AU148" s="257" t="s">
        <v>92</v>
      </c>
      <c r="AY148" s="16" t="s">
        <v>150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6" t="s">
        <v>90</v>
      </c>
      <c r="BK148" s="139">
        <f>ROUND(I148*H148,2)</f>
        <v>0</v>
      </c>
      <c r="BL148" s="16" t="s">
        <v>241</v>
      </c>
      <c r="BM148" s="257" t="s">
        <v>724</v>
      </c>
    </row>
    <row r="149" spans="2:63" s="11" customFormat="1" ht="22.8" customHeight="1">
      <c r="B149" s="230"/>
      <c r="C149" s="231"/>
      <c r="D149" s="232" t="s">
        <v>81</v>
      </c>
      <c r="E149" s="244" t="s">
        <v>725</v>
      </c>
      <c r="F149" s="244" t="s">
        <v>132</v>
      </c>
      <c r="G149" s="231"/>
      <c r="H149" s="231"/>
      <c r="I149" s="234"/>
      <c r="J149" s="245">
        <f>BK149</f>
        <v>0</v>
      </c>
      <c r="K149" s="231"/>
      <c r="L149" s="236"/>
      <c r="M149" s="237"/>
      <c r="N149" s="238"/>
      <c r="O149" s="238"/>
      <c r="P149" s="239">
        <f>P150</f>
        <v>0</v>
      </c>
      <c r="Q149" s="238"/>
      <c r="R149" s="239">
        <f>R150</f>
        <v>0</v>
      </c>
      <c r="S149" s="238"/>
      <c r="T149" s="240">
        <f>T150</f>
        <v>0</v>
      </c>
      <c r="AR149" s="241" t="s">
        <v>180</v>
      </c>
      <c r="AT149" s="242" t="s">
        <v>81</v>
      </c>
      <c r="AU149" s="242" t="s">
        <v>90</v>
      </c>
      <c r="AY149" s="241" t="s">
        <v>150</v>
      </c>
      <c r="BK149" s="243">
        <f>BK150</f>
        <v>0</v>
      </c>
    </row>
    <row r="150" spans="2:65" s="1" customFormat="1" ht="16.5" customHeight="1">
      <c r="B150" s="39"/>
      <c r="C150" s="246" t="s">
        <v>411</v>
      </c>
      <c r="D150" s="246" t="s">
        <v>153</v>
      </c>
      <c r="E150" s="247" t="s">
        <v>726</v>
      </c>
      <c r="F150" s="248" t="s">
        <v>727</v>
      </c>
      <c r="G150" s="249" t="s">
        <v>276</v>
      </c>
      <c r="H150" s="250">
        <v>1</v>
      </c>
      <c r="I150" s="251"/>
      <c r="J150" s="252">
        <f>ROUND(I150*H150,2)</f>
        <v>0</v>
      </c>
      <c r="K150" s="248" t="s">
        <v>1</v>
      </c>
      <c r="L150" s="41"/>
      <c r="M150" s="253" t="s">
        <v>1</v>
      </c>
      <c r="N150" s="254" t="s">
        <v>47</v>
      </c>
      <c r="O150" s="87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AR150" s="257" t="s">
        <v>241</v>
      </c>
      <c r="AT150" s="257" t="s">
        <v>153</v>
      </c>
      <c r="AU150" s="257" t="s">
        <v>92</v>
      </c>
      <c r="AY150" s="16" t="s">
        <v>150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6" t="s">
        <v>90</v>
      </c>
      <c r="BK150" s="139">
        <f>ROUND(I150*H150,2)</f>
        <v>0</v>
      </c>
      <c r="BL150" s="16" t="s">
        <v>241</v>
      </c>
      <c r="BM150" s="257" t="s">
        <v>728</v>
      </c>
    </row>
    <row r="151" spans="2:63" s="11" customFormat="1" ht="22.8" customHeight="1">
      <c r="B151" s="230"/>
      <c r="C151" s="231"/>
      <c r="D151" s="232" t="s">
        <v>81</v>
      </c>
      <c r="E151" s="244" t="s">
        <v>729</v>
      </c>
      <c r="F151" s="244" t="s">
        <v>108</v>
      </c>
      <c r="G151" s="231"/>
      <c r="H151" s="231"/>
      <c r="I151" s="234"/>
      <c r="J151" s="245">
        <f>BK151</f>
        <v>0</v>
      </c>
      <c r="K151" s="231"/>
      <c r="L151" s="236"/>
      <c r="M151" s="237"/>
      <c r="N151" s="238"/>
      <c r="O151" s="238"/>
      <c r="P151" s="239">
        <f>SUM(P152:P153)</f>
        <v>0</v>
      </c>
      <c r="Q151" s="238"/>
      <c r="R151" s="239">
        <f>SUM(R152:R153)</f>
        <v>0</v>
      </c>
      <c r="S151" s="238"/>
      <c r="T151" s="240">
        <f>SUM(T152:T153)</f>
        <v>0</v>
      </c>
      <c r="AR151" s="241" t="s">
        <v>180</v>
      </c>
      <c r="AT151" s="242" t="s">
        <v>81</v>
      </c>
      <c r="AU151" s="242" t="s">
        <v>90</v>
      </c>
      <c r="AY151" s="241" t="s">
        <v>150</v>
      </c>
      <c r="BK151" s="243">
        <f>SUM(BK152:BK153)</f>
        <v>0</v>
      </c>
    </row>
    <row r="152" spans="2:65" s="1" customFormat="1" ht="24" customHeight="1">
      <c r="B152" s="39"/>
      <c r="C152" s="246" t="s">
        <v>222</v>
      </c>
      <c r="D152" s="246" t="s">
        <v>153</v>
      </c>
      <c r="E152" s="247" t="s">
        <v>730</v>
      </c>
      <c r="F152" s="248" t="s">
        <v>731</v>
      </c>
      <c r="G152" s="249" t="s">
        <v>276</v>
      </c>
      <c r="H152" s="250">
        <v>1</v>
      </c>
      <c r="I152" s="251"/>
      <c r="J152" s="252">
        <f>ROUND(I152*H152,2)</f>
        <v>0</v>
      </c>
      <c r="K152" s="248" t="s">
        <v>1</v>
      </c>
      <c r="L152" s="41"/>
      <c r="M152" s="253" t="s">
        <v>1</v>
      </c>
      <c r="N152" s="254" t="s">
        <v>47</v>
      </c>
      <c r="O152" s="87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AR152" s="257" t="s">
        <v>241</v>
      </c>
      <c r="AT152" s="257" t="s">
        <v>153</v>
      </c>
      <c r="AU152" s="257" t="s">
        <v>92</v>
      </c>
      <c r="AY152" s="16" t="s">
        <v>150</v>
      </c>
      <c r="BE152" s="139">
        <f>IF(N152="základní",J152,0)</f>
        <v>0</v>
      </c>
      <c r="BF152" s="139">
        <f>IF(N152="snížená",J152,0)</f>
        <v>0</v>
      </c>
      <c r="BG152" s="139">
        <f>IF(N152="zákl. přenesená",J152,0)</f>
        <v>0</v>
      </c>
      <c r="BH152" s="139">
        <f>IF(N152="sníž. přenesená",J152,0)</f>
        <v>0</v>
      </c>
      <c r="BI152" s="139">
        <f>IF(N152="nulová",J152,0)</f>
        <v>0</v>
      </c>
      <c r="BJ152" s="16" t="s">
        <v>90</v>
      </c>
      <c r="BK152" s="139">
        <f>ROUND(I152*H152,2)</f>
        <v>0</v>
      </c>
      <c r="BL152" s="16" t="s">
        <v>241</v>
      </c>
      <c r="BM152" s="257" t="s">
        <v>732</v>
      </c>
    </row>
    <row r="153" spans="2:65" s="1" customFormat="1" ht="16.5" customHeight="1">
      <c r="B153" s="39"/>
      <c r="C153" s="246" t="s">
        <v>226</v>
      </c>
      <c r="D153" s="246" t="s">
        <v>153</v>
      </c>
      <c r="E153" s="247" t="s">
        <v>733</v>
      </c>
      <c r="F153" s="248" t="s">
        <v>734</v>
      </c>
      <c r="G153" s="249" t="s">
        <v>276</v>
      </c>
      <c r="H153" s="250">
        <v>1</v>
      </c>
      <c r="I153" s="251"/>
      <c r="J153" s="252">
        <f>ROUND(I153*H153,2)</f>
        <v>0</v>
      </c>
      <c r="K153" s="248" t="s">
        <v>1</v>
      </c>
      <c r="L153" s="41"/>
      <c r="M153" s="305" t="s">
        <v>1</v>
      </c>
      <c r="N153" s="306" t="s">
        <v>47</v>
      </c>
      <c r="O153" s="292"/>
      <c r="P153" s="307">
        <f>O153*H153</f>
        <v>0</v>
      </c>
      <c r="Q153" s="307">
        <v>0</v>
      </c>
      <c r="R153" s="307">
        <f>Q153*H153</f>
        <v>0</v>
      </c>
      <c r="S153" s="307">
        <v>0</v>
      </c>
      <c r="T153" s="308">
        <f>S153*H153</f>
        <v>0</v>
      </c>
      <c r="AR153" s="257" t="s">
        <v>241</v>
      </c>
      <c r="AT153" s="257" t="s">
        <v>153</v>
      </c>
      <c r="AU153" s="257" t="s">
        <v>92</v>
      </c>
      <c r="AY153" s="16" t="s">
        <v>150</v>
      </c>
      <c r="BE153" s="139">
        <f>IF(N153="základní",J153,0)</f>
        <v>0</v>
      </c>
      <c r="BF153" s="139">
        <f>IF(N153="snížená",J153,0)</f>
        <v>0</v>
      </c>
      <c r="BG153" s="139">
        <f>IF(N153="zákl. přenesená",J153,0)</f>
        <v>0</v>
      </c>
      <c r="BH153" s="139">
        <f>IF(N153="sníž. přenesená",J153,0)</f>
        <v>0</v>
      </c>
      <c r="BI153" s="139">
        <f>IF(N153="nulová",J153,0)</f>
        <v>0</v>
      </c>
      <c r="BJ153" s="16" t="s">
        <v>90</v>
      </c>
      <c r="BK153" s="139">
        <f>ROUND(I153*H153,2)</f>
        <v>0</v>
      </c>
      <c r="BL153" s="16" t="s">
        <v>241</v>
      </c>
      <c r="BM153" s="257" t="s">
        <v>735</v>
      </c>
    </row>
    <row r="154" spans="2:12" s="1" customFormat="1" ht="6.95" customHeight="1">
      <c r="B154" s="62"/>
      <c r="C154" s="63"/>
      <c r="D154" s="63"/>
      <c r="E154" s="63"/>
      <c r="F154" s="63"/>
      <c r="G154" s="63"/>
      <c r="H154" s="63"/>
      <c r="I154" s="191"/>
      <c r="J154" s="63"/>
      <c r="K154" s="63"/>
      <c r="L154" s="41"/>
    </row>
  </sheetData>
  <sheetProtection password="CC35" sheet="1" objects="1" scenarios="1" formatColumns="0" formatRows="0" autoFilter="0"/>
  <autoFilter ref="C131:K153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Kropáčová Lenka</dc:creator>
  <cp:keywords/>
  <dc:description/>
  <cp:lastModifiedBy>Kropáčová Lenka</cp:lastModifiedBy>
  <dcterms:created xsi:type="dcterms:W3CDTF">2020-01-16T12:33:02Z</dcterms:created>
  <dcterms:modified xsi:type="dcterms:W3CDTF">2020-01-16T12:33:06Z</dcterms:modified>
  <cp:category/>
  <cp:version/>
  <cp:contentType/>
  <cp:contentStatus/>
</cp:coreProperties>
</file>