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říprava území" sheetId="2" r:id="rId2"/>
    <sheet name="02 - Demolice" sheetId="3" r:id="rId3"/>
    <sheet name="04 - Zásypy, dokončovací ..." sheetId="4" r:id="rId4"/>
    <sheet name="VRN - Vedlejší rozpočtové..." sheetId="5" r:id="rId5"/>
  </sheets>
  <definedNames>
    <definedName name="_xlnm.Print_Area" localSheetId="0">'Rekapitulace stavby'!$D$4:$AO$76,'Rekapitulace stavby'!$C$82:$AQ$106</definedName>
    <definedName name="_xlnm._FilterDatabase" localSheetId="1" hidden="1">'01 - Příprava území'!$C$130:$K$190</definedName>
    <definedName name="_xlnm.Print_Area" localSheetId="1">'01 - Příprava území'!$C$4:$J$76,'01 - Příprava území'!$C$82:$J$112,'01 - Příprava území'!$C$118:$K$190</definedName>
    <definedName name="_xlnm._FilterDatabase" localSheetId="2" hidden="1">'02 - Demolice'!$C$129:$K$212</definedName>
    <definedName name="_xlnm.Print_Area" localSheetId="2">'02 - Demolice'!$C$4:$J$76,'02 - Demolice'!$C$82:$J$111,'02 - Demolice'!$C$117:$K$212</definedName>
    <definedName name="_xlnm._FilterDatabase" localSheetId="3" hidden="1">'04 - Zásypy, dokončovací ...'!$C$127:$K$164</definedName>
    <definedName name="_xlnm.Print_Area" localSheetId="3">'04 - Zásypy, dokončovací ...'!$C$4:$J$76,'04 - Zásypy, dokončovací ...'!$C$82:$J$109,'04 - Zásypy, dokončovací ...'!$C$115:$K$164</definedName>
    <definedName name="_xlnm._FilterDatabase" localSheetId="4" hidden="1">'VRN - Vedlejší rozpočtové...'!$C$130:$K$148</definedName>
    <definedName name="_xlnm.Print_Area" localSheetId="4">'VRN - Vedlejší rozpočtové...'!$C$4:$J$76,'VRN - Vedlejší rozpočtové...'!$C$82:$J$112,'VRN - Vedlejší rozpočtové...'!$C$118:$K$148</definedName>
    <definedName name="_xlnm.Print_Titles" localSheetId="0">'Rekapitulace stavby'!$92:$92</definedName>
    <definedName name="_xlnm.Print_Titles" localSheetId="1">'01 - Příprava území'!$130:$130</definedName>
    <definedName name="_xlnm.Print_Titles" localSheetId="2">'02 - Demolice'!$129:$129</definedName>
    <definedName name="_xlnm.Print_Titles" localSheetId="4">'VRN - Vedlejší rozpočtové...'!$130:$130</definedName>
  </definedNames>
  <calcPr fullCalcOnLoad="1"/>
</workbook>
</file>

<file path=xl/sharedStrings.xml><?xml version="1.0" encoding="utf-8"?>
<sst xmlns="http://schemas.openxmlformats.org/spreadsheetml/2006/main" count="2937" uniqueCount="507">
  <si>
    <t>Export Komplet</t>
  </si>
  <si>
    <t/>
  </si>
  <si>
    <t>2.0</t>
  </si>
  <si>
    <t>ZAMOK</t>
  </si>
  <si>
    <t>False</t>
  </si>
  <si>
    <t>{7a1995d0-a35f-4d1f-a32a-4157f9ee9f92}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</si>
  <si>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</si>
  <si>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</si>
  <si>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</si>
  <si>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</si>
  <si>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</si>
  <si>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</si>
  <si>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</si>
  <si>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</si>
  <si>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19A044-SO02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</si>
  <si>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</si>
  <si>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</si>
  <si>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Demolice objektu Sokolov - Heyrovského</t>
  </si>
  <si>
    <t>KSO:</t>
  </si>
  <si>
    <t>CC-CZ:</t>
  </si>
  <si>
    <t>Místo:</t>
  </si>
  <si>
    <t>Sokolov</t>
  </si>
  <si>
    <t>Datum:</t>
  </si>
  <si>
    <t>12. 12. 2019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</si>
  <si>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</si>
  <si>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</si>
  <si>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</si>
  <si>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</si>
  <si>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</si>
  <si>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</si>
  <si>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</si>
  <si>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</si>
  <si>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</si>
  <si>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47676175</t>
  </si>
  <si>
    <t>AWT Rekultivace a.s.</t>
  </si>
  <si>
    <t>CZ47676175</t>
  </si>
  <si>
    <t>True</t>
  </si>
  <si>
    <t>Zpracovatel:</t>
  </si>
  <si>
    <t>Ing. Kropáčová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</si>
  <si>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</si>
  <si>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</si>
  <si>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</si>
  <si>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</si>
  <si>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</si>
  <si>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</si>
  <si>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</si>
  <si>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</si>
  <si>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</si>
  <si>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</si>
  <si>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</si>
  <si>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</si>
  <si>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</si>
  <si>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</si>
  <si>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</si>
  <si>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</si>
  <si>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</si>
  <si>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</si>
  <si>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</si>
  <si>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</si>
  <si>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</si>
  <si>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</si>
  <si>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</si>
  <si>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</si>
  <si>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</si>
  <si>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</si>
  <si>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</si>
  <si>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</si>
  <si>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</si>
  <si>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</si>
  <si>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</si>
  <si>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</si>
  <si>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</si>
  <si>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</si>
  <si>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</si>
  <si>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</si>
  <si>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</si>
  <si>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</si>
  <si>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</si>
  <si>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</si>
  <si>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</si>
  <si>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</si>
  <si>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</si>
  <si>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</si>
  <si>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</si>
  <si>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</si>
  <si>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</si>
  <si>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</si>
  <si>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</si>
  <si>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Příprava území</t>
  </si>
  <si>
    <t>STA</t>
  </si>
  <si>
    <t>1</t>
  </si>
  <si>
    <t>{ad983672-f819-4da1-a555-099dff42c1f6}</t>
  </si>
  <si>
    <t>2</t>
  </si>
  <si>
    <t>02</t>
  </si>
  <si>
    <t>Demolice</t>
  </si>
  <si>
    <t>{eb65a48c-1e2e-4046-950b-c6e5d8b742dd}</t>
  </si>
  <si>
    <t>04</t>
  </si>
  <si>
    <t>Zásypy, dokončovací práce</t>
  </si>
  <si>
    <t>{dfc791da-1318-432e-b0b3-cac5be6aeeba}</t>
  </si>
  <si>
    <t>VRN</t>
  </si>
  <si>
    <t>Vedlejší rozpočtové náklady</t>
  </si>
  <si>
    <t>{ed02f5d1-537c-456c-b6bf-34a31109615f}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</si>
  <si>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</si>
  <si>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</si>
  <si>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</si>
  <si>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</si>
  <si>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</si>
  <si>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</si>
  <si>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</si>
  <si>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</si>
  <si>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</si>
  <si>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</si>
  <si>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</si>
  <si>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Příprava území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</si>
  <si>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</si>
  <si>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</si>
  <si>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</si>
  <si>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</si>
  <si>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</si>
  <si>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</si>
  <si>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HSV</t>
  </si>
  <si>
    <t xml:space="preserve">    01 - Odpojení sítí</t>
  </si>
  <si>
    <t xml:space="preserve">    02 - Přípravné práce</t>
  </si>
  <si>
    <t xml:space="preserve">    03 - Výkopy, odkopy</t>
  </si>
  <si>
    <t xml:space="preserve">    04 - Mechanická ochrana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</si>
  <si>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</si>
  <si>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</si>
  <si>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</si>
  <si>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</si>
  <si>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</si>
  <si>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</si>
  <si>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</si>
  <si>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</si>
  <si>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</si>
  <si>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</si>
  <si>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</si>
  <si>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</si>
  <si>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</si>
  <si>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</si>
  <si>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</si>
  <si>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</si>
  <si>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</si>
  <si>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</si>
  <si>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</si>
  <si>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</si>
  <si>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</si>
  <si>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</si>
  <si>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</si>
  <si>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Odpojení sítí</t>
  </si>
  <si>
    <t>16</t>
  </si>
  <si>
    <t>K</t>
  </si>
  <si>
    <t>741213815R2</t>
  </si>
  <si>
    <t>Odpojení NN</t>
  </si>
  <si>
    <t>kus</t>
  </si>
  <si>
    <t>1006424265</t>
  </si>
  <si>
    <t>VV</t>
  </si>
  <si>
    <t>Odpojení NN sítě - přeložka</t>
  </si>
  <si>
    <t>Koordinace Zhotovitele a Vlastníka/správce sítě</t>
  </si>
  <si>
    <t>29</t>
  </si>
  <si>
    <t>741213815R3</t>
  </si>
  <si>
    <t>Odpojení plyn</t>
  </si>
  <si>
    <t>-1962284025</t>
  </si>
  <si>
    <t>742330801R</t>
  </si>
  <si>
    <t>Odpojení sdělovacího vedení</t>
  </si>
  <si>
    <t>1426700402</t>
  </si>
  <si>
    <t>Odpojení sdělovací vedení - 3x</t>
  </si>
  <si>
    <t>Odkopat ručně, cca 3 m délky</t>
  </si>
  <si>
    <t>Uložit do kabelové komory (D+M)</t>
  </si>
  <si>
    <t>3</t>
  </si>
  <si>
    <t>850311811R</t>
  </si>
  <si>
    <t>Odpojení vodovod</t>
  </si>
  <si>
    <t>4</t>
  </si>
  <si>
    <t>-1231260255</t>
  </si>
  <si>
    <t>Odpojení vodovod - 2x, DN 200</t>
  </si>
  <si>
    <t>Nahrazení odbočky rovným kusem - včetně paženého výkopu cca 2x2m, hl. 2,5m</t>
  </si>
  <si>
    <t>850361811R</t>
  </si>
  <si>
    <t>Odpojení dešťové kanalizace</t>
  </si>
  <si>
    <t>-580999283</t>
  </si>
  <si>
    <t xml:space="preserve">Prověření návaznosti kanalizace - předpoklad slepá větev! </t>
  </si>
  <si>
    <t>Odpojení dešťové kanalizace - 2x, DN300</t>
  </si>
  <si>
    <t>Zaslepení ústí přípojek do řadu - v šachtici</t>
  </si>
  <si>
    <t>Zafoukání potrubí 3x - dl. 35 m + 5m + 3m</t>
  </si>
  <si>
    <t>Odstranění vpusti 1ks</t>
  </si>
  <si>
    <t>5</t>
  </si>
  <si>
    <t>850391811R</t>
  </si>
  <si>
    <t>Odpojení splaškové kanalizace</t>
  </si>
  <si>
    <t>400948565</t>
  </si>
  <si>
    <t xml:space="preserve">Ověření návaznosti kanalizace - předpoklad slepá větev! </t>
  </si>
  <si>
    <t>Odpojení splaškové kanalizace - 2x, DN300</t>
  </si>
  <si>
    <t>Proplach a zafoukání potrubí 6x - dl. 5x5m a 1x30m</t>
  </si>
  <si>
    <t>Odstranění 1 ks šachtice</t>
  </si>
  <si>
    <t>Přípravné práce</t>
  </si>
  <si>
    <t>27</t>
  </si>
  <si>
    <t>111201101</t>
  </si>
  <si>
    <t>Odstranění křovin a stromů s odstraněním kořenů  průměru kmene do 100 mm do sklonu terénu 1 : 5, při celkové ploše do 1 000 m2, včetně odvozu a likvidace</t>
  </si>
  <si>
    <t>m2</t>
  </si>
  <si>
    <t>CS ÚRS 2019 01</t>
  </si>
  <si>
    <t>1646715309</t>
  </si>
  <si>
    <t>"odstranění náletových křovin"20</t>
  </si>
  <si>
    <t>30</t>
  </si>
  <si>
    <t>112151512R</t>
  </si>
  <si>
    <t>Ořez stromů v blízkosti objektu pro zajištění jejich ochrany, v souladu s ČSN 83 9051, včetně likvidace ořezaného materiálu</t>
  </si>
  <si>
    <t>1127569500</t>
  </si>
  <si>
    <t>20</t>
  </si>
  <si>
    <t>094103000R</t>
  </si>
  <si>
    <t>Vyklizení objektu od odpadu - komunální, objemný, včetně odvozu a likvidace odpadu, včetně poplatku za uložení</t>
  </si>
  <si>
    <t>t</t>
  </si>
  <si>
    <t>1024</t>
  </si>
  <si>
    <t>-2113300331</t>
  </si>
  <si>
    <t>22</t>
  </si>
  <si>
    <t>997006512R</t>
  </si>
  <si>
    <t>Vodorovná doprava komunálního a objemného odpadu do 1 km</t>
  </si>
  <si>
    <t>1166753050</t>
  </si>
  <si>
    <t>23</t>
  </si>
  <si>
    <t>997006519R</t>
  </si>
  <si>
    <t>Příplatek k vodorovnému přemístění materiálu ZKD 1 km přes 1 km ... celkem 15 km</t>
  </si>
  <si>
    <t>1762856821</t>
  </si>
  <si>
    <t>10*14 'Přepočtené koeficientem množství</t>
  </si>
  <si>
    <t>24</t>
  </si>
  <si>
    <t>997006551</t>
  </si>
  <si>
    <t>Hrubé urovnání odpadu na skládce  bez zhutnění</t>
  </si>
  <si>
    <t>1311172210</t>
  </si>
  <si>
    <t>25</t>
  </si>
  <si>
    <t>997013831R</t>
  </si>
  <si>
    <t>Poplatek za uložení na skládce (skládkovné) komunálního a objemného odpadu</t>
  </si>
  <si>
    <t>729599085</t>
  </si>
  <si>
    <t>03</t>
  </si>
  <si>
    <t>Výkopy, odkopy</t>
  </si>
  <si>
    <t>19</t>
  </si>
  <si>
    <t>122201101</t>
  </si>
  <si>
    <t>Odkopávky a prokopávky nezapažené  s přehozením výkopku na vzdálenost do 3 m nebo s naložením na dopravní prostředek v hornině tř. 3 do 100 m3</t>
  </si>
  <si>
    <t>m3</t>
  </si>
  <si>
    <t>2092240816</t>
  </si>
  <si>
    <t>45*1,5*0,75</t>
  </si>
  <si>
    <t>32</t>
  </si>
  <si>
    <t>121112111</t>
  </si>
  <si>
    <t>Sejmutí ornice ručně  s vodorovným přemístěním do 50 m na dočasné či trvalé skládky nebo na hromady v místě upotřebení tloušťky vrstvy do 150 mm</t>
  </si>
  <si>
    <t>-502290032</t>
  </si>
  <si>
    <t>"odstranění ornice pro dočasnou zpevněnou plochu"135*0,15</t>
  </si>
  <si>
    <t>Mechanická ochrana</t>
  </si>
  <si>
    <t>28</t>
  </si>
  <si>
    <t>119002411R</t>
  </si>
  <si>
    <t>Mechanická ochrana komunikací - překrytí v případě potřeby - deponie a pod, zřízení a odstranění</t>
  </si>
  <si>
    <t>kpl</t>
  </si>
  <si>
    <t>429033612</t>
  </si>
  <si>
    <t>31</t>
  </si>
  <si>
    <t>112101104R</t>
  </si>
  <si>
    <t>Mechanická ochrana stromů v blízkosti objektu bedněním v. 2 m, zřízení a odstranění</t>
  </si>
  <si>
    <t>1877381146</t>
  </si>
  <si>
    <t>33</t>
  </si>
  <si>
    <t>919726123</t>
  </si>
  <si>
    <t>Geotextilie netkaná pro ochranu, separaci nebo filtraci měrná hmotnost přes 300 do 500 g/m2</t>
  </si>
  <si>
    <t>-558234240</t>
  </si>
  <si>
    <t>"dočasná zpevněná plocha"135</t>
  </si>
  <si>
    <t>34</t>
  </si>
  <si>
    <t>564730011</t>
  </si>
  <si>
    <t>Podklad nebo kryt z kameniva hrubého drceného  vel. 8-16 mm s rozprostřením a zhutněním, po zhutnění tl. 100 mm</t>
  </si>
  <si>
    <t>1566359643</t>
  </si>
  <si>
    <t>35</t>
  </si>
  <si>
    <t>584121111</t>
  </si>
  <si>
    <t>Osazení silničních dílců ze železového betonu  s podkladem z kameniva těženého do tl. 50 mm jakéhokoliv druhu a velikosti, na plochu jednotlivě přes 50 do 200 m2</t>
  </si>
  <si>
    <t>-892013112</t>
  </si>
  <si>
    <t>36</t>
  </si>
  <si>
    <t>M</t>
  </si>
  <si>
    <t>59381007</t>
  </si>
  <si>
    <t>panel silniční 3,00x2,00x0,18m</t>
  </si>
  <si>
    <t>8</t>
  </si>
  <si>
    <t>1411061983</t>
  </si>
  <si>
    <t>P</t>
  </si>
  <si>
    <t>Poznámka k položce:
-pouze pronájem panelů - dočasná zpevněná plocha</t>
  </si>
  <si>
    <t>02 - Demolice</t>
  </si>
  <si>
    <t xml:space="preserve">    03 - Demolice</t>
  </si>
  <si>
    <t xml:space="preserve">    04 - Přesuny hmot a suti</t>
  </si>
  <si>
    <t xml:space="preserve">    05 - Likvidace azbestu - čerpáno se souhlasem TDI/AD</t>
  </si>
  <si>
    <t>977131119R</t>
  </si>
  <si>
    <t>Proražení otvorů pro odvod vod ze suterénů, průměr do 250 mm, hloubka 2,5m</t>
  </si>
  <si>
    <t>246069509</t>
  </si>
  <si>
    <t>40</t>
  </si>
  <si>
    <t>981013416</t>
  </si>
  <si>
    <t>Demolice budov  těžkými mechanizačními prostředky z cihel, kamene, tvárnic na maltu cementovou nebo z betonu prostého s podílem konstrukcí přes 30 do 35 %</t>
  </si>
  <si>
    <t>1381883533</t>
  </si>
  <si>
    <t>32,4*9,8*15,7</t>
  </si>
  <si>
    <t>981513114R</t>
  </si>
  <si>
    <t>Demolice ostatních konstrukcí - opěrná zídka, schodiště</t>
  </si>
  <si>
    <t>-94378504</t>
  </si>
  <si>
    <t>"opěrné zídky"2,5+3,75+3,25</t>
  </si>
  <si>
    <t>Součet</t>
  </si>
  <si>
    <t>38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</si>
  <si>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</si>
  <si>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</si>
  <si>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1188799272</t>
  </si>
  <si>
    <t>37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</si>
  <si>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</si>
  <si>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</si>
  <si>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-318850955</t>
  </si>
  <si>
    <t>39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</si>
  <si>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</si>
  <si>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</si>
  <si>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275716716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</si>
  <si>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</si>
  <si>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</si>
  <si>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-1705516001</t>
  </si>
  <si>
    <t>41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</si>
  <si>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</si>
  <si>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</si>
  <si>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m</t>
  </si>
  <si>
    <t>-1635247358</t>
  </si>
  <si>
    <t>Přesuny hmot a suti</t>
  </si>
  <si>
    <t>997013116R</t>
  </si>
  <si>
    <t>Vnitrostaveništní doprava suti a vybouraných hmot  vodorovně do 50 m svisle s použitím mechanizace pro budovy a haly výšky přes 18 do 21 m</t>
  </si>
  <si>
    <t>-764805628</t>
  </si>
  <si>
    <t>"beton"80</t>
  </si>
  <si>
    <t>"keramické výrobky, tašky"20</t>
  </si>
  <si>
    <t>"směsný stavební odpad"3490</t>
  </si>
  <si>
    <t>"dřevo"30</t>
  </si>
  <si>
    <t>"sklo"1,5</t>
  </si>
  <si>
    <t>"plasty"5</t>
  </si>
  <si>
    <t>"asfalt"10</t>
  </si>
  <si>
    <t>"železo a kovy"0,5</t>
  </si>
  <si>
    <t>"kabely"1</t>
  </si>
  <si>
    <t>7</t>
  </si>
  <si>
    <t>997006512</t>
  </si>
  <si>
    <t>Vodorovná doprava suti na skládku s naložením na dopravní prostředek a složením přes 100 m do 1 km</t>
  </si>
  <si>
    <t>383983366</t>
  </si>
  <si>
    <t>"asfalt"30</t>
  </si>
  <si>
    <t>"zemina a kamení"170</t>
  </si>
  <si>
    <t>9</t>
  </si>
  <si>
    <t>997006519</t>
  </si>
  <si>
    <t>Vodorovná doprava suti na skládku s naložením na dopravní prostředek a složením Příplatek k ceně za každý další i započatý 1 km...celkem 15 km</t>
  </si>
  <si>
    <t>-360216774</t>
  </si>
  <si>
    <t>3828*14 'Přepočtené koeficientem množství</t>
  </si>
  <si>
    <t>6</t>
  </si>
  <si>
    <t>997006005</t>
  </si>
  <si>
    <t xml:space="preserve">Drcení stavebního odpadu z demolic  s dopravou na vzdálenost do 100 m a naložením do drtícího zařízení </t>
  </si>
  <si>
    <t>-1600579535</t>
  </si>
  <si>
    <t>Pro zásyp po vybouraném objektu a ostatních konstrukcích</t>
  </si>
  <si>
    <t>320*2,0</t>
  </si>
  <si>
    <t>Vodorovná doprava předrceného zásypového materiálu do 1 km</t>
  </si>
  <si>
    <t>-61465291</t>
  </si>
  <si>
    <t>10</t>
  </si>
  <si>
    <t>1281646214</t>
  </si>
  <si>
    <t>640*14 'Přepočtené koeficientem množství</t>
  </si>
  <si>
    <t>11</t>
  </si>
  <si>
    <t>Hrubé urovnání suti na skládce  bez zhutnění</t>
  </si>
  <si>
    <t>162181910</t>
  </si>
  <si>
    <t>Vybouraná suť-suť zpět uložená po drcení</t>
  </si>
  <si>
    <t>3828-640</t>
  </si>
  <si>
    <t>12</t>
  </si>
  <si>
    <t>997013831</t>
  </si>
  <si>
    <t>Poplatek za uložení stavebního odpadu na skládce (skládkovné) směsného stavebního a demoličního zatříděného do Katalogu odpadů pod kódem 170 107</t>
  </si>
  <si>
    <t>-543190151</t>
  </si>
  <si>
    <t>Vybouraná suť bez předrcené zpětně užité</t>
  </si>
  <si>
    <t>3490-640</t>
  </si>
  <si>
    <t>997013801</t>
  </si>
  <si>
    <t>Poplatek za uložení stavebního odpadu na skládce (skládkovné) z prostého betonu zatříděného do Katalogu odpadů pod kódem 170 101</t>
  </si>
  <si>
    <t>2144198513</t>
  </si>
  <si>
    <t>997013804</t>
  </si>
  <si>
    <t>Poplatek za uložení stavebního odpadu na skládce (skládkovné) ze skla zatříděného do Katalogu odpadů pod kódem 170 202</t>
  </si>
  <si>
    <t>-1682108083</t>
  </si>
  <si>
    <t>17</t>
  </si>
  <si>
    <t>997013807</t>
  </si>
  <si>
    <t>Poplatek za uložení stavebního odpadu na skládce (skládkovné) z tašek a keramických výrobků zatříděného do Katalogu odpadů pod kódem 170 103</t>
  </si>
  <si>
    <t>-372583082</t>
  </si>
  <si>
    <t>18</t>
  </si>
  <si>
    <t>997013811</t>
  </si>
  <si>
    <t>Poplatek za uložení stavebního odpadu na skládce (skládkovné) dřevěného zatříděného do Katalogu odpadů pod kódem 170 201</t>
  </si>
  <si>
    <t>924468368</t>
  </si>
  <si>
    <t>997013813</t>
  </si>
  <si>
    <t>Poplatek za uložení stavebního odpadu na skládce (skládkovné) z plastických hmot zatříděného do Katalogu odpadů pod kódem 170 203</t>
  </si>
  <si>
    <t>-2036543450</t>
  </si>
  <si>
    <t>997223845</t>
  </si>
  <si>
    <t>Poplatek za uložení stavebního odpadu na skládce (skládkovné) asfaltového bez obsahu dehtu zatříděného do Katalogu odpadů pod kódem 170 302</t>
  </si>
  <si>
    <t>-1823101986</t>
  </si>
  <si>
    <t>997223855</t>
  </si>
  <si>
    <t>Poplatek za uložení stavebního odpadu na skládce (skládkovné) zeminy a kameniva zatříděného do Katalogu odpadů pod kódem 170 504</t>
  </si>
  <si>
    <t>669688568</t>
  </si>
  <si>
    <t>05</t>
  </si>
  <si>
    <t>Likvidace azbestu - čerpáno se souhlasem TDI/AD</t>
  </si>
  <si>
    <t>20R</t>
  </si>
  <si>
    <t>Vybourání materiálů/konstrukcí s obsahem azbestu</t>
  </si>
  <si>
    <t>-1100208268</t>
  </si>
  <si>
    <t>21R</t>
  </si>
  <si>
    <t>Uložení materiálu s obsahem nebezpečných látek do vhodných nádob, naložení na dopravní prostředek</t>
  </si>
  <si>
    <t>207454604</t>
  </si>
  <si>
    <t>22R</t>
  </si>
  <si>
    <t>Dekontaminační komora, OOPP pro práci s azbestem</t>
  </si>
  <si>
    <t>1928129331</t>
  </si>
  <si>
    <t>23R</t>
  </si>
  <si>
    <t>Enkapsulační prostředky pro likvidaci azbestu</t>
  </si>
  <si>
    <t>1288864683</t>
  </si>
  <si>
    <t>997006512AZB</t>
  </si>
  <si>
    <t>Vodorovná doprava materiálu s obsahem azbestu do 1 km</t>
  </si>
  <si>
    <t>1429369619</t>
  </si>
  <si>
    <t>997006519AZB</t>
  </si>
  <si>
    <t>Vodorovná doprava materiálu s obsahem azbestu na skládku s naložením na dopravní prostředek a složením Příplatek k ceně za každý další i započatý 1 km...celkem 15 km</t>
  </si>
  <si>
    <t>1326564348</t>
  </si>
  <si>
    <t>2*14 'Přepočtené koeficientem množství</t>
  </si>
  <si>
    <t>997013821</t>
  </si>
  <si>
    <t>Poplatek za uložení stavebního odpadu na skládce (skládkovné) ze stavebních materiálů obsahujících azbest zatříděných do Katalogu odpadů pod kódem 170 605</t>
  </si>
  <si>
    <t>1339895563</t>
  </si>
  <si>
    <t>04 - Zásypy, dokončovací práce</t>
  </si>
  <si>
    <t xml:space="preserve">    05 - Dokončovací práce</t>
  </si>
  <si>
    <t>Dokončovací práce</t>
  </si>
  <si>
    <t>174101101</t>
  </si>
  <si>
    <t>Zásyp sypaninou z jakékoliv horniny  s uložením výkopku ve vrstvách se zhutněním jam, šachet, rýh nebo kolem objektů v těchto vykopávkách</t>
  </si>
  <si>
    <t>-2093790845</t>
  </si>
  <si>
    <t>zásyp předrcenou sutí</t>
  </si>
  <si>
    <t>míra zhutnění - 30MPa</t>
  </si>
  <si>
    <t>320</t>
  </si>
  <si>
    <t>175111101R</t>
  </si>
  <si>
    <t>Zásyp jam po výkopech v komunikaci</t>
  </si>
  <si>
    <t>16819706</t>
  </si>
  <si>
    <t>2 ks výkopů</t>
  </si>
  <si>
    <t>2 x 2 x hl. 2,5-4 m</t>
  </si>
  <si>
    <t>materiál - pískový obsyp potrubí, štěrk, hutnění 45 MPa</t>
  </si>
  <si>
    <t>2*2*2*4</t>
  </si>
  <si>
    <t>181301103</t>
  </si>
  <si>
    <t>Rozprostření a urovnání ornice v rovině nebo ve svahu sklonu do 1:5 při souvislé ploše do 500 m2, tl. vrstvy přes 150 do 200 mm</t>
  </si>
  <si>
    <t>351526837</t>
  </si>
  <si>
    <t>"zásypy+dočasná zpevněná plocha"525+135</t>
  </si>
  <si>
    <t>10364101R</t>
  </si>
  <si>
    <t>zemina pro terénní úpravy -  ornice, biologicky aktivní zemina, včetně dopravy</t>
  </si>
  <si>
    <t>-378408233</t>
  </si>
  <si>
    <t>"zásypy"525*0,2*1,8</t>
  </si>
  <si>
    <t>181411131</t>
  </si>
  <si>
    <t>Založení trávníku na půdě předem připravené plochy do 1000 m2 výsevem včetně utažení parkového v rovině nebo na svahu do 1:5</t>
  </si>
  <si>
    <t>425152530</t>
  </si>
  <si>
    <t>00572410</t>
  </si>
  <si>
    <t>osivo směs travní parková</t>
  </si>
  <si>
    <t>kg</t>
  </si>
  <si>
    <t>-1328470755</t>
  </si>
  <si>
    <t>660*0,015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</si>
  <si>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</si>
  <si>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</si>
  <si>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-1475092350</t>
  </si>
  <si>
    <t>59217017</t>
  </si>
  <si>
    <t>obrubník betonový chodníkový 1000x100x250mm, včetně dopravy</t>
  </si>
  <si>
    <t>-1325770559</t>
  </si>
  <si>
    <t>919731122</t>
  </si>
  <si>
    <t>Zarovnání styčné plochy podkladu nebo krytu podél vybourané části komunikace nebo zpevněné plochy  živičné tl. přes 50 do 100 mm</t>
  </si>
  <si>
    <t>365545081</t>
  </si>
  <si>
    <t>2,5 x 2,5 m</t>
  </si>
  <si>
    <t>2*2*(2,5+2,5)</t>
  </si>
  <si>
    <t>14</t>
  </si>
  <si>
    <t>113107141</t>
  </si>
  <si>
    <t>Odstranění podkladů nebo krytů ručně s přemístěním hmot na skládku na vzdálenost do 3 m nebo s naložením na dopravní prostředek živičných, o tl. vrstvy do 50 mm</t>
  </si>
  <si>
    <t>1324494255</t>
  </si>
  <si>
    <t>2 ks výkopů - odřez 0,5 m krytu kolem výkopu</t>
  </si>
  <si>
    <t>2*(2,5*2,5-2*2)</t>
  </si>
  <si>
    <t>13</t>
  </si>
  <si>
    <t>572340112</t>
  </si>
  <si>
    <t>Vyspravení krytu komunikací po překopech inženýrských sítí plochy do 15 m2 asfaltovým betonem ACO (AB), po zhutnění tl. přes 50 do 70 mm</t>
  </si>
  <si>
    <t>334477165</t>
  </si>
  <si>
    <t xml:space="preserve">2,5 x 2,5 m </t>
  </si>
  <si>
    <t>2*(2,5*2,5)</t>
  </si>
  <si>
    <t>113106291R</t>
  </si>
  <si>
    <t xml:space="preserve">Rozebrání dlažeb a dílců vozovek a ploch s jakoukoliv výplní spár strojně plochy jednotlivě přes 50 m2 do 200 m2 ze silničních dílců jakýchkoliv rozměrů, s ložem z kameniva nebo živice </t>
  </si>
  <si>
    <t>-802207060</t>
  </si>
  <si>
    <t>včetně odstranění lože, podsypu a geotextilie</t>
  </si>
  <si>
    <t>včetně odvozu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</si>
  <si>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</si>
  <si>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</si>
  <si>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</si>
  <si>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</si>
  <si>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</si>
  <si>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</si>
  <si>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</si>
  <si>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012303000R</t>
  </si>
  <si>
    <t xml:space="preserve">Geodetické zaměření stavby - zaměření ponechávaných podzemních konstrukcí </t>
  </si>
  <si>
    <t>969344767</t>
  </si>
  <si>
    <t>012303000R1</t>
  </si>
  <si>
    <t>Zpracování geometrických plánů pro zápis do KN, součinnost</t>
  </si>
  <si>
    <t>181226529</t>
  </si>
  <si>
    <t>013294000R</t>
  </si>
  <si>
    <t xml:space="preserve">DIO - zajištění povolení zvláštního užívání, omezení obecného užívání a stanovení přechodné úpravy provozu, případná aktualizace dle skut. </t>
  </si>
  <si>
    <t>475400010</t>
  </si>
  <si>
    <t>013294000R2</t>
  </si>
  <si>
    <t>Zpracování technologického postupu bouracích prací</t>
  </si>
  <si>
    <t>59892125</t>
  </si>
  <si>
    <t>VRN3</t>
  </si>
  <si>
    <t>032103000R</t>
  </si>
  <si>
    <t>Zařízení staveniště - stavební buňky, zajištění vody, elektřiny, včetně následného odstranění</t>
  </si>
  <si>
    <t>-1769744138</t>
  </si>
  <si>
    <t>034103000R</t>
  </si>
  <si>
    <t>Zařízení staveniště - oplocení staveniště 140m, 1x vjezdová brána, včetně následného odstranění</t>
  </si>
  <si>
    <t>1304159346</t>
  </si>
  <si>
    <t>034303000R</t>
  </si>
  <si>
    <t>DIO - D+M, následné odstranění</t>
  </si>
  <si>
    <t>2122499633</t>
  </si>
  <si>
    <t>034503000R</t>
  </si>
  <si>
    <t>Informační tabule na staveništi - formát 600x400mm, materiál plast, grafika dle zadání objednatele, D+M</t>
  </si>
  <si>
    <t>1028409481</t>
  </si>
  <si>
    <t>VRN4</t>
  </si>
  <si>
    <t>Inženýrská činnost</t>
  </si>
  <si>
    <t>042903000R</t>
  </si>
  <si>
    <t>Legislativní zajištění v případě výskytu azbestu ve stavbě - čerpáno se souhlasem TDI/AD</t>
  </si>
  <si>
    <t>2033221381</t>
  </si>
  <si>
    <t>043203000R</t>
  </si>
  <si>
    <t xml:space="preserve">Vytýčení sítí </t>
  </si>
  <si>
    <t>1837166251</t>
  </si>
  <si>
    <t>VRN9</t>
  </si>
  <si>
    <t>091003000R1</t>
  </si>
  <si>
    <t>Zkrápění suti, demolovaného objektu, další opatření pro eliminaci prašnosti</t>
  </si>
  <si>
    <t>-196007597</t>
  </si>
  <si>
    <t>091003000R2</t>
  </si>
  <si>
    <t>Čištění komunikací</t>
  </si>
  <si>
    <t>1675308114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</si>
</sst>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ht="14.4" customHeight="1">
      <c r="B26" s="20"/>
      <c r="C26" s="21"/>
      <c r="D26" s="37" t="s">
        <v>40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pans="2:57" ht="14.4" customHeight="1">
      <c r="B27" s="20"/>
      <c r="C27" s="21"/>
      <c r="D27" s="37" t="s">
        <v>41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ROUND(AG100,2)</f>
        <v>0</v>
      </c>
      <c r="AL27" s="38"/>
      <c r="AM27" s="38"/>
      <c r="AN27" s="38"/>
      <c r="AO27" s="38"/>
      <c r="AP27" s="21"/>
      <c r="AQ27" s="21"/>
      <c r="AR27" s="19"/>
      <c r="BE27" s="30"/>
    </row>
    <row r="28" spans="2:57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BE28" s="30"/>
    </row>
    <row r="29" spans="2:57" s="1" customFormat="1" ht="25.9" customHeight="1">
      <c r="B29" s="39"/>
      <c r="C29" s="40"/>
      <c r="D29" s="42" t="s">
        <v>42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ROUND(AK26+AK27,2)</f>
        <v>0</v>
      </c>
      <c r="AL29" s="43"/>
      <c r="AM29" s="43"/>
      <c r="AN29" s="43"/>
      <c r="AO29" s="43"/>
      <c r="AP29" s="40"/>
      <c r="AQ29" s="40"/>
      <c r="AR29" s="41"/>
      <c r="BE29" s="30"/>
    </row>
    <row r="30" spans="2:57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BE30" s="30"/>
    </row>
    <row r="31" spans="2:57" s="1" customFormat="1" ht="12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5" t="s">
        <v>43</v>
      </c>
      <c r="M31" s="45"/>
      <c r="N31" s="45"/>
      <c r="O31" s="45"/>
      <c r="P31" s="45"/>
      <c r="Q31" s="40"/>
      <c r="R31" s="40"/>
      <c r="S31" s="40"/>
      <c r="T31" s="40"/>
      <c r="U31" s="40"/>
      <c r="V31" s="40"/>
      <c r="W31" s="45" t="s">
        <v>44</v>
      </c>
      <c r="X31" s="45"/>
      <c r="Y31" s="45"/>
      <c r="Z31" s="45"/>
      <c r="AA31" s="45"/>
      <c r="AB31" s="45"/>
      <c r="AC31" s="45"/>
      <c r="AD31" s="45"/>
      <c r="AE31" s="45"/>
      <c r="AF31" s="40"/>
      <c r="AG31" s="40"/>
      <c r="AH31" s="40"/>
      <c r="AI31" s="40"/>
      <c r="AJ31" s="40"/>
      <c r="AK31" s="45" t="s">
        <v>45</v>
      </c>
      <c r="AL31" s="45"/>
      <c r="AM31" s="45"/>
      <c r="AN31" s="45"/>
      <c r="AO31" s="45"/>
      <c r="AP31" s="40"/>
      <c r="AQ31" s="40"/>
      <c r="AR31" s="41"/>
      <c r="BE31" s="30"/>
    </row>
    <row r="32" spans="2:57" s="2" customFormat="1" ht="14.4" customHeight="1">
      <c r="B32" s="46"/>
      <c r="C32" s="47"/>
      <c r="D32" s="31" t="s">
        <v>46</v>
      </c>
      <c r="E32" s="47"/>
      <c r="F32" s="31" t="s">
        <v>47</v>
      </c>
      <c r="G32" s="47"/>
      <c r="H32" s="47"/>
      <c r="I32" s="47"/>
      <c r="J32" s="47"/>
      <c r="K32" s="47"/>
      <c r="L32" s="48">
        <v>0.21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ROUND(AZ94+SUM(CD100:CD104),2)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f>ROUND(AV94+SUM(BY100:BY104),2)</f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2:57" s="2" customFormat="1" ht="14.4" customHeight="1">
      <c r="B33" s="46"/>
      <c r="C33" s="47"/>
      <c r="D33" s="47"/>
      <c r="E33" s="47"/>
      <c r="F33" s="31" t="s">
        <v>48</v>
      </c>
      <c r="G33" s="47"/>
      <c r="H33" s="47"/>
      <c r="I33" s="47"/>
      <c r="J33" s="47"/>
      <c r="K33" s="47"/>
      <c r="L33" s="48">
        <v>0.15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ROUND(BA94+SUM(CE100:CE104),2)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f>ROUND(AW94+SUM(BZ100:BZ104),2)</f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2:57" s="2" customFormat="1" ht="14.4" customHeight="1" hidden="1">
      <c r="B34" s="46"/>
      <c r="C34" s="47"/>
      <c r="D34" s="47"/>
      <c r="E34" s="47"/>
      <c r="F34" s="31" t="s">
        <v>49</v>
      </c>
      <c r="G34" s="47"/>
      <c r="H34" s="47"/>
      <c r="I34" s="47"/>
      <c r="J34" s="47"/>
      <c r="K34" s="47"/>
      <c r="L34" s="48">
        <v>0.21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9">
        <f>ROUND(BB94+SUM(CF100:CF104),2)</f>
        <v>0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9">
        <v>0</v>
      </c>
      <c r="AL34" s="47"/>
      <c r="AM34" s="47"/>
      <c r="AN34" s="47"/>
      <c r="AO34" s="47"/>
      <c r="AP34" s="47"/>
      <c r="AQ34" s="47"/>
      <c r="AR34" s="50"/>
      <c r="BE34" s="51"/>
    </row>
    <row r="35" spans="2:44" s="2" customFormat="1" ht="14.4" customHeight="1" hidden="1">
      <c r="B35" s="46"/>
      <c r="C35" s="47"/>
      <c r="D35" s="47"/>
      <c r="E35" s="47"/>
      <c r="F35" s="31" t="s">
        <v>50</v>
      </c>
      <c r="G35" s="47"/>
      <c r="H35" s="47"/>
      <c r="I35" s="47"/>
      <c r="J35" s="47"/>
      <c r="K35" s="47"/>
      <c r="L35" s="48">
        <v>0.15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9">
        <f>ROUND(BC94+SUM(CG100:CG104),2)</f>
        <v>0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9">
        <v>0</v>
      </c>
      <c r="AL35" s="47"/>
      <c r="AM35" s="47"/>
      <c r="AN35" s="47"/>
      <c r="AO35" s="47"/>
      <c r="AP35" s="47"/>
      <c r="AQ35" s="47"/>
      <c r="AR35" s="50"/>
    </row>
    <row r="36" spans="2:44" s="2" customFormat="1" ht="14.4" customHeight="1" hidden="1">
      <c r="B36" s="46"/>
      <c r="C36" s="47"/>
      <c r="D36" s="47"/>
      <c r="E36" s="47"/>
      <c r="F36" s="31" t="s">
        <v>51</v>
      </c>
      <c r="G36" s="47"/>
      <c r="H36" s="47"/>
      <c r="I36" s="47"/>
      <c r="J36" s="47"/>
      <c r="K36" s="47"/>
      <c r="L36" s="48">
        <v>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9">
        <f>ROUND(BD94+SUM(CH100:CH104),2)</f>
        <v>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9">
        <v>0</v>
      </c>
      <c r="AL36" s="47"/>
      <c r="AM36" s="47"/>
      <c r="AN36" s="47"/>
      <c r="AO36" s="47"/>
      <c r="AP36" s="47"/>
      <c r="AQ36" s="47"/>
      <c r="AR36" s="5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1" customFormat="1" ht="25.9" customHeight="1">
      <c r="B38" s="39"/>
      <c r="C38" s="52"/>
      <c r="D38" s="53" t="s">
        <v>52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 t="s">
        <v>53</v>
      </c>
      <c r="U38" s="54"/>
      <c r="V38" s="54"/>
      <c r="W38" s="54"/>
      <c r="X38" s="56" t="s">
        <v>54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7">
        <f>SUM(AK29:AK36)</f>
        <v>0</v>
      </c>
      <c r="AL38" s="54"/>
      <c r="AM38" s="54"/>
      <c r="AN38" s="54"/>
      <c r="AO38" s="58"/>
      <c r="AP38" s="52"/>
      <c r="AQ38" s="52"/>
      <c r="AR38" s="41"/>
    </row>
    <row r="39" spans="2:44" s="1" customFormat="1" ht="6.9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</row>
    <row r="40" spans="2:44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9"/>
      <c r="C49" s="40"/>
      <c r="D49" s="59" t="s">
        <v>55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56</v>
      </c>
      <c r="AI49" s="60"/>
      <c r="AJ49" s="60"/>
      <c r="AK49" s="60"/>
      <c r="AL49" s="60"/>
      <c r="AM49" s="60"/>
      <c r="AN49" s="60"/>
      <c r="AO49" s="60"/>
      <c r="AP49" s="40"/>
      <c r="AQ49" s="40"/>
      <c r="AR49" s="41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9"/>
      <c r="C60" s="40"/>
      <c r="D60" s="61" t="s">
        <v>57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1" t="s">
        <v>58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1" t="s">
        <v>57</v>
      </c>
      <c r="AI60" s="43"/>
      <c r="AJ60" s="43"/>
      <c r="AK60" s="43"/>
      <c r="AL60" s="43"/>
      <c r="AM60" s="61" t="s">
        <v>58</v>
      </c>
      <c r="AN60" s="43"/>
      <c r="AO60" s="43"/>
      <c r="AP60" s="40"/>
      <c r="AQ60" s="40"/>
      <c r="AR60" s="41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9"/>
      <c r="C64" s="40"/>
      <c r="D64" s="59" t="s">
        <v>59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9" t="s">
        <v>60</v>
      </c>
      <c r="AI64" s="60"/>
      <c r="AJ64" s="60"/>
      <c r="AK64" s="60"/>
      <c r="AL64" s="60"/>
      <c r="AM64" s="60"/>
      <c r="AN64" s="60"/>
      <c r="AO64" s="60"/>
      <c r="AP64" s="40"/>
      <c r="AQ64" s="40"/>
      <c r="AR64" s="41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9"/>
      <c r="C75" s="40"/>
      <c r="D75" s="61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1" t="s">
        <v>58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1" t="s">
        <v>57</v>
      </c>
      <c r="AI75" s="43"/>
      <c r="AJ75" s="43"/>
      <c r="AK75" s="43"/>
      <c r="AL75" s="43"/>
      <c r="AM75" s="61" t="s">
        <v>58</v>
      </c>
      <c r="AN75" s="43"/>
      <c r="AO75" s="43"/>
      <c r="AP75" s="40"/>
      <c r="AQ75" s="40"/>
      <c r="AR75" s="41"/>
    </row>
    <row r="76" spans="2:44" s="1" customFormat="1" ht="12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1"/>
    </row>
    <row r="77" spans="2:44" s="1" customFormat="1" ht="6.95" customHeight="1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1"/>
    </row>
    <row r="81" spans="2:44" s="1" customFormat="1" ht="6.95" customHeight="1"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1"/>
    </row>
    <row r="82" spans="2:44" s="1" customFormat="1" ht="24.95" customHeight="1">
      <c r="B82" s="39"/>
      <c r="C82" s="22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1"/>
    </row>
    <row r="83" spans="2:44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1"/>
    </row>
    <row r="84" spans="2:44" s="3" customFormat="1" ht="12" customHeight="1">
      <c r="B84" s="66"/>
      <c r="C84" s="31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19A044-SO02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</row>
    <row r="85" spans="2:44" s="4" customFormat="1" ht="36.95" customHeight="1"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Demolice objektu Sokolov - Heyrovského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</row>
    <row r="86" spans="2:44" s="1" customFormat="1" ht="6.9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1"/>
    </row>
    <row r="87" spans="2:44" s="1" customFormat="1" ht="12" customHeight="1">
      <c r="B87" s="39"/>
      <c r="C87" s="31" t="s">
        <v>20</v>
      </c>
      <c r="D87" s="40"/>
      <c r="E87" s="40"/>
      <c r="F87" s="40"/>
      <c r="G87" s="40"/>
      <c r="H87" s="40"/>
      <c r="I87" s="40"/>
      <c r="J87" s="40"/>
      <c r="K87" s="40"/>
      <c r="L87" s="74" t="str">
        <f>IF(K8="","",K8)</f>
        <v>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1" t="s">
        <v>22</v>
      </c>
      <c r="AJ87" s="40"/>
      <c r="AK87" s="40"/>
      <c r="AL87" s="40"/>
      <c r="AM87" s="75" t="str">
        <f>IF(AN8="","",AN8)</f>
        <v>12. 12. 2019</v>
      </c>
      <c r="AN87" s="75"/>
      <c r="AO87" s="40"/>
      <c r="AP87" s="40"/>
      <c r="AQ87" s="40"/>
      <c r="AR87" s="41"/>
    </row>
    <row r="88" spans="2:44" s="1" customFormat="1" ht="6.9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1"/>
    </row>
    <row r="89" spans="2:56" s="1" customFormat="1" ht="15.15" customHeight="1">
      <c r="B89" s="39"/>
      <c r="C89" s="31" t="s">
        <v>24</v>
      </c>
      <c r="D89" s="40"/>
      <c r="E89" s="40"/>
      <c r="F89" s="40"/>
      <c r="G89" s="40"/>
      <c r="H89" s="40"/>
      <c r="I89" s="40"/>
      <c r="J89" s="40"/>
      <c r="K89" s="40"/>
      <c r="L89" s="67" t="str">
        <f>IF(E11="","",E11)</f>
        <v>Město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1" t="s">
        <v>32</v>
      </c>
      <c r="AJ89" s="40"/>
      <c r="AK89" s="40"/>
      <c r="AL89" s="40"/>
      <c r="AM89" s="76" t="str">
        <f>IF(E17="","",E17)</f>
        <v>AWT Rekultivace a.s.</v>
      </c>
      <c r="AN89" s="67"/>
      <c r="AO89" s="67"/>
      <c r="AP89" s="67"/>
      <c r="AQ89" s="40"/>
      <c r="AR89" s="41"/>
      <c r="AS89" s="77" t="s">
        <v>62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</row>
    <row r="90" spans="2:56" s="1" customFormat="1" ht="15.15" customHeight="1">
      <c r="B90" s="39"/>
      <c r="C90" s="31" t="s">
        <v>30</v>
      </c>
      <c r="D90" s="40"/>
      <c r="E90" s="40"/>
      <c r="F90" s="40"/>
      <c r="G90" s="40"/>
      <c r="H90" s="40"/>
      <c r="I90" s="40"/>
      <c r="J90" s="40"/>
      <c r="K90" s="40"/>
      <c r="L90" s="67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1" t="s">
        <v>37</v>
      </c>
      <c r="AJ90" s="40"/>
      <c r="AK90" s="40"/>
      <c r="AL90" s="40"/>
      <c r="AM90" s="76" t="str">
        <f>IF(E20="","",E20)</f>
        <v>Ing. Kropáčová</v>
      </c>
      <c r="AN90" s="67"/>
      <c r="AO90" s="67"/>
      <c r="AP90" s="67"/>
      <c r="AQ90" s="40"/>
      <c r="AR90" s="41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</row>
    <row r="91" spans="2:56" s="1" customFormat="1" ht="10.8" customHeight="1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1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</row>
    <row r="92" spans="2:56" s="1" customFormat="1" ht="29.25" customHeight="1">
      <c r="B92" s="39"/>
      <c r="C92" s="89" t="s">
        <v>63</v>
      </c>
      <c r="D92" s="90"/>
      <c r="E92" s="90"/>
      <c r="F92" s="90"/>
      <c r="G92" s="90"/>
      <c r="H92" s="91"/>
      <c r="I92" s="92" t="s">
        <v>64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65</v>
      </c>
      <c r="AH92" s="90"/>
      <c r="AI92" s="90"/>
      <c r="AJ92" s="90"/>
      <c r="AK92" s="90"/>
      <c r="AL92" s="90"/>
      <c r="AM92" s="90"/>
      <c r="AN92" s="92" t="s">
        <v>66</v>
      </c>
      <c r="AO92" s="90"/>
      <c r="AP92" s="94"/>
      <c r="AQ92" s="95" t="s">
        <v>67</v>
      </c>
      <c r="AR92" s="41"/>
      <c r="AS92" s="96" t="s">
        <v>68</v>
      </c>
      <c r="AT92" s="97" t="s">
        <v>69</v>
      </c>
      <c r="AU92" s="97" t="s">
        <v>70</v>
      </c>
      <c r="AV92" s="97" t="s">
        <v>71</v>
      </c>
      <c r="AW92" s="97" t="s">
        <v>72</v>
      </c>
      <c r="AX92" s="97" t="s">
        <v>73</v>
      </c>
      <c r="AY92" s="97" t="s">
        <v>74</v>
      </c>
      <c r="AZ92" s="97" t="s">
        <v>75</v>
      </c>
      <c r="BA92" s="97" t="s">
        <v>76</v>
      </c>
      <c r="BB92" s="97" t="s">
        <v>77</v>
      </c>
      <c r="BC92" s="97" t="s">
        <v>78</v>
      </c>
      <c r="BD92" s="98" t="s">
        <v>79</v>
      </c>
    </row>
    <row r="93" spans="2:56" s="1" customFormat="1" ht="10.8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1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</row>
    <row r="94" spans="2:90" s="5" customFormat="1" ht="32.4" customHeight="1">
      <c r="B94" s="102"/>
      <c r="C94" s="103" t="s">
        <v>80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ROUND(SUM(AG95:AG98),2)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ROUND(SUM(AS95:AS98),2)</f>
        <v>0</v>
      </c>
      <c r="AT94" s="110">
        <f>ROUND(SUM(AV94:AW94),2)</f>
        <v>0</v>
      </c>
      <c r="AU94" s="111">
        <f>ROUND(SUM(AU95:AU98),5)</f>
        <v>0</v>
      </c>
      <c r="AV94" s="110">
        <f>ROUND(AZ94*L32,2)</f>
        <v>0</v>
      </c>
      <c r="AW94" s="110">
        <f>ROUND(BA94*L33,2)</f>
        <v>0</v>
      </c>
      <c r="AX94" s="110">
        <f>ROUND(BB94*L32,2)</f>
        <v>0</v>
      </c>
      <c r="AY94" s="110">
        <f>ROUND(BC94*L33,2)</f>
        <v>0</v>
      </c>
      <c r="AZ94" s="110">
        <f>ROUND(SUM(AZ95:AZ98),2)</f>
        <v>0</v>
      </c>
      <c r="BA94" s="110">
        <f>ROUND(SUM(BA95:BA98),2)</f>
        <v>0</v>
      </c>
      <c r="BB94" s="110">
        <f>ROUND(SUM(BB95:BB98),2)</f>
        <v>0</v>
      </c>
      <c r="BC94" s="110">
        <f>ROUND(SUM(BC95:BC98),2)</f>
        <v>0</v>
      </c>
      <c r="BD94" s="112">
        <f>ROUND(SUM(BD95:BD98),2)</f>
        <v>0</v>
      </c>
      <c r="BS94" s="113" t="s">
        <v>81</v>
      </c>
      <c r="BT94" s="113" t="s">
        <v>82</v>
      </c>
      <c r="BU94" s="114" t="s">
        <v>83</v>
      </c>
      <c r="BV94" s="113" t="s">
        <v>84</v>
      </c>
      <c r="BW94" s="113" t="s">
        <v>5</v>
      </c>
      <c r="BX94" s="113" t="s">
        <v>85</v>
      </c>
      <c r="CL94" s="113" t="s">
        <v>1</v>
      </c>
    </row>
    <row r="95" spans="1:91" s="6" customFormat="1" ht="16.5" customHeight="1">
      <c r="A95" s="115" t="s">
        <v>86</v>
      </c>
      <c r="B95" s="116"/>
      <c r="C95" s="117"/>
      <c r="D95" s="118" t="s">
        <v>87</v>
      </c>
      <c r="E95" s="118"/>
      <c r="F95" s="118"/>
      <c r="G95" s="118"/>
      <c r="H95" s="118"/>
      <c r="I95" s="119"/>
      <c r="J95" s="118" t="s">
        <v>88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'01 - Příprava území'!J32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89</v>
      </c>
      <c r="AR95" s="122"/>
      <c r="AS95" s="123">
        <v>0</v>
      </c>
      <c r="AT95" s="124">
        <f>ROUND(SUM(AV95:AW95),2)</f>
        <v>0</v>
      </c>
      <c r="AU95" s="125">
        <f>'01 - Příprava území'!P131</f>
        <v>0</v>
      </c>
      <c r="AV95" s="124">
        <f>'01 - Příprava území'!J35</f>
        <v>0</v>
      </c>
      <c r="AW95" s="124">
        <f>'01 - Příprava území'!J36</f>
        <v>0</v>
      </c>
      <c r="AX95" s="124">
        <f>'01 - Příprava území'!J37</f>
        <v>0</v>
      </c>
      <c r="AY95" s="124">
        <f>'01 - Příprava území'!J38</f>
        <v>0</v>
      </c>
      <c r="AZ95" s="124">
        <f>'01 - Příprava území'!F35</f>
        <v>0</v>
      </c>
      <c r="BA95" s="124">
        <f>'01 - Příprava území'!F36</f>
        <v>0</v>
      </c>
      <c r="BB95" s="124">
        <f>'01 - Příprava území'!F37</f>
        <v>0</v>
      </c>
      <c r="BC95" s="124">
        <f>'01 - Příprava území'!F38</f>
        <v>0</v>
      </c>
      <c r="BD95" s="126">
        <f>'01 - Příprava území'!F39</f>
        <v>0</v>
      </c>
      <c r="BT95" s="127" t="s">
        <v>90</v>
      </c>
      <c r="BV95" s="127" t="s">
        <v>84</v>
      </c>
      <c r="BW95" s="127" t="s">
        <v>91</v>
      </c>
      <c r="BX95" s="127" t="s">
        <v>5</v>
      </c>
      <c r="CL95" s="127" t="s">
        <v>1</v>
      </c>
      <c r="CM95" s="127" t="s">
        <v>92</v>
      </c>
    </row>
    <row r="96" spans="1:91" s="6" customFormat="1" ht="16.5" customHeight="1">
      <c r="A96" s="115" t="s">
        <v>86</v>
      </c>
      <c r="B96" s="116"/>
      <c r="C96" s="117"/>
      <c r="D96" s="118" t="s">
        <v>93</v>
      </c>
      <c r="E96" s="118"/>
      <c r="F96" s="118"/>
      <c r="G96" s="118"/>
      <c r="H96" s="118"/>
      <c r="I96" s="119"/>
      <c r="J96" s="118" t="s">
        <v>94</v>
      </c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20">
        <f>'02 - Demolice'!J32</f>
        <v>0</v>
      </c>
      <c r="AH96" s="119"/>
      <c r="AI96" s="119"/>
      <c r="AJ96" s="119"/>
      <c r="AK96" s="119"/>
      <c r="AL96" s="119"/>
      <c r="AM96" s="119"/>
      <c r="AN96" s="120">
        <f>SUM(AG96,AT96)</f>
        <v>0</v>
      </c>
      <c r="AO96" s="119"/>
      <c r="AP96" s="119"/>
      <c r="AQ96" s="121" t="s">
        <v>89</v>
      </c>
      <c r="AR96" s="122"/>
      <c r="AS96" s="123">
        <v>0</v>
      </c>
      <c r="AT96" s="124">
        <f>ROUND(SUM(AV96:AW96),2)</f>
        <v>0</v>
      </c>
      <c r="AU96" s="125">
        <f>'02 - Demolice'!P130</f>
        <v>0</v>
      </c>
      <c r="AV96" s="124">
        <f>'02 - Demolice'!J35</f>
        <v>0</v>
      </c>
      <c r="AW96" s="124">
        <f>'02 - Demolice'!J36</f>
        <v>0</v>
      </c>
      <c r="AX96" s="124">
        <f>'02 - Demolice'!J37</f>
        <v>0</v>
      </c>
      <c r="AY96" s="124">
        <f>'02 - Demolice'!J38</f>
        <v>0</v>
      </c>
      <c r="AZ96" s="124">
        <f>'02 - Demolice'!F35</f>
        <v>0</v>
      </c>
      <c r="BA96" s="124">
        <f>'02 - Demolice'!F36</f>
        <v>0</v>
      </c>
      <c r="BB96" s="124">
        <f>'02 - Demolice'!F37</f>
        <v>0</v>
      </c>
      <c r="BC96" s="124">
        <f>'02 - Demolice'!F38</f>
        <v>0</v>
      </c>
      <c r="BD96" s="126">
        <f>'02 - Demolice'!F39</f>
        <v>0</v>
      </c>
      <c r="BT96" s="127" t="s">
        <v>90</v>
      </c>
      <c r="BV96" s="127" t="s">
        <v>84</v>
      </c>
      <c r="BW96" s="127" t="s">
        <v>95</v>
      </c>
      <c r="BX96" s="127" t="s">
        <v>5</v>
      </c>
      <c r="CL96" s="127" t="s">
        <v>1</v>
      </c>
      <c r="CM96" s="127" t="s">
        <v>92</v>
      </c>
    </row>
    <row r="97" spans="1:91" s="6" customFormat="1" ht="16.5" customHeight="1">
      <c r="A97" s="115" t="s">
        <v>86</v>
      </c>
      <c r="B97" s="116"/>
      <c r="C97" s="117"/>
      <c r="D97" s="118" t="s">
        <v>96</v>
      </c>
      <c r="E97" s="118"/>
      <c r="F97" s="118"/>
      <c r="G97" s="118"/>
      <c r="H97" s="118"/>
      <c r="I97" s="119"/>
      <c r="J97" s="118" t="s">
        <v>97</v>
      </c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20">
        <f>'04 - Zásypy, dokončovací ...'!J32</f>
        <v>0</v>
      </c>
      <c r="AH97" s="119"/>
      <c r="AI97" s="119"/>
      <c r="AJ97" s="119"/>
      <c r="AK97" s="119"/>
      <c r="AL97" s="119"/>
      <c r="AM97" s="119"/>
      <c r="AN97" s="120">
        <f>SUM(AG97,AT97)</f>
        <v>0</v>
      </c>
      <c r="AO97" s="119"/>
      <c r="AP97" s="119"/>
      <c r="AQ97" s="121" t="s">
        <v>89</v>
      </c>
      <c r="AR97" s="122"/>
      <c r="AS97" s="123">
        <v>0</v>
      </c>
      <c r="AT97" s="124">
        <f>ROUND(SUM(AV97:AW97),2)</f>
        <v>0</v>
      </c>
      <c r="AU97" s="125">
        <f>'04 - Zásypy, dokončovací ...'!P128</f>
        <v>0</v>
      </c>
      <c r="AV97" s="124">
        <f>'04 - Zásypy, dokončovací ...'!J35</f>
        <v>0</v>
      </c>
      <c r="AW97" s="124">
        <f>'04 - Zásypy, dokončovací ...'!J36</f>
        <v>0</v>
      </c>
      <c r="AX97" s="124">
        <f>'04 - Zásypy, dokončovací ...'!J37</f>
        <v>0</v>
      </c>
      <c r="AY97" s="124">
        <f>'04 - Zásypy, dokončovací ...'!J38</f>
        <v>0</v>
      </c>
      <c r="AZ97" s="124">
        <f>'04 - Zásypy, dokončovací ...'!F35</f>
        <v>0</v>
      </c>
      <c r="BA97" s="124">
        <f>'04 - Zásypy, dokončovací ...'!F36</f>
        <v>0</v>
      </c>
      <c r="BB97" s="124">
        <f>'04 - Zásypy, dokončovací ...'!F37</f>
        <v>0</v>
      </c>
      <c r="BC97" s="124">
        <f>'04 - Zásypy, dokončovací ...'!F38</f>
        <v>0</v>
      </c>
      <c r="BD97" s="126">
        <f>'04 - Zásypy, dokončovací ...'!F39</f>
        <v>0</v>
      </c>
      <c r="BT97" s="127" t="s">
        <v>90</v>
      </c>
      <c r="BV97" s="127" t="s">
        <v>84</v>
      </c>
      <c r="BW97" s="127" t="s">
        <v>98</v>
      </c>
      <c r="BX97" s="127" t="s">
        <v>5</v>
      </c>
      <c r="CL97" s="127" t="s">
        <v>1</v>
      </c>
      <c r="CM97" s="127" t="s">
        <v>92</v>
      </c>
    </row>
    <row r="98" spans="1:91" s="6" customFormat="1" ht="16.5" customHeight="1">
      <c r="A98" s="115" t="s">
        <v>86</v>
      </c>
      <c r="B98" s="116"/>
      <c r="C98" s="117"/>
      <c r="D98" s="118" t="s">
        <v>99</v>
      </c>
      <c r="E98" s="118"/>
      <c r="F98" s="118"/>
      <c r="G98" s="118"/>
      <c r="H98" s="118"/>
      <c r="I98" s="119"/>
      <c r="J98" s="118" t="s">
        <v>100</v>
      </c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20">
        <f>'VRN - Vedlejší rozpočtové...'!J32</f>
        <v>0</v>
      </c>
      <c r="AH98" s="119"/>
      <c r="AI98" s="119"/>
      <c r="AJ98" s="119"/>
      <c r="AK98" s="119"/>
      <c r="AL98" s="119"/>
      <c r="AM98" s="119"/>
      <c r="AN98" s="120">
        <f>SUM(AG98,AT98)</f>
        <v>0</v>
      </c>
      <c r="AO98" s="119"/>
      <c r="AP98" s="119"/>
      <c r="AQ98" s="121" t="s">
        <v>89</v>
      </c>
      <c r="AR98" s="122"/>
      <c r="AS98" s="128">
        <v>0</v>
      </c>
      <c r="AT98" s="129">
        <f>ROUND(SUM(AV98:AW98),2)</f>
        <v>0</v>
      </c>
      <c r="AU98" s="130">
        <f>'VRN - Vedlejší rozpočtové...'!P131</f>
        <v>0</v>
      </c>
      <c r="AV98" s="129">
        <f>'VRN - Vedlejší rozpočtové...'!J35</f>
        <v>0</v>
      </c>
      <c r="AW98" s="129">
        <f>'VRN - Vedlejší rozpočtové...'!J36</f>
        <v>0</v>
      </c>
      <c r="AX98" s="129">
        <f>'VRN - Vedlejší rozpočtové...'!J37</f>
        <v>0</v>
      </c>
      <c r="AY98" s="129">
        <f>'VRN - Vedlejší rozpočtové...'!J38</f>
        <v>0</v>
      </c>
      <c r="AZ98" s="129">
        <f>'VRN - Vedlejší rozpočtové...'!F35</f>
        <v>0</v>
      </c>
      <c r="BA98" s="129">
        <f>'VRN - Vedlejší rozpočtové...'!F36</f>
        <v>0</v>
      </c>
      <c r="BB98" s="129">
        <f>'VRN - Vedlejší rozpočtové...'!F37</f>
        <v>0</v>
      </c>
      <c r="BC98" s="129">
        <f>'VRN - Vedlejší rozpočtové...'!F38</f>
        <v>0</v>
      </c>
      <c r="BD98" s="131">
        <f>'VRN - Vedlejší rozpočtové...'!F39</f>
        <v>0</v>
      </c>
      <c r="BT98" s="127" t="s">
        <v>90</v>
      </c>
      <c r="BV98" s="127" t="s">
        <v>84</v>
      </c>
      <c r="BW98" s="127" t="s">
        <v>101</v>
      </c>
      <c r="BX98" s="127" t="s">
        <v>5</v>
      </c>
      <c r="CL98" s="127" t="s">
        <v>1</v>
      </c>
      <c r="CM98" s="127" t="s">
        <v>92</v>
      </c>
    </row>
    <row r="99" spans="2:44" ht="12"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19"/>
    </row>
    <row r="100" spans="2:48" s="1" customFormat="1" ht="30" customHeight="1">
      <c r="B100" s="39"/>
      <c r="C100" s="103" t="s">
        <v>102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106">
        <f>ROUND(SUM(AG101:AG104),2)</f>
        <v>0</v>
      </c>
      <c r="AH100" s="106"/>
      <c r="AI100" s="106"/>
      <c r="AJ100" s="106"/>
      <c r="AK100" s="106"/>
      <c r="AL100" s="106"/>
      <c r="AM100" s="106"/>
      <c r="AN100" s="106">
        <f>ROUND(SUM(AN101:AN104),2)</f>
        <v>0</v>
      </c>
      <c r="AO100" s="106"/>
      <c r="AP100" s="106"/>
      <c r="AQ100" s="132"/>
      <c r="AR100" s="41"/>
      <c r="AS100" s="96" t="s">
        <v>103</v>
      </c>
      <c r="AT100" s="97" t="s">
        <v>104</v>
      </c>
      <c r="AU100" s="97" t="s">
        <v>46</v>
      </c>
      <c r="AV100" s="98" t="s">
        <v>69</v>
      </c>
    </row>
    <row r="101" spans="2:89" s="1" customFormat="1" ht="19.9" customHeight="1">
      <c r="B101" s="39"/>
      <c r="C101" s="40"/>
      <c r="D101" s="133" t="s">
        <v>105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40"/>
      <c r="AD101" s="40"/>
      <c r="AE101" s="40"/>
      <c r="AF101" s="40"/>
      <c r="AG101" s="134">
        <f>ROUND(AG94*AS101,2)</f>
        <v>0</v>
      </c>
      <c r="AH101" s="135"/>
      <c r="AI101" s="135"/>
      <c r="AJ101" s="135"/>
      <c r="AK101" s="135"/>
      <c r="AL101" s="135"/>
      <c r="AM101" s="135"/>
      <c r="AN101" s="135">
        <f>ROUND(AG101+AV101,2)</f>
        <v>0</v>
      </c>
      <c r="AO101" s="135"/>
      <c r="AP101" s="135"/>
      <c r="AQ101" s="40"/>
      <c r="AR101" s="41"/>
      <c r="AS101" s="136">
        <v>0</v>
      </c>
      <c r="AT101" s="137" t="s">
        <v>106</v>
      </c>
      <c r="AU101" s="137" t="s">
        <v>47</v>
      </c>
      <c r="AV101" s="138">
        <f>ROUND(IF(AU101="základní",AG101*L32,IF(AU101="snížená",AG101*L33,0)),2)</f>
        <v>0</v>
      </c>
      <c r="BV101" s="16" t="s">
        <v>107</v>
      </c>
      <c r="BY101" s="139">
        <f>IF(AU101="základní",AV101,0)</f>
        <v>0</v>
      </c>
      <c r="BZ101" s="139">
        <f>IF(AU101="snížená",AV101,0)</f>
        <v>0</v>
      </c>
      <c r="CA101" s="139">
        <v>0</v>
      </c>
      <c r="CB101" s="139">
        <v>0</v>
      </c>
      <c r="CC101" s="139">
        <v>0</v>
      </c>
      <c r="CD101" s="139">
        <f>IF(AU101="základní",AG101,0)</f>
        <v>0</v>
      </c>
      <c r="CE101" s="139">
        <f>IF(AU101="snížená",AG101,0)</f>
        <v>0</v>
      </c>
      <c r="CF101" s="139">
        <f>IF(AU101="zákl. přenesená",AG101,0)</f>
        <v>0</v>
      </c>
      <c r="CG101" s="139">
        <f>IF(AU101="sníž. přenesená",AG101,0)</f>
        <v>0</v>
      </c>
      <c r="CH101" s="139">
        <f>IF(AU101="nulová",AG101,0)</f>
        <v>0</v>
      </c>
      <c r="CI101" s="16">
        <f>IF(AU101="základní",1,IF(AU101="snížená",2,IF(AU101="zákl. přenesená",4,IF(AU101="sníž. přenesená",5,3))))</f>
        <v>1</v>
      </c>
      <c r="CJ101" s="16">
        <f>IF(AT101="stavební čast",1,IF(AT101="investiční čast",2,3))</f>
        <v>1</v>
      </c>
      <c r="CK101" s="16" t="str">
        <f>IF(D101="Vyplň vlastní","","x")</f>
        <v>x</v>
      </c>
    </row>
    <row r="102" spans="2:89" s="1" customFormat="1" ht="19.9" customHeight="1">
      <c r="B102" s="39"/>
      <c r="C102" s="40"/>
      <c r="D102" s="140" t="s">
        <v>108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40"/>
      <c r="AD102" s="40"/>
      <c r="AE102" s="40"/>
      <c r="AF102" s="40"/>
      <c r="AG102" s="134">
        <f>ROUND(AG94*AS102,2)</f>
        <v>0</v>
      </c>
      <c r="AH102" s="135"/>
      <c r="AI102" s="135"/>
      <c r="AJ102" s="135"/>
      <c r="AK102" s="135"/>
      <c r="AL102" s="135"/>
      <c r="AM102" s="135"/>
      <c r="AN102" s="135">
        <f>ROUND(AG102+AV102,2)</f>
        <v>0</v>
      </c>
      <c r="AO102" s="135"/>
      <c r="AP102" s="135"/>
      <c r="AQ102" s="40"/>
      <c r="AR102" s="41"/>
      <c r="AS102" s="136">
        <v>0</v>
      </c>
      <c r="AT102" s="137" t="s">
        <v>106</v>
      </c>
      <c r="AU102" s="137" t="s">
        <v>47</v>
      </c>
      <c r="AV102" s="138">
        <f>ROUND(IF(AU102="základní",AG102*L32,IF(AU102="snížená",AG102*L33,0)),2)</f>
        <v>0</v>
      </c>
      <c r="BV102" s="16" t="s">
        <v>109</v>
      </c>
      <c r="BY102" s="139">
        <f>IF(AU102="základní",AV102,0)</f>
        <v>0</v>
      </c>
      <c r="BZ102" s="139">
        <f>IF(AU102="snížená",AV102,0)</f>
        <v>0</v>
      </c>
      <c r="CA102" s="139">
        <v>0</v>
      </c>
      <c r="CB102" s="139">
        <v>0</v>
      </c>
      <c r="CC102" s="139">
        <v>0</v>
      </c>
      <c r="CD102" s="139">
        <f>IF(AU102="základní",AG102,0)</f>
        <v>0</v>
      </c>
      <c r="CE102" s="139">
        <f>IF(AU102="snížená",AG102,0)</f>
        <v>0</v>
      </c>
      <c r="CF102" s="139">
        <f>IF(AU102="zákl. přenesená",AG102,0)</f>
        <v>0</v>
      </c>
      <c r="CG102" s="139">
        <f>IF(AU102="sníž. přenesená",AG102,0)</f>
        <v>0</v>
      </c>
      <c r="CH102" s="139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/>
      </c>
    </row>
    <row r="103" spans="2:89" s="1" customFormat="1" ht="19.9" customHeight="1">
      <c r="B103" s="39"/>
      <c r="C103" s="40"/>
      <c r="D103" s="140" t="s">
        <v>108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40"/>
      <c r="AD103" s="40"/>
      <c r="AE103" s="40"/>
      <c r="AF103" s="40"/>
      <c r="AG103" s="134">
        <f>ROUND(AG94*AS103,2)</f>
        <v>0</v>
      </c>
      <c r="AH103" s="135"/>
      <c r="AI103" s="135"/>
      <c r="AJ103" s="135"/>
      <c r="AK103" s="135"/>
      <c r="AL103" s="135"/>
      <c r="AM103" s="135"/>
      <c r="AN103" s="135">
        <f>ROUND(AG103+AV103,2)</f>
        <v>0</v>
      </c>
      <c r="AO103" s="135"/>
      <c r="AP103" s="135"/>
      <c r="AQ103" s="40"/>
      <c r="AR103" s="41"/>
      <c r="AS103" s="136">
        <v>0</v>
      </c>
      <c r="AT103" s="137" t="s">
        <v>106</v>
      </c>
      <c r="AU103" s="137" t="s">
        <v>47</v>
      </c>
      <c r="AV103" s="138">
        <f>ROUND(IF(AU103="základní",AG103*L32,IF(AU103="snížená",AG103*L33,0)),2)</f>
        <v>0</v>
      </c>
      <c r="BV103" s="16" t="s">
        <v>109</v>
      </c>
      <c r="BY103" s="139">
        <f>IF(AU103="základní",AV103,0)</f>
        <v>0</v>
      </c>
      <c r="BZ103" s="139">
        <f>IF(AU103="snížená",AV103,0)</f>
        <v>0</v>
      </c>
      <c r="CA103" s="139">
        <v>0</v>
      </c>
      <c r="CB103" s="139">
        <v>0</v>
      </c>
      <c r="CC103" s="139">
        <v>0</v>
      </c>
      <c r="CD103" s="139">
        <f>IF(AU103="základní",AG103,0)</f>
        <v>0</v>
      </c>
      <c r="CE103" s="139">
        <f>IF(AU103="snížená",AG103,0)</f>
        <v>0</v>
      </c>
      <c r="CF103" s="139">
        <f>IF(AU103="zákl. přenesená",AG103,0)</f>
        <v>0</v>
      </c>
      <c r="CG103" s="139">
        <f>IF(AU103="sníž. přenesená",AG103,0)</f>
        <v>0</v>
      </c>
      <c r="CH103" s="139">
        <f>IF(AU103="nulová",AG103,0)</f>
        <v>0</v>
      </c>
      <c r="CI103" s="16">
        <f>IF(AU103="základní",1,IF(AU103="snížená",2,IF(AU103="zákl. přenesená",4,IF(AU103="sníž. přenesená",5,3))))</f>
        <v>1</v>
      </c>
      <c r="CJ103" s="16">
        <f>IF(AT103="stavební čast",1,IF(AT103="investiční čast",2,3))</f>
        <v>1</v>
      </c>
      <c r="CK103" s="16" t="str">
        <f>IF(D103="Vyplň vlastní","","x")</f>
        <v/>
      </c>
    </row>
    <row r="104" spans="2:89" s="1" customFormat="1" ht="19.9" customHeight="1">
      <c r="B104" s="39"/>
      <c r="C104" s="40"/>
      <c r="D104" s="140" t="s">
        <v>108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40"/>
      <c r="AD104" s="40"/>
      <c r="AE104" s="40"/>
      <c r="AF104" s="40"/>
      <c r="AG104" s="134">
        <f>ROUND(AG94*AS104,2)</f>
        <v>0</v>
      </c>
      <c r="AH104" s="135"/>
      <c r="AI104" s="135"/>
      <c r="AJ104" s="135"/>
      <c r="AK104" s="135"/>
      <c r="AL104" s="135"/>
      <c r="AM104" s="135"/>
      <c r="AN104" s="135">
        <f>ROUND(AG104+AV104,2)</f>
        <v>0</v>
      </c>
      <c r="AO104" s="135"/>
      <c r="AP104" s="135"/>
      <c r="AQ104" s="40"/>
      <c r="AR104" s="41"/>
      <c r="AS104" s="141">
        <v>0</v>
      </c>
      <c r="AT104" s="142" t="s">
        <v>106</v>
      </c>
      <c r="AU104" s="142" t="s">
        <v>47</v>
      </c>
      <c r="AV104" s="143">
        <f>ROUND(IF(AU104="základní",AG104*L32,IF(AU104="snížená",AG104*L33,0)),2)</f>
        <v>0</v>
      </c>
      <c r="BV104" s="16" t="s">
        <v>109</v>
      </c>
      <c r="BY104" s="139">
        <f>IF(AU104="základní",AV104,0)</f>
        <v>0</v>
      </c>
      <c r="BZ104" s="139">
        <f>IF(AU104="snížená",AV104,0)</f>
        <v>0</v>
      </c>
      <c r="CA104" s="139">
        <v>0</v>
      </c>
      <c r="CB104" s="139">
        <v>0</v>
      </c>
      <c r="CC104" s="139">
        <v>0</v>
      </c>
      <c r="CD104" s="139">
        <f>IF(AU104="základní",AG104,0)</f>
        <v>0</v>
      </c>
      <c r="CE104" s="139">
        <f>IF(AU104="snížená",AG104,0)</f>
        <v>0</v>
      </c>
      <c r="CF104" s="139">
        <f>IF(AU104="zákl. přenesená",AG104,0)</f>
        <v>0</v>
      </c>
      <c r="CG104" s="139">
        <f>IF(AU104="sníž. přenesená",AG104,0)</f>
        <v>0</v>
      </c>
      <c r="CH104" s="139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/>
      </c>
    </row>
    <row r="105" spans="2:44" s="1" customFormat="1" ht="10.8" customHeigh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1"/>
    </row>
    <row r="106" spans="2:44" s="1" customFormat="1" ht="30" customHeight="1">
      <c r="B106" s="39"/>
      <c r="C106" s="144" t="s">
        <v>110</v>
      </c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6">
        <f>ROUND(AG94+AG100,2)</f>
        <v>0</v>
      </c>
      <c r="AH106" s="146"/>
      <c r="AI106" s="146"/>
      <c r="AJ106" s="146"/>
      <c r="AK106" s="146"/>
      <c r="AL106" s="146"/>
      <c r="AM106" s="146"/>
      <c r="AN106" s="146">
        <f>ROUND(AN94+AN100,2)</f>
        <v>0</v>
      </c>
      <c r="AO106" s="146"/>
      <c r="AP106" s="146"/>
      <c r="AQ106" s="145"/>
      <c r="AR106" s="41"/>
    </row>
    <row r="107" spans="2:44" s="1" customFormat="1" ht="6.95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41"/>
    </row>
  </sheetData>
  <sheetProtection password="CC35" sheet="1" objects="1" scenarios="1" formatColumns="0" formatRows="0"/>
  <mergeCells count="72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G103:AM103"/>
    <mergeCell ref="AG101:AM101"/>
    <mergeCell ref="AN101:AP101"/>
    <mergeCell ref="AG102:AM102"/>
    <mergeCell ref="AN102:AP102"/>
    <mergeCell ref="AN103:AP103"/>
    <mergeCell ref="AG104:AM104"/>
    <mergeCell ref="AN104:AP104"/>
    <mergeCell ref="AG100:AM100"/>
    <mergeCell ref="AN100:AP100"/>
    <mergeCell ref="AG106:AM106"/>
    <mergeCell ref="AN106:AP106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101:AB101"/>
    <mergeCell ref="D102:AB102"/>
    <mergeCell ref="D103:AB103"/>
    <mergeCell ref="D104:AB104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01 - Příprava území'!C2" display="/"/>
    <hyperlink ref="A96" location="'02 - Demolice'!C2" display="/"/>
    <hyperlink ref="A97" location="'04 - Zásypy, dokončovací ...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92</v>
      </c>
    </row>
    <row r="4" spans="2:46" ht="24.95" customHeight="1">
      <c r="B4" s="19"/>
      <c r="D4" s="151" t="s">
        <v>111</v>
      </c>
      <c r="L4" s="19"/>
      <c r="M4" s="15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53" t="s">
        <v>16</v>
      </c>
      <c r="L6" s="19"/>
    </row>
    <row r="7" spans="2:12" ht="16.5" customHeight="1">
      <c r="B7" s="19"/>
      <c r="E7" s="154" t="str">
        <f>'Rekapitulace stavby'!K6</f>
        <v>Demolice objektu Sokolov - Heyrovského</v>
      </c>
      <c r="F7" s="153"/>
      <c r="G7" s="153"/>
      <c r="H7" s="153"/>
      <c r="L7" s="19"/>
    </row>
    <row r="8" spans="2:12" s="1" customFormat="1" ht="12" customHeight="1">
      <c r="B8" s="41"/>
      <c r="D8" s="153" t="s">
        <v>112</v>
      </c>
      <c r="I8" s="155"/>
      <c r="L8" s="41"/>
    </row>
    <row r="9" spans="2:12" s="1" customFormat="1" ht="36.95" customHeight="1">
      <c r="B9" s="41"/>
      <c r="E9" s="156" t="s">
        <v>113</v>
      </c>
      <c r="F9" s="1"/>
      <c r="G9" s="1"/>
      <c r="H9" s="1"/>
      <c r="I9" s="155"/>
      <c r="L9" s="41"/>
    </row>
    <row r="10" spans="2:12" s="1" customFormat="1" ht="12">
      <c r="B10" s="41"/>
      <c r="I10" s="155"/>
      <c r="L10" s="41"/>
    </row>
    <row r="11" spans="2:12" s="1" customFormat="1" ht="12" customHeight="1">
      <c r="B11" s="41"/>
      <c r="D11" s="153" t="s">
        <v>18</v>
      </c>
      <c r="F11" s="157" t="s">
        <v>1</v>
      </c>
      <c r="I11" s="158" t="s">
        <v>19</v>
      </c>
      <c r="J11" s="157" t="s">
        <v>1</v>
      </c>
      <c r="L11" s="41"/>
    </row>
    <row r="12" spans="2:12" s="1" customFormat="1" ht="12" customHeight="1">
      <c r="B12" s="41"/>
      <c r="D12" s="153" t="s">
        <v>20</v>
      </c>
      <c r="F12" s="157" t="s">
        <v>21</v>
      </c>
      <c r="I12" s="158" t="s">
        <v>22</v>
      </c>
      <c r="J12" s="159" t="str">
        <f>'Rekapitulace stavby'!AN8</f>
        <v>12. 12. 2019</v>
      </c>
      <c r="L12" s="41"/>
    </row>
    <row r="13" spans="2:12" s="1" customFormat="1" ht="10.8" customHeight="1">
      <c r="B13" s="41"/>
      <c r="I13" s="155"/>
      <c r="L13" s="41"/>
    </row>
    <row r="14" spans="2:12" s="1" customFormat="1" ht="12" customHeight="1">
      <c r="B14" s="41"/>
      <c r="D14" s="153" t="s">
        <v>24</v>
      </c>
      <c r="I14" s="158" t="s">
        <v>25</v>
      </c>
      <c r="J14" s="157" t="s">
        <v>26</v>
      </c>
      <c r="L14" s="41"/>
    </row>
    <row r="15" spans="2:12" s="1" customFormat="1" ht="18" customHeight="1">
      <c r="B15" s="41"/>
      <c r="E15" s="157" t="s">
        <v>27</v>
      </c>
      <c r="I15" s="158" t="s">
        <v>28</v>
      </c>
      <c r="J15" s="157" t="s">
        <v>29</v>
      </c>
      <c r="L15" s="41"/>
    </row>
    <row r="16" spans="2:12" s="1" customFormat="1" ht="6.95" customHeight="1">
      <c r="B16" s="41"/>
      <c r="I16" s="155"/>
      <c r="L16" s="41"/>
    </row>
    <row r="17" spans="2:12" s="1" customFormat="1" ht="12" customHeight="1">
      <c r="B17" s="41"/>
      <c r="D17" s="153" t="s">
        <v>30</v>
      </c>
      <c r="I17" s="158" t="s">
        <v>25</v>
      </c>
      <c r="J17" s="32" t="str">
        <f>'Rekapitulace stavby'!AN13</f>
        <v>Vyplň údaj</v>
      </c>
      <c r="L17" s="41"/>
    </row>
    <row r="18" spans="2:12" s="1" customFormat="1" ht="18" customHeight="1">
      <c r="B18" s="41"/>
      <c r="E18" s="32" t="str">
        <f>'Rekapitulace stavby'!E14</f>
        <v>Vyplň údaj</v>
      </c>
      <c r="F18" s="157"/>
      <c r="G18" s="157"/>
      <c r="H18" s="157"/>
      <c r="I18" s="158" t="s">
        <v>28</v>
      </c>
      <c r="J18" s="32" t="str">
        <f>'Rekapitulace stavby'!AN14</f>
        <v>Vyplň údaj</v>
      </c>
      <c r="L18" s="41"/>
    </row>
    <row r="19" spans="2:12" s="1" customFormat="1" ht="6.95" customHeight="1">
      <c r="B19" s="41"/>
      <c r="I19" s="155"/>
      <c r="L19" s="41"/>
    </row>
    <row r="20" spans="2:12" s="1" customFormat="1" ht="12" customHeight="1">
      <c r="B20" s="41"/>
      <c r="D20" s="153" t="s">
        <v>32</v>
      </c>
      <c r="I20" s="158" t="s">
        <v>25</v>
      </c>
      <c r="J20" s="157" t="s">
        <v>33</v>
      </c>
      <c r="L20" s="41"/>
    </row>
    <row r="21" spans="2:12" s="1" customFormat="1" ht="18" customHeight="1">
      <c r="B21" s="41"/>
      <c r="E21" s="157" t="s">
        <v>34</v>
      </c>
      <c r="I21" s="158" t="s">
        <v>28</v>
      </c>
      <c r="J21" s="157" t="s">
        <v>35</v>
      </c>
      <c r="L21" s="41"/>
    </row>
    <row r="22" spans="2:12" s="1" customFormat="1" ht="6.95" customHeight="1">
      <c r="B22" s="41"/>
      <c r="I22" s="155"/>
      <c r="L22" s="41"/>
    </row>
    <row r="23" spans="2:12" s="1" customFormat="1" ht="12" customHeight="1">
      <c r="B23" s="41"/>
      <c r="D23" s="153" t="s">
        <v>37</v>
      </c>
      <c r="I23" s="158" t="s">
        <v>25</v>
      </c>
      <c r="J23" s="157" t="s">
        <v>1</v>
      </c>
      <c r="L23" s="41"/>
    </row>
    <row r="24" spans="2:12" s="1" customFormat="1" ht="18" customHeight="1">
      <c r="B24" s="41"/>
      <c r="E24" s="157" t="s">
        <v>38</v>
      </c>
      <c r="I24" s="158" t="s">
        <v>28</v>
      </c>
      <c r="J24" s="157" t="s">
        <v>1</v>
      </c>
      <c r="L24" s="41"/>
    </row>
    <row r="25" spans="2:12" s="1" customFormat="1" ht="6.95" customHeight="1">
      <c r="B25" s="41"/>
      <c r="I25" s="155"/>
      <c r="L25" s="41"/>
    </row>
    <row r="26" spans="2:12" s="1" customFormat="1" ht="12" customHeight="1">
      <c r="B26" s="41"/>
      <c r="D26" s="153" t="s">
        <v>39</v>
      </c>
      <c r="I26" s="155"/>
      <c r="L26" s="41"/>
    </row>
    <row r="27" spans="2:12" s="7" customFormat="1" ht="16.5" customHeight="1">
      <c r="B27" s="160"/>
      <c r="E27" s="161" t="s">
        <v>1</v>
      </c>
      <c r="F27" s="161"/>
      <c r="G27" s="161"/>
      <c r="H27" s="161"/>
      <c r="I27" s="162"/>
      <c r="L27" s="160"/>
    </row>
    <row r="28" spans="2:12" s="1" customFormat="1" ht="6.95" customHeight="1">
      <c r="B28" s="41"/>
      <c r="I28" s="155"/>
      <c r="L28" s="41"/>
    </row>
    <row r="29" spans="2:12" s="1" customFormat="1" ht="6.95" customHeight="1">
      <c r="B29" s="41"/>
      <c r="D29" s="79"/>
      <c r="E29" s="79"/>
      <c r="F29" s="79"/>
      <c r="G29" s="79"/>
      <c r="H29" s="79"/>
      <c r="I29" s="163"/>
      <c r="J29" s="79"/>
      <c r="K29" s="79"/>
      <c r="L29" s="41"/>
    </row>
    <row r="30" spans="2:12" s="1" customFormat="1" ht="14.4" customHeight="1">
      <c r="B30" s="41"/>
      <c r="D30" s="157" t="s">
        <v>114</v>
      </c>
      <c r="I30" s="155"/>
      <c r="J30" s="164">
        <f>J96</f>
        <v>0</v>
      </c>
      <c r="L30" s="41"/>
    </row>
    <row r="31" spans="2:12" s="1" customFormat="1" ht="14.4" customHeight="1">
      <c r="B31" s="41"/>
      <c r="D31" s="165" t="s">
        <v>105</v>
      </c>
      <c r="I31" s="155"/>
      <c r="J31" s="164">
        <f>J104</f>
        <v>0</v>
      </c>
      <c r="L31" s="41"/>
    </row>
    <row r="32" spans="2:12" s="1" customFormat="1" ht="25.4" customHeight="1">
      <c r="B32" s="41"/>
      <c r="D32" s="166" t="s">
        <v>42</v>
      </c>
      <c r="I32" s="155"/>
      <c r="J32" s="167">
        <f>ROUND(J30+J31,2)</f>
        <v>0</v>
      </c>
      <c r="L32" s="41"/>
    </row>
    <row r="33" spans="2:12" s="1" customFormat="1" ht="6.95" customHeight="1">
      <c r="B33" s="41"/>
      <c r="D33" s="79"/>
      <c r="E33" s="79"/>
      <c r="F33" s="79"/>
      <c r="G33" s="79"/>
      <c r="H33" s="79"/>
      <c r="I33" s="163"/>
      <c r="J33" s="79"/>
      <c r="K33" s="79"/>
      <c r="L33" s="41"/>
    </row>
    <row r="34" spans="2:12" s="1" customFormat="1" ht="14.4" customHeight="1">
      <c r="B34" s="41"/>
      <c r="F34" s="168" t="s">
        <v>44</v>
      </c>
      <c r="I34" s="169" t="s">
        <v>43</v>
      </c>
      <c r="J34" s="168" t="s">
        <v>45</v>
      </c>
      <c r="L34" s="41"/>
    </row>
    <row r="35" spans="2:12" s="1" customFormat="1" ht="14.4" customHeight="1">
      <c r="B35" s="41"/>
      <c r="D35" s="170" t="s">
        <v>46</v>
      </c>
      <c r="E35" s="153" t="s">
        <v>47</v>
      </c>
      <c r="F35" s="171">
        <f>ROUND((SUM(BE104:BE111)+SUM(BE131:BE190)),2)</f>
        <v>0</v>
      </c>
      <c r="I35" s="172">
        <v>0.21</v>
      </c>
      <c r="J35" s="171">
        <f>ROUND(((SUM(BE104:BE111)+SUM(BE131:BE190))*I35),2)</f>
        <v>0</v>
      </c>
      <c r="L35" s="41"/>
    </row>
    <row r="36" spans="2:12" s="1" customFormat="1" ht="14.4" customHeight="1">
      <c r="B36" s="41"/>
      <c r="E36" s="153" t="s">
        <v>48</v>
      </c>
      <c r="F36" s="171">
        <f>ROUND((SUM(BF104:BF111)+SUM(BF131:BF190)),2)</f>
        <v>0</v>
      </c>
      <c r="I36" s="172">
        <v>0.15</v>
      </c>
      <c r="J36" s="171">
        <f>ROUND(((SUM(BF104:BF111)+SUM(BF131:BF190))*I36),2)</f>
        <v>0</v>
      </c>
      <c r="L36" s="41"/>
    </row>
    <row r="37" spans="2:12" s="1" customFormat="1" ht="14.4" customHeight="1" hidden="1">
      <c r="B37" s="41"/>
      <c r="E37" s="153" t="s">
        <v>49</v>
      </c>
      <c r="F37" s="171">
        <f>ROUND((SUM(BG104:BG111)+SUM(BG131:BG190)),2)</f>
        <v>0</v>
      </c>
      <c r="I37" s="172">
        <v>0.21</v>
      </c>
      <c r="J37" s="171">
        <f>0</f>
        <v>0</v>
      </c>
      <c r="L37" s="41"/>
    </row>
    <row r="38" spans="2:12" s="1" customFormat="1" ht="14.4" customHeight="1" hidden="1">
      <c r="B38" s="41"/>
      <c r="E38" s="153" t="s">
        <v>50</v>
      </c>
      <c r="F38" s="171">
        <f>ROUND((SUM(BH104:BH111)+SUM(BH131:BH190)),2)</f>
        <v>0</v>
      </c>
      <c r="I38" s="172">
        <v>0.15</v>
      </c>
      <c r="J38" s="171">
        <f>0</f>
        <v>0</v>
      </c>
      <c r="L38" s="41"/>
    </row>
    <row r="39" spans="2:12" s="1" customFormat="1" ht="14.4" customHeight="1" hidden="1">
      <c r="B39" s="41"/>
      <c r="E39" s="153" t="s">
        <v>51</v>
      </c>
      <c r="F39" s="171">
        <f>ROUND((SUM(BI104:BI111)+SUM(BI131:BI190)),2)</f>
        <v>0</v>
      </c>
      <c r="I39" s="172">
        <v>0</v>
      </c>
      <c r="J39" s="171">
        <f>0</f>
        <v>0</v>
      </c>
      <c r="L39" s="41"/>
    </row>
    <row r="40" spans="2:12" s="1" customFormat="1" ht="6.95" customHeight="1">
      <c r="B40" s="41"/>
      <c r="I40" s="155"/>
      <c r="L40" s="41"/>
    </row>
    <row r="41" spans="2:12" s="1" customFormat="1" ht="25.4" customHeight="1">
      <c r="B41" s="41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41"/>
    </row>
    <row r="42" spans="2:12" s="1" customFormat="1" ht="14.4" customHeight="1">
      <c r="B42" s="41"/>
      <c r="I42" s="155"/>
      <c r="L42" s="4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1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1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4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1"/>
      <c r="D65" s="181" t="s">
        <v>59</v>
      </c>
      <c r="E65" s="182"/>
      <c r="F65" s="182"/>
      <c r="G65" s="181" t="s">
        <v>60</v>
      </c>
      <c r="H65" s="182"/>
      <c r="I65" s="183"/>
      <c r="J65" s="182"/>
      <c r="K65" s="182"/>
      <c r="L65" s="4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1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41"/>
    </row>
    <row r="77" spans="2:12" s="1" customFormat="1" ht="14.4" customHeight="1"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41"/>
    </row>
    <row r="81" spans="2:12" s="1" customFormat="1" ht="6.95" customHeight="1"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41"/>
    </row>
    <row r="82" spans="2:12" s="1" customFormat="1" ht="24.95" customHeight="1">
      <c r="B82" s="39"/>
      <c r="C82" s="22" t="s">
        <v>115</v>
      </c>
      <c r="D82" s="40"/>
      <c r="E82" s="40"/>
      <c r="F82" s="40"/>
      <c r="G82" s="40"/>
      <c r="H82" s="40"/>
      <c r="I82" s="155"/>
      <c r="J82" s="40"/>
      <c r="K82" s="40"/>
      <c r="L82" s="41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41"/>
    </row>
    <row r="84" spans="2:12" s="1" customFormat="1" ht="12" customHeight="1">
      <c r="B84" s="39"/>
      <c r="C84" s="31" t="s">
        <v>16</v>
      </c>
      <c r="D84" s="40"/>
      <c r="E84" s="40"/>
      <c r="F84" s="40"/>
      <c r="G84" s="40"/>
      <c r="H84" s="40"/>
      <c r="I84" s="155"/>
      <c r="J84" s="40"/>
      <c r="K84" s="40"/>
      <c r="L84" s="41"/>
    </row>
    <row r="85" spans="2:12" s="1" customFormat="1" ht="16.5" customHeight="1">
      <c r="B85" s="39"/>
      <c r="C85" s="40"/>
      <c r="D85" s="40"/>
      <c r="E85" s="195" t="str">
        <f>E7</f>
        <v>Demolice objektu Sokolov - Heyrovského</v>
      </c>
      <c r="F85" s="31"/>
      <c r="G85" s="31"/>
      <c r="H85" s="31"/>
      <c r="I85" s="155"/>
      <c r="J85" s="40"/>
      <c r="K85" s="40"/>
      <c r="L85" s="41"/>
    </row>
    <row r="86" spans="2:12" s="1" customFormat="1" ht="12" customHeight="1">
      <c r="B86" s="39"/>
      <c r="C86" s="31" t="s">
        <v>112</v>
      </c>
      <c r="D86" s="40"/>
      <c r="E86" s="40"/>
      <c r="F86" s="40"/>
      <c r="G86" s="40"/>
      <c r="H86" s="40"/>
      <c r="I86" s="155"/>
      <c r="J86" s="40"/>
      <c r="K86" s="40"/>
      <c r="L86" s="41"/>
    </row>
    <row r="87" spans="2:12" s="1" customFormat="1" ht="16.5" customHeight="1">
      <c r="B87" s="39"/>
      <c r="C87" s="40"/>
      <c r="D87" s="40"/>
      <c r="E87" s="72" t="str">
        <f>E9</f>
        <v>01 - Příprava území</v>
      </c>
      <c r="F87" s="40"/>
      <c r="G87" s="40"/>
      <c r="H87" s="40"/>
      <c r="I87" s="155"/>
      <c r="J87" s="40"/>
      <c r="K87" s="40"/>
      <c r="L87" s="41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41"/>
    </row>
    <row r="89" spans="2:12" s="1" customFormat="1" ht="12" customHeight="1">
      <c r="B89" s="39"/>
      <c r="C89" s="31" t="s">
        <v>20</v>
      </c>
      <c r="D89" s="40"/>
      <c r="E89" s="40"/>
      <c r="F89" s="26" t="str">
        <f>F12</f>
        <v>Sokolov</v>
      </c>
      <c r="G89" s="40"/>
      <c r="H89" s="40"/>
      <c r="I89" s="158" t="s">
        <v>22</v>
      </c>
      <c r="J89" s="75" t="str">
        <f>IF(J12="","",J12)</f>
        <v>12. 12. 2019</v>
      </c>
      <c r="K89" s="40"/>
      <c r="L89" s="41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41"/>
    </row>
    <row r="91" spans="2:12" s="1" customFormat="1" ht="27.9" customHeight="1">
      <c r="B91" s="39"/>
      <c r="C91" s="31" t="s">
        <v>24</v>
      </c>
      <c r="D91" s="40"/>
      <c r="E91" s="40"/>
      <c r="F91" s="26" t="str">
        <f>E15</f>
        <v>Město Sokolov</v>
      </c>
      <c r="G91" s="40"/>
      <c r="H91" s="40"/>
      <c r="I91" s="158" t="s">
        <v>32</v>
      </c>
      <c r="J91" s="35" t="str">
        <f>E21</f>
        <v>AWT Rekultivace a.s.</v>
      </c>
      <c r="K91" s="40"/>
      <c r="L91" s="41"/>
    </row>
    <row r="92" spans="2:12" s="1" customFormat="1" ht="15.15" customHeight="1">
      <c r="B92" s="39"/>
      <c r="C92" s="31" t="s">
        <v>30</v>
      </c>
      <c r="D92" s="40"/>
      <c r="E92" s="40"/>
      <c r="F92" s="26" t="str">
        <f>IF(E18="","",E18)</f>
        <v>Vyplň údaj</v>
      </c>
      <c r="G92" s="40"/>
      <c r="H92" s="40"/>
      <c r="I92" s="158" t="s">
        <v>37</v>
      </c>
      <c r="J92" s="35" t="str">
        <f>E24</f>
        <v>Ing. Kropáčová</v>
      </c>
      <c r="K92" s="40"/>
      <c r="L92" s="41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41"/>
    </row>
    <row r="94" spans="2:12" s="1" customFormat="1" ht="29.25" customHeight="1">
      <c r="B94" s="39"/>
      <c r="C94" s="196" t="s">
        <v>116</v>
      </c>
      <c r="D94" s="145"/>
      <c r="E94" s="145"/>
      <c r="F94" s="145"/>
      <c r="G94" s="145"/>
      <c r="H94" s="145"/>
      <c r="I94" s="197"/>
      <c r="J94" s="198" t="s">
        <v>117</v>
      </c>
      <c r="K94" s="145"/>
      <c r="L94" s="41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41"/>
    </row>
    <row r="96" spans="2:47" s="1" customFormat="1" ht="22.8" customHeight="1">
      <c r="B96" s="39"/>
      <c r="C96" s="199" t="s">
        <v>118</v>
      </c>
      <c r="D96" s="40"/>
      <c r="E96" s="40"/>
      <c r="F96" s="40"/>
      <c r="G96" s="40"/>
      <c r="H96" s="40"/>
      <c r="I96" s="155"/>
      <c r="J96" s="106">
        <f>J131</f>
        <v>0</v>
      </c>
      <c r="K96" s="40"/>
      <c r="L96" s="41"/>
      <c r="AU96" s="16" t="s">
        <v>119</v>
      </c>
    </row>
    <row r="97" spans="2:12" s="8" customFormat="1" ht="24.95" customHeight="1">
      <c r="B97" s="200"/>
      <c r="C97" s="201"/>
      <c r="D97" s="202" t="s">
        <v>120</v>
      </c>
      <c r="E97" s="203"/>
      <c r="F97" s="203"/>
      <c r="G97" s="203"/>
      <c r="H97" s="203"/>
      <c r="I97" s="204"/>
      <c r="J97" s="205">
        <f>J132</f>
        <v>0</v>
      </c>
      <c r="K97" s="201"/>
      <c r="L97" s="206"/>
    </row>
    <row r="98" spans="2:12" s="9" customFormat="1" ht="19.9" customHeight="1">
      <c r="B98" s="207"/>
      <c r="C98" s="208"/>
      <c r="D98" s="209" t="s">
        <v>121</v>
      </c>
      <c r="E98" s="210"/>
      <c r="F98" s="210"/>
      <c r="G98" s="210"/>
      <c r="H98" s="210"/>
      <c r="I98" s="211"/>
      <c r="J98" s="212">
        <f>J133</f>
        <v>0</v>
      </c>
      <c r="K98" s="208"/>
      <c r="L98" s="213"/>
    </row>
    <row r="99" spans="2:12" s="9" customFormat="1" ht="19.9" customHeight="1">
      <c r="B99" s="207"/>
      <c r="C99" s="208"/>
      <c r="D99" s="209" t="s">
        <v>122</v>
      </c>
      <c r="E99" s="210"/>
      <c r="F99" s="210"/>
      <c r="G99" s="210"/>
      <c r="H99" s="210"/>
      <c r="I99" s="211"/>
      <c r="J99" s="212">
        <f>J165</f>
        <v>0</v>
      </c>
      <c r="K99" s="208"/>
      <c r="L99" s="213"/>
    </row>
    <row r="100" spans="2:12" s="9" customFormat="1" ht="19.9" customHeight="1">
      <c r="B100" s="207"/>
      <c r="C100" s="208"/>
      <c r="D100" s="209" t="s">
        <v>123</v>
      </c>
      <c r="E100" s="210"/>
      <c r="F100" s="210"/>
      <c r="G100" s="210"/>
      <c r="H100" s="210"/>
      <c r="I100" s="211"/>
      <c r="J100" s="212">
        <f>J175</f>
        <v>0</v>
      </c>
      <c r="K100" s="208"/>
      <c r="L100" s="213"/>
    </row>
    <row r="101" spans="2:12" s="9" customFormat="1" ht="19.9" customHeight="1">
      <c r="B101" s="207"/>
      <c r="C101" s="208"/>
      <c r="D101" s="209" t="s">
        <v>124</v>
      </c>
      <c r="E101" s="210"/>
      <c r="F101" s="210"/>
      <c r="G101" s="210"/>
      <c r="H101" s="210"/>
      <c r="I101" s="211"/>
      <c r="J101" s="212">
        <f>J180</f>
        <v>0</v>
      </c>
      <c r="K101" s="208"/>
      <c r="L101" s="213"/>
    </row>
    <row r="102" spans="2:12" s="1" customFormat="1" ht="21.8" customHeight="1">
      <c r="B102" s="39"/>
      <c r="C102" s="40"/>
      <c r="D102" s="40"/>
      <c r="E102" s="40"/>
      <c r="F102" s="40"/>
      <c r="G102" s="40"/>
      <c r="H102" s="40"/>
      <c r="I102" s="155"/>
      <c r="J102" s="40"/>
      <c r="K102" s="40"/>
      <c r="L102" s="41"/>
    </row>
    <row r="103" spans="2:12" s="1" customFormat="1" ht="6.95" customHeight="1">
      <c r="B103" s="39"/>
      <c r="C103" s="40"/>
      <c r="D103" s="40"/>
      <c r="E103" s="40"/>
      <c r="F103" s="40"/>
      <c r="G103" s="40"/>
      <c r="H103" s="40"/>
      <c r="I103" s="155"/>
      <c r="J103" s="40"/>
      <c r="K103" s="40"/>
      <c r="L103" s="41"/>
    </row>
    <row r="104" spans="2:14" s="1" customFormat="1" ht="29.25" customHeight="1">
      <c r="B104" s="39"/>
      <c r="C104" s="199" t="s">
        <v>125</v>
      </c>
      <c r="D104" s="40"/>
      <c r="E104" s="40"/>
      <c r="F104" s="40"/>
      <c r="G104" s="40"/>
      <c r="H104" s="40"/>
      <c r="I104" s="155"/>
      <c r="J104" s="214">
        <f>ROUND(J105+J106+J107+J108+J109+J110,2)</f>
        <v>0</v>
      </c>
      <c r="K104" s="40"/>
      <c r="L104" s="41"/>
      <c r="N104" s="215" t="s">
        <v>46</v>
      </c>
    </row>
    <row r="105" spans="2:65" s="1" customFormat="1" ht="18" customHeight="1">
      <c r="B105" s="39"/>
      <c r="C105" s="40"/>
      <c r="D105" s="140" t="s">
        <v>126</v>
      </c>
      <c r="E105" s="133"/>
      <c r="F105" s="133"/>
      <c r="G105" s="40"/>
      <c r="H105" s="40"/>
      <c r="I105" s="155"/>
      <c r="J105" s="134">
        <v>0</v>
      </c>
      <c r="K105" s="40"/>
      <c r="L105" s="216"/>
      <c r="M105" s="155"/>
      <c r="N105" s="217" t="s">
        <v>47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218" t="s">
        <v>99</v>
      </c>
      <c r="AZ105" s="155"/>
      <c r="BA105" s="155"/>
      <c r="BB105" s="155"/>
      <c r="BC105" s="155"/>
      <c r="BD105" s="155"/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18" t="s">
        <v>90</v>
      </c>
      <c r="BK105" s="155"/>
      <c r="BL105" s="155"/>
      <c r="BM105" s="155"/>
    </row>
    <row r="106" spans="2:65" s="1" customFormat="1" ht="18" customHeight="1">
      <c r="B106" s="39"/>
      <c r="C106" s="40"/>
      <c r="D106" s="140" t="s">
        <v>127</v>
      </c>
      <c r="E106" s="133"/>
      <c r="F106" s="133"/>
      <c r="G106" s="40"/>
      <c r="H106" s="40"/>
      <c r="I106" s="155"/>
      <c r="J106" s="134">
        <v>0</v>
      </c>
      <c r="K106" s="40"/>
      <c r="L106" s="216"/>
      <c r="M106" s="155"/>
      <c r="N106" s="217" t="s">
        <v>47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218" t="s">
        <v>99</v>
      </c>
      <c r="AZ106" s="155"/>
      <c r="BA106" s="155"/>
      <c r="BB106" s="155"/>
      <c r="BC106" s="155"/>
      <c r="BD106" s="155"/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18" t="s">
        <v>90</v>
      </c>
      <c r="BK106" s="155"/>
      <c r="BL106" s="155"/>
      <c r="BM106" s="155"/>
    </row>
    <row r="107" spans="2:65" s="1" customFormat="1" ht="18" customHeight="1">
      <c r="B107" s="39"/>
      <c r="C107" s="40"/>
      <c r="D107" s="140" t="s">
        <v>128</v>
      </c>
      <c r="E107" s="133"/>
      <c r="F107" s="133"/>
      <c r="G107" s="40"/>
      <c r="H107" s="40"/>
      <c r="I107" s="155"/>
      <c r="J107" s="134">
        <v>0</v>
      </c>
      <c r="K107" s="40"/>
      <c r="L107" s="216"/>
      <c r="M107" s="155"/>
      <c r="N107" s="217" t="s">
        <v>47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218" t="s">
        <v>99</v>
      </c>
      <c r="AZ107" s="155"/>
      <c r="BA107" s="155"/>
      <c r="BB107" s="155"/>
      <c r="BC107" s="155"/>
      <c r="BD107" s="155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90</v>
      </c>
      <c r="BK107" s="155"/>
      <c r="BL107" s="155"/>
      <c r="BM107" s="155"/>
    </row>
    <row r="108" spans="2:65" s="1" customFormat="1" ht="18" customHeight="1">
      <c r="B108" s="39"/>
      <c r="C108" s="40"/>
      <c r="D108" s="140" t="s">
        <v>129</v>
      </c>
      <c r="E108" s="133"/>
      <c r="F108" s="133"/>
      <c r="G108" s="40"/>
      <c r="H108" s="40"/>
      <c r="I108" s="155"/>
      <c r="J108" s="134">
        <v>0</v>
      </c>
      <c r="K108" s="40"/>
      <c r="L108" s="216"/>
      <c r="M108" s="155"/>
      <c r="N108" s="217" t="s">
        <v>47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218" t="s">
        <v>99</v>
      </c>
      <c r="AZ108" s="155"/>
      <c r="BA108" s="155"/>
      <c r="BB108" s="155"/>
      <c r="BC108" s="155"/>
      <c r="BD108" s="155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90</v>
      </c>
      <c r="BK108" s="155"/>
      <c r="BL108" s="155"/>
      <c r="BM108" s="155"/>
    </row>
    <row r="109" spans="2:65" s="1" customFormat="1" ht="18" customHeight="1">
      <c r="B109" s="39"/>
      <c r="C109" s="40"/>
      <c r="D109" s="140" t="s">
        <v>130</v>
      </c>
      <c r="E109" s="133"/>
      <c r="F109" s="133"/>
      <c r="G109" s="40"/>
      <c r="H109" s="40"/>
      <c r="I109" s="155"/>
      <c r="J109" s="134">
        <v>0</v>
      </c>
      <c r="K109" s="40"/>
      <c r="L109" s="216"/>
      <c r="M109" s="155"/>
      <c r="N109" s="217" t="s">
        <v>47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218" t="s">
        <v>99</v>
      </c>
      <c r="AZ109" s="155"/>
      <c r="BA109" s="155"/>
      <c r="BB109" s="155"/>
      <c r="BC109" s="155"/>
      <c r="BD109" s="155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90</v>
      </c>
      <c r="BK109" s="155"/>
      <c r="BL109" s="155"/>
      <c r="BM109" s="155"/>
    </row>
    <row r="110" spans="2:65" s="1" customFormat="1" ht="18" customHeight="1">
      <c r="B110" s="39"/>
      <c r="C110" s="40"/>
      <c r="D110" s="133" t="s">
        <v>131</v>
      </c>
      <c r="E110" s="40"/>
      <c r="F110" s="40"/>
      <c r="G110" s="40"/>
      <c r="H110" s="40"/>
      <c r="I110" s="155"/>
      <c r="J110" s="134">
        <f>ROUND(J30*T110,2)</f>
        <v>0</v>
      </c>
      <c r="K110" s="40"/>
      <c r="L110" s="216"/>
      <c r="M110" s="155"/>
      <c r="N110" s="217" t="s">
        <v>47</v>
      </c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218" t="s">
        <v>132</v>
      </c>
      <c r="AZ110" s="155"/>
      <c r="BA110" s="155"/>
      <c r="BB110" s="155"/>
      <c r="BC110" s="155"/>
      <c r="BD110" s="155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90</v>
      </c>
      <c r="BK110" s="155"/>
      <c r="BL110" s="155"/>
      <c r="BM110" s="155"/>
    </row>
    <row r="111" spans="2:12" s="1" customFormat="1" ht="12"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41"/>
    </row>
    <row r="112" spans="2:12" s="1" customFormat="1" ht="29.25" customHeight="1">
      <c r="B112" s="39"/>
      <c r="C112" s="144" t="s">
        <v>110</v>
      </c>
      <c r="D112" s="145"/>
      <c r="E112" s="145"/>
      <c r="F112" s="145"/>
      <c r="G112" s="145"/>
      <c r="H112" s="145"/>
      <c r="I112" s="197"/>
      <c r="J112" s="146">
        <f>ROUND(J96+J104,2)</f>
        <v>0</v>
      </c>
      <c r="K112" s="145"/>
      <c r="L112" s="41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91"/>
      <c r="J113" s="63"/>
      <c r="K113" s="63"/>
      <c r="L113" s="41"/>
    </row>
    <row r="117" spans="2:12" s="1" customFormat="1" ht="6.95" customHeight="1">
      <c r="B117" s="64"/>
      <c r="C117" s="65"/>
      <c r="D117" s="65"/>
      <c r="E117" s="65"/>
      <c r="F117" s="65"/>
      <c r="G117" s="65"/>
      <c r="H117" s="65"/>
      <c r="I117" s="194"/>
      <c r="J117" s="65"/>
      <c r="K117" s="65"/>
      <c r="L117" s="41"/>
    </row>
    <row r="118" spans="2:12" s="1" customFormat="1" ht="24.95" customHeight="1">
      <c r="B118" s="39"/>
      <c r="C118" s="22" t="s">
        <v>133</v>
      </c>
      <c r="D118" s="40"/>
      <c r="E118" s="40"/>
      <c r="F118" s="40"/>
      <c r="G118" s="40"/>
      <c r="H118" s="40"/>
      <c r="I118" s="155"/>
      <c r="J118" s="40"/>
      <c r="K118" s="40"/>
      <c r="L118" s="41"/>
    </row>
    <row r="119" spans="2:12" s="1" customFormat="1" ht="6.95" customHeight="1"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41"/>
    </row>
    <row r="120" spans="2:12" s="1" customFormat="1" ht="12" customHeight="1">
      <c r="B120" s="39"/>
      <c r="C120" s="31" t="s">
        <v>16</v>
      </c>
      <c r="D120" s="40"/>
      <c r="E120" s="40"/>
      <c r="F120" s="40"/>
      <c r="G120" s="40"/>
      <c r="H120" s="40"/>
      <c r="I120" s="155"/>
      <c r="J120" s="40"/>
      <c r="K120" s="40"/>
      <c r="L120" s="41"/>
    </row>
    <row r="121" spans="2:12" s="1" customFormat="1" ht="16.5" customHeight="1">
      <c r="B121" s="39"/>
      <c r="C121" s="40"/>
      <c r="D121" s="40"/>
      <c r="E121" s="195" t="str">
        <f>E7</f>
        <v>Demolice objektu Sokolov - Heyrovského</v>
      </c>
      <c r="F121" s="31"/>
      <c r="G121" s="31"/>
      <c r="H121" s="31"/>
      <c r="I121" s="155"/>
      <c r="J121" s="40"/>
      <c r="K121" s="40"/>
      <c r="L121" s="41"/>
    </row>
    <row r="122" spans="2:12" s="1" customFormat="1" ht="12" customHeight="1">
      <c r="B122" s="39"/>
      <c r="C122" s="31" t="s">
        <v>112</v>
      </c>
      <c r="D122" s="40"/>
      <c r="E122" s="40"/>
      <c r="F122" s="40"/>
      <c r="G122" s="40"/>
      <c r="H122" s="40"/>
      <c r="I122" s="155"/>
      <c r="J122" s="40"/>
      <c r="K122" s="40"/>
      <c r="L122" s="41"/>
    </row>
    <row r="123" spans="2:12" s="1" customFormat="1" ht="16.5" customHeight="1">
      <c r="B123" s="39"/>
      <c r="C123" s="40"/>
      <c r="D123" s="40"/>
      <c r="E123" s="72" t="str">
        <f>E9</f>
        <v>01 - Příprava území</v>
      </c>
      <c r="F123" s="40"/>
      <c r="G123" s="40"/>
      <c r="H123" s="40"/>
      <c r="I123" s="155"/>
      <c r="J123" s="40"/>
      <c r="K123" s="40"/>
      <c r="L123" s="41"/>
    </row>
    <row r="124" spans="2:12" s="1" customFormat="1" ht="6.95" customHeight="1"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41"/>
    </row>
    <row r="125" spans="2:12" s="1" customFormat="1" ht="12" customHeight="1">
      <c r="B125" s="39"/>
      <c r="C125" s="31" t="s">
        <v>20</v>
      </c>
      <c r="D125" s="40"/>
      <c r="E125" s="40"/>
      <c r="F125" s="26" t="str">
        <f>F12</f>
        <v>Sokolov</v>
      </c>
      <c r="G125" s="40"/>
      <c r="H125" s="40"/>
      <c r="I125" s="158" t="s">
        <v>22</v>
      </c>
      <c r="J125" s="75" t="str">
        <f>IF(J12="","",J12)</f>
        <v>12. 12. 2019</v>
      </c>
      <c r="K125" s="40"/>
      <c r="L125" s="41"/>
    </row>
    <row r="126" spans="2:12" s="1" customFormat="1" ht="6.95" customHeight="1"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41"/>
    </row>
    <row r="127" spans="2:12" s="1" customFormat="1" ht="27.9" customHeight="1">
      <c r="B127" s="39"/>
      <c r="C127" s="31" t="s">
        <v>24</v>
      </c>
      <c r="D127" s="40"/>
      <c r="E127" s="40"/>
      <c r="F127" s="26" t="str">
        <f>E15</f>
        <v>Město Sokolov</v>
      </c>
      <c r="G127" s="40"/>
      <c r="H127" s="40"/>
      <c r="I127" s="158" t="s">
        <v>32</v>
      </c>
      <c r="J127" s="35" t="str">
        <f>E21</f>
        <v>AWT Rekultivace a.s.</v>
      </c>
      <c r="K127" s="40"/>
      <c r="L127" s="41"/>
    </row>
    <row r="128" spans="2:12" s="1" customFormat="1" ht="15.15" customHeight="1">
      <c r="B128" s="39"/>
      <c r="C128" s="31" t="s">
        <v>30</v>
      </c>
      <c r="D128" s="40"/>
      <c r="E128" s="40"/>
      <c r="F128" s="26" t="str">
        <f>IF(E18="","",E18)</f>
        <v>Vyplň údaj</v>
      </c>
      <c r="G128" s="40"/>
      <c r="H128" s="40"/>
      <c r="I128" s="158" t="s">
        <v>37</v>
      </c>
      <c r="J128" s="35" t="str">
        <f>E24</f>
        <v>Ing. Kropáčová</v>
      </c>
      <c r="K128" s="40"/>
      <c r="L128" s="41"/>
    </row>
    <row r="129" spans="2:12" s="1" customFormat="1" ht="10.3" customHeight="1">
      <c r="B129" s="39"/>
      <c r="C129" s="40"/>
      <c r="D129" s="40"/>
      <c r="E129" s="40"/>
      <c r="F129" s="40"/>
      <c r="G129" s="40"/>
      <c r="H129" s="40"/>
      <c r="I129" s="155"/>
      <c r="J129" s="40"/>
      <c r="K129" s="40"/>
      <c r="L129" s="41"/>
    </row>
    <row r="130" spans="2:20" s="10" customFormat="1" ht="29.25" customHeight="1">
      <c r="B130" s="220"/>
      <c r="C130" s="221" t="s">
        <v>134</v>
      </c>
      <c r="D130" s="222" t="s">
        <v>67</v>
      </c>
      <c r="E130" s="222" t="s">
        <v>63</v>
      </c>
      <c r="F130" s="222" t="s">
        <v>64</v>
      </c>
      <c r="G130" s="222" t="s">
        <v>135</v>
      </c>
      <c r="H130" s="222" t="s">
        <v>136</v>
      </c>
      <c r="I130" s="223" t="s">
        <v>137</v>
      </c>
      <c r="J130" s="222" t="s">
        <v>117</v>
      </c>
      <c r="K130" s="224" t="s">
        <v>138</v>
      </c>
      <c r="L130" s="225"/>
      <c r="M130" s="96" t="s">
        <v>1</v>
      </c>
      <c r="N130" s="97" t="s">
        <v>46</v>
      </c>
      <c r="O130" s="97" t="s">
        <v>139</v>
      </c>
      <c r="P130" s="97" t="s">
        <v>140</v>
      </c>
      <c r="Q130" s="97" t="s">
        <v>141</v>
      </c>
      <c r="R130" s="97" t="s">
        <v>142</v>
      </c>
      <c r="S130" s="97" t="s">
        <v>143</v>
      </c>
      <c r="T130" s="98" t="s">
        <v>144</v>
      </c>
    </row>
    <row r="131" spans="2:63" s="1" customFormat="1" ht="22.8" customHeight="1">
      <c r="B131" s="39"/>
      <c r="C131" s="103" t="s">
        <v>145</v>
      </c>
      <c r="D131" s="40"/>
      <c r="E131" s="40"/>
      <c r="F131" s="40"/>
      <c r="G131" s="40"/>
      <c r="H131" s="40"/>
      <c r="I131" s="155"/>
      <c r="J131" s="226">
        <f>BK131</f>
        <v>0</v>
      </c>
      <c r="K131" s="40"/>
      <c r="L131" s="41"/>
      <c r="M131" s="99"/>
      <c r="N131" s="100"/>
      <c r="O131" s="100"/>
      <c r="P131" s="227">
        <f>P132</f>
        <v>0</v>
      </c>
      <c r="Q131" s="100"/>
      <c r="R131" s="227">
        <f>R132</f>
        <v>78.86629</v>
      </c>
      <c r="S131" s="100"/>
      <c r="T131" s="228">
        <f>T132</f>
        <v>0.4328</v>
      </c>
      <c r="AT131" s="16" t="s">
        <v>81</v>
      </c>
      <c r="AU131" s="16" t="s">
        <v>119</v>
      </c>
      <c r="BK131" s="229">
        <f>BK132</f>
        <v>0</v>
      </c>
    </row>
    <row r="132" spans="2:63" s="11" customFormat="1" ht="25.9" customHeight="1">
      <c r="B132" s="230"/>
      <c r="C132" s="231"/>
      <c r="D132" s="232" t="s">
        <v>81</v>
      </c>
      <c r="E132" s="233" t="s">
        <v>146</v>
      </c>
      <c r="F132" s="233" t="s">
        <v>146</v>
      </c>
      <c r="G132" s="231"/>
      <c r="H132" s="231"/>
      <c r="I132" s="234"/>
      <c r="J132" s="235">
        <f>BK132</f>
        <v>0</v>
      </c>
      <c r="K132" s="231"/>
      <c r="L132" s="236"/>
      <c r="M132" s="237"/>
      <c r="N132" s="238"/>
      <c r="O132" s="238"/>
      <c r="P132" s="239">
        <f>P133+P165+P175+P180</f>
        <v>0</v>
      </c>
      <c r="Q132" s="238"/>
      <c r="R132" s="239">
        <f>R133+R165+R175+R180</f>
        <v>78.86629</v>
      </c>
      <c r="S132" s="238"/>
      <c r="T132" s="240">
        <f>T133+T165+T175+T180</f>
        <v>0.4328</v>
      </c>
      <c r="AR132" s="241" t="s">
        <v>90</v>
      </c>
      <c r="AT132" s="242" t="s">
        <v>81</v>
      </c>
      <c r="AU132" s="242" t="s">
        <v>82</v>
      </c>
      <c r="AY132" s="241" t="s">
        <v>147</v>
      </c>
      <c r="BK132" s="243">
        <f>BK133+BK165+BK175+BK180</f>
        <v>0</v>
      </c>
    </row>
    <row r="133" spans="2:63" s="11" customFormat="1" ht="22.8" customHeight="1">
      <c r="B133" s="230"/>
      <c r="C133" s="231"/>
      <c r="D133" s="232" t="s">
        <v>81</v>
      </c>
      <c r="E133" s="244" t="s">
        <v>87</v>
      </c>
      <c r="F133" s="244" t="s">
        <v>148</v>
      </c>
      <c r="G133" s="231"/>
      <c r="H133" s="231"/>
      <c r="I133" s="234"/>
      <c r="J133" s="245">
        <f>BK133</f>
        <v>0</v>
      </c>
      <c r="K133" s="231"/>
      <c r="L133" s="236"/>
      <c r="M133" s="237"/>
      <c r="N133" s="238"/>
      <c r="O133" s="238"/>
      <c r="P133" s="239">
        <f>SUM(P134:P164)</f>
        <v>0</v>
      </c>
      <c r="Q133" s="238"/>
      <c r="R133" s="239">
        <f>SUM(R134:R164)</f>
        <v>0</v>
      </c>
      <c r="S133" s="238"/>
      <c r="T133" s="240">
        <f>SUM(T134:T164)</f>
        <v>0.4328</v>
      </c>
      <c r="AR133" s="241" t="s">
        <v>90</v>
      </c>
      <c r="AT133" s="242" t="s">
        <v>81</v>
      </c>
      <c r="AU133" s="242" t="s">
        <v>90</v>
      </c>
      <c r="AY133" s="241" t="s">
        <v>147</v>
      </c>
      <c r="BK133" s="243">
        <f>SUM(BK134:BK164)</f>
        <v>0</v>
      </c>
    </row>
    <row r="134" spans="2:65" s="1" customFormat="1" ht="16.5" customHeight="1">
      <c r="B134" s="39"/>
      <c r="C134" s="246" t="s">
        <v>149</v>
      </c>
      <c r="D134" s="246" t="s">
        <v>150</v>
      </c>
      <c r="E134" s="247" t="s">
        <v>151</v>
      </c>
      <c r="F134" s="248" t="s">
        <v>152</v>
      </c>
      <c r="G134" s="249" t="s">
        <v>153</v>
      </c>
      <c r="H134" s="250">
        <v>1</v>
      </c>
      <c r="I134" s="251"/>
      <c r="J134" s="252">
        <f>ROUND(I134*H134,2)</f>
        <v>0</v>
      </c>
      <c r="K134" s="248" t="s">
        <v>1</v>
      </c>
      <c r="L134" s="41"/>
      <c r="M134" s="253" t="s">
        <v>1</v>
      </c>
      <c r="N134" s="254" t="s">
        <v>47</v>
      </c>
      <c r="O134" s="87"/>
      <c r="P134" s="255">
        <f>O134*H134</f>
        <v>0</v>
      </c>
      <c r="Q134" s="255">
        <v>0</v>
      </c>
      <c r="R134" s="255">
        <f>Q134*H134</f>
        <v>0</v>
      </c>
      <c r="S134" s="255">
        <v>0.0009</v>
      </c>
      <c r="T134" s="256">
        <f>S134*H134</f>
        <v>0.0009</v>
      </c>
      <c r="AR134" s="257" t="s">
        <v>149</v>
      </c>
      <c r="AT134" s="257" t="s">
        <v>150</v>
      </c>
      <c r="AU134" s="257" t="s">
        <v>92</v>
      </c>
      <c r="AY134" s="16" t="s">
        <v>147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6" t="s">
        <v>90</v>
      </c>
      <c r="BK134" s="139">
        <f>ROUND(I134*H134,2)</f>
        <v>0</v>
      </c>
      <c r="BL134" s="16" t="s">
        <v>149</v>
      </c>
      <c r="BM134" s="257" t="s">
        <v>154</v>
      </c>
    </row>
    <row r="135" spans="2:51" s="12" customFormat="1" ht="12">
      <c r="B135" s="258"/>
      <c r="C135" s="259"/>
      <c r="D135" s="260" t="s">
        <v>155</v>
      </c>
      <c r="E135" s="261" t="s">
        <v>1</v>
      </c>
      <c r="F135" s="262" t="s">
        <v>156</v>
      </c>
      <c r="G135" s="259"/>
      <c r="H135" s="261" t="s">
        <v>1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155</v>
      </c>
      <c r="AU135" s="268" t="s">
        <v>92</v>
      </c>
      <c r="AV135" s="12" t="s">
        <v>90</v>
      </c>
      <c r="AW135" s="12" t="s">
        <v>36</v>
      </c>
      <c r="AX135" s="12" t="s">
        <v>82</v>
      </c>
      <c r="AY135" s="268" t="s">
        <v>147</v>
      </c>
    </row>
    <row r="136" spans="2:51" s="12" customFormat="1" ht="12">
      <c r="B136" s="258"/>
      <c r="C136" s="259"/>
      <c r="D136" s="260" t="s">
        <v>155</v>
      </c>
      <c r="E136" s="261" t="s">
        <v>1</v>
      </c>
      <c r="F136" s="262" t="s">
        <v>157</v>
      </c>
      <c r="G136" s="259"/>
      <c r="H136" s="261" t="s">
        <v>1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155</v>
      </c>
      <c r="AU136" s="268" t="s">
        <v>92</v>
      </c>
      <c r="AV136" s="12" t="s">
        <v>90</v>
      </c>
      <c r="AW136" s="12" t="s">
        <v>36</v>
      </c>
      <c r="AX136" s="12" t="s">
        <v>82</v>
      </c>
      <c r="AY136" s="268" t="s">
        <v>147</v>
      </c>
    </row>
    <row r="137" spans="2:51" s="13" customFormat="1" ht="12">
      <c r="B137" s="269"/>
      <c r="C137" s="270"/>
      <c r="D137" s="260" t="s">
        <v>155</v>
      </c>
      <c r="E137" s="271" t="s">
        <v>1</v>
      </c>
      <c r="F137" s="272" t="s">
        <v>90</v>
      </c>
      <c r="G137" s="270"/>
      <c r="H137" s="273">
        <v>1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155</v>
      </c>
      <c r="AU137" s="279" t="s">
        <v>92</v>
      </c>
      <c r="AV137" s="13" t="s">
        <v>92</v>
      </c>
      <c r="AW137" s="13" t="s">
        <v>36</v>
      </c>
      <c r="AX137" s="13" t="s">
        <v>90</v>
      </c>
      <c r="AY137" s="279" t="s">
        <v>147</v>
      </c>
    </row>
    <row r="138" spans="2:65" s="1" customFormat="1" ht="16.5" customHeight="1">
      <c r="B138" s="39"/>
      <c r="C138" s="246" t="s">
        <v>158</v>
      </c>
      <c r="D138" s="246" t="s">
        <v>150</v>
      </c>
      <c r="E138" s="247" t="s">
        <v>159</v>
      </c>
      <c r="F138" s="248" t="s">
        <v>160</v>
      </c>
      <c r="G138" s="249" t="s">
        <v>153</v>
      </c>
      <c r="H138" s="250">
        <v>1</v>
      </c>
      <c r="I138" s="251"/>
      <c r="J138" s="252">
        <f>ROUND(I138*H138,2)</f>
        <v>0</v>
      </c>
      <c r="K138" s="248" t="s">
        <v>1</v>
      </c>
      <c r="L138" s="41"/>
      <c r="M138" s="253" t="s">
        <v>1</v>
      </c>
      <c r="N138" s="254" t="s">
        <v>47</v>
      </c>
      <c r="O138" s="87"/>
      <c r="P138" s="255">
        <f>O138*H138</f>
        <v>0</v>
      </c>
      <c r="Q138" s="255">
        <v>0</v>
      </c>
      <c r="R138" s="255">
        <f>Q138*H138</f>
        <v>0</v>
      </c>
      <c r="S138" s="255">
        <v>0.0009</v>
      </c>
      <c r="T138" s="256">
        <f>S138*H138</f>
        <v>0.0009</v>
      </c>
      <c r="AR138" s="257" t="s">
        <v>149</v>
      </c>
      <c r="AT138" s="257" t="s">
        <v>150</v>
      </c>
      <c r="AU138" s="257" t="s">
        <v>92</v>
      </c>
      <c r="AY138" s="16" t="s">
        <v>147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6" t="s">
        <v>90</v>
      </c>
      <c r="BK138" s="139">
        <f>ROUND(I138*H138,2)</f>
        <v>0</v>
      </c>
      <c r="BL138" s="16" t="s">
        <v>149</v>
      </c>
      <c r="BM138" s="257" t="s">
        <v>161</v>
      </c>
    </row>
    <row r="139" spans="2:51" s="12" customFormat="1" ht="12">
      <c r="B139" s="258"/>
      <c r="C139" s="259"/>
      <c r="D139" s="260" t="s">
        <v>155</v>
      </c>
      <c r="E139" s="261" t="s">
        <v>1</v>
      </c>
      <c r="F139" s="262" t="s">
        <v>160</v>
      </c>
      <c r="G139" s="259"/>
      <c r="H139" s="261" t="s">
        <v>1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AT139" s="268" t="s">
        <v>155</v>
      </c>
      <c r="AU139" s="268" t="s">
        <v>92</v>
      </c>
      <c r="AV139" s="12" t="s">
        <v>90</v>
      </c>
      <c r="AW139" s="12" t="s">
        <v>36</v>
      </c>
      <c r="AX139" s="12" t="s">
        <v>82</v>
      </c>
      <c r="AY139" s="268" t="s">
        <v>147</v>
      </c>
    </row>
    <row r="140" spans="2:51" s="12" customFormat="1" ht="12">
      <c r="B140" s="258"/>
      <c r="C140" s="259"/>
      <c r="D140" s="260" t="s">
        <v>155</v>
      </c>
      <c r="E140" s="261" t="s">
        <v>1</v>
      </c>
      <c r="F140" s="262" t="s">
        <v>157</v>
      </c>
      <c r="G140" s="259"/>
      <c r="H140" s="261" t="s">
        <v>1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155</v>
      </c>
      <c r="AU140" s="268" t="s">
        <v>92</v>
      </c>
      <c r="AV140" s="12" t="s">
        <v>90</v>
      </c>
      <c r="AW140" s="12" t="s">
        <v>36</v>
      </c>
      <c r="AX140" s="12" t="s">
        <v>82</v>
      </c>
      <c r="AY140" s="268" t="s">
        <v>147</v>
      </c>
    </row>
    <row r="141" spans="2:51" s="13" customFormat="1" ht="12">
      <c r="B141" s="269"/>
      <c r="C141" s="270"/>
      <c r="D141" s="260" t="s">
        <v>155</v>
      </c>
      <c r="E141" s="271" t="s">
        <v>1</v>
      </c>
      <c r="F141" s="272" t="s">
        <v>90</v>
      </c>
      <c r="G141" s="270"/>
      <c r="H141" s="273">
        <v>1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AT141" s="279" t="s">
        <v>155</v>
      </c>
      <c r="AU141" s="279" t="s">
        <v>92</v>
      </c>
      <c r="AV141" s="13" t="s">
        <v>92</v>
      </c>
      <c r="AW141" s="13" t="s">
        <v>36</v>
      </c>
      <c r="AX141" s="13" t="s">
        <v>90</v>
      </c>
      <c r="AY141" s="279" t="s">
        <v>147</v>
      </c>
    </row>
    <row r="142" spans="2:65" s="1" customFormat="1" ht="16.5" customHeight="1">
      <c r="B142" s="39"/>
      <c r="C142" s="246" t="s">
        <v>92</v>
      </c>
      <c r="D142" s="246" t="s">
        <v>150</v>
      </c>
      <c r="E142" s="247" t="s">
        <v>162</v>
      </c>
      <c r="F142" s="248" t="s">
        <v>163</v>
      </c>
      <c r="G142" s="249" t="s">
        <v>153</v>
      </c>
      <c r="H142" s="250">
        <v>3</v>
      </c>
      <c r="I142" s="251"/>
      <c r="J142" s="252">
        <f>ROUND(I142*H142,2)</f>
        <v>0</v>
      </c>
      <c r="K142" s="248" t="s">
        <v>1</v>
      </c>
      <c r="L142" s="41"/>
      <c r="M142" s="253" t="s">
        <v>1</v>
      </c>
      <c r="N142" s="254" t="s">
        <v>47</v>
      </c>
      <c r="O142" s="87"/>
      <c r="P142" s="255">
        <f>O142*H142</f>
        <v>0</v>
      </c>
      <c r="Q142" s="255">
        <v>0</v>
      </c>
      <c r="R142" s="255">
        <f>Q142*H142</f>
        <v>0</v>
      </c>
      <c r="S142" s="255">
        <v>0.023</v>
      </c>
      <c r="T142" s="256">
        <f>S142*H142</f>
        <v>0.069</v>
      </c>
      <c r="AR142" s="257" t="s">
        <v>149</v>
      </c>
      <c r="AT142" s="257" t="s">
        <v>150</v>
      </c>
      <c r="AU142" s="257" t="s">
        <v>92</v>
      </c>
      <c r="AY142" s="16" t="s">
        <v>147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90</v>
      </c>
      <c r="BK142" s="139">
        <f>ROUND(I142*H142,2)</f>
        <v>0</v>
      </c>
      <c r="BL142" s="16" t="s">
        <v>149</v>
      </c>
      <c r="BM142" s="257" t="s">
        <v>164</v>
      </c>
    </row>
    <row r="143" spans="2:51" s="12" customFormat="1" ht="12">
      <c r="B143" s="258"/>
      <c r="C143" s="259"/>
      <c r="D143" s="260" t="s">
        <v>155</v>
      </c>
      <c r="E143" s="261" t="s">
        <v>1</v>
      </c>
      <c r="F143" s="262" t="s">
        <v>165</v>
      </c>
      <c r="G143" s="259"/>
      <c r="H143" s="261" t="s">
        <v>1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155</v>
      </c>
      <c r="AU143" s="268" t="s">
        <v>92</v>
      </c>
      <c r="AV143" s="12" t="s">
        <v>90</v>
      </c>
      <c r="AW143" s="12" t="s">
        <v>36</v>
      </c>
      <c r="AX143" s="12" t="s">
        <v>82</v>
      </c>
      <c r="AY143" s="268" t="s">
        <v>147</v>
      </c>
    </row>
    <row r="144" spans="2:51" s="12" customFormat="1" ht="12">
      <c r="B144" s="258"/>
      <c r="C144" s="259"/>
      <c r="D144" s="260" t="s">
        <v>155</v>
      </c>
      <c r="E144" s="261" t="s">
        <v>1</v>
      </c>
      <c r="F144" s="262" t="s">
        <v>166</v>
      </c>
      <c r="G144" s="259"/>
      <c r="H144" s="261" t="s">
        <v>1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155</v>
      </c>
      <c r="AU144" s="268" t="s">
        <v>92</v>
      </c>
      <c r="AV144" s="12" t="s">
        <v>90</v>
      </c>
      <c r="AW144" s="12" t="s">
        <v>36</v>
      </c>
      <c r="AX144" s="12" t="s">
        <v>82</v>
      </c>
      <c r="AY144" s="268" t="s">
        <v>147</v>
      </c>
    </row>
    <row r="145" spans="2:51" s="12" customFormat="1" ht="12">
      <c r="B145" s="258"/>
      <c r="C145" s="259"/>
      <c r="D145" s="260" t="s">
        <v>155</v>
      </c>
      <c r="E145" s="261" t="s">
        <v>1</v>
      </c>
      <c r="F145" s="262" t="s">
        <v>167</v>
      </c>
      <c r="G145" s="259"/>
      <c r="H145" s="261" t="s">
        <v>1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155</v>
      </c>
      <c r="AU145" s="268" t="s">
        <v>92</v>
      </c>
      <c r="AV145" s="12" t="s">
        <v>90</v>
      </c>
      <c r="AW145" s="12" t="s">
        <v>36</v>
      </c>
      <c r="AX145" s="12" t="s">
        <v>82</v>
      </c>
      <c r="AY145" s="268" t="s">
        <v>147</v>
      </c>
    </row>
    <row r="146" spans="2:51" s="13" customFormat="1" ht="12">
      <c r="B146" s="269"/>
      <c r="C146" s="270"/>
      <c r="D146" s="260" t="s">
        <v>155</v>
      </c>
      <c r="E146" s="271" t="s">
        <v>1</v>
      </c>
      <c r="F146" s="272" t="s">
        <v>168</v>
      </c>
      <c r="G146" s="270"/>
      <c r="H146" s="273">
        <v>3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AT146" s="279" t="s">
        <v>155</v>
      </c>
      <c r="AU146" s="279" t="s">
        <v>92</v>
      </c>
      <c r="AV146" s="13" t="s">
        <v>92</v>
      </c>
      <c r="AW146" s="13" t="s">
        <v>36</v>
      </c>
      <c r="AX146" s="13" t="s">
        <v>90</v>
      </c>
      <c r="AY146" s="279" t="s">
        <v>147</v>
      </c>
    </row>
    <row r="147" spans="2:65" s="1" customFormat="1" ht="16.5" customHeight="1">
      <c r="B147" s="39"/>
      <c r="C147" s="246" t="s">
        <v>168</v>
      </c>
      <c r="D147" s="246" t="s">
        <v>150</v>
      </c>
      <c r="E147" s="247" t="s">
        <v>169</v>
      </c>
      <c r="F147" s="248" t="s">
        <v>170</v>
      </c>
      <c r="G147" s="249" t="s">
        <v>153</v>
      </c>
      <c r="H147" s="250">
        <v>2</v>
      </c>
      <c r="I147" s="251"/>
      <c r="J147" s="252">
        <f>ROUND(I147*H147,2)</f>
        <v>0</v>
      </c>
      <c r="K147" s="248" t="s">
        <v>1</v>
      </c>
      <c r="L147" s="41"/>
      <c r="M147" s="253" t="s">
        <v>1</v>
      </c>
      <c r="N147" s="254" t="s">
        <v>47</v>
      </c>
      <c r="O147" s="87"/>
      <c r="P147" s="255">
        <f>O147*H147</f>
        <v>0</v>
      </c>
      <c r="Q147" s="255">
        <v>0</v>
      </c>
      <c r="R147" s="255">
        <f>Q147*H147</f>
        <v>0</v>
      </c>
      <c r="S147" s="255">
        <v>0.044</v>
      </c>
      <c r="T147" s="256">
        <f>S147*H147</f>
        <v>0.088</v>
      </c>
      <c r="AR147" s="257" t="s">
        <v>171</v>
      </c>
      <c r="AT147" s="257" t="s">
        <v>150</v>
      </c>
      <c r="AU147" s="257" t="s">
        <v>92</v>
      </c>
      <c r="AY147" s="16" t="s">
        <v>147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90</v>
      </c>
      <c r="BK147" s="139">
        <f>ROUND(I147*H147,2)</f>
        <v>0</v>
      </c>
      <c r="BL147" s="16" t="s">
        <v>171</v>
      </c>
      <c r="BM147" s="257" t="s">
        <v>172</v>
      </c>
    </row>
    <row r="148" spans="2:51" s="12" customFormat="1" ht="12">
      <c r="B148" s="258"/>
      <c r="C148" s="259"/>
      <c r="D148" s="260" t="s">
        <v>155</v>
      </c>
      <c r="E148" s="261" t="s">
        <v>1</v>
      </c>
      <c r="F148" s="262" t="s">
        <v>173</v>
      </c>
      <c r="G148" s="259"/>
      <c r="H148" s="261" t="s">
        <v>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AT148" s="268" t="s">
        <v>155</v>
      </c>
      <c r="AU148" s="268" t="s">
        <v>92</v>
      </c>
      <c r="AV148" s="12" t="s">
        <v>90</v>
      </c>
      <c r="AW148" s="12" t="s">
        <v>36</v>
      </c>
      <c r="AX148" s="12" t="s">
        <v>82</v>
      </c>
      <c r="AY148" s="268" t="s">
        <v>147</v>
      </c>
    </row>
    <row r="149" spans="2:51" s="12" customFormat="1" ht="12">
      <c r="B149" s="258"/>
      <c r="C149" s="259"/>
      <c r="D149" s="260" t="s">
        <v>155</v>
      </c>
      <c r="E149" s="261" t="s">
        <v>1</v>
      </c>
      <c r="F149" s="262" t="s">
        <v>174</v>
      </c>
      <c r="G149" s="259"/>
      <c r="H149" s="261" t="s">
        <v>1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155</v>
      </c>
      <c r="AU149" s="268" t="s">
        <v>92</v>
      </c>
      <c r="AV149" s="12" t="s">
        <v>90</v>
      </c>
      <c r="AW149" s="12" t="s">
        <v>36</v>
      </c>
      <c r="AX149" s="12" t="s">
        <v>82</v>
      </c>
      <c r="AY149" s="268" t="s">
        <v>147</v>
      </c>
    </row>
    <row r="150" spans="2:51" s="13" customFormat="1" ht="12">
      <c r="B150" s="269"/>
      <c r="C150" s="270"/>
      <c r="D150" s="260" t="s">
        <v>155</v>
      </c>
      <c r="E150" s="271" t="s">
        <v>1</v>
      </c>
      <c r="F150" s="272" t="s">
        <v>92</v>
      </c>
      <c r="G150" s="270"/>
      <c r="H150" s="273">
        <v>2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AT150" s="279" t="s">
        <v>155</v>
      </c>
      <c r="AU150" s="279" t="s">
        <v>92</v>
      </c>
      <c r="AV150" s="13" t="s">
        <v>92</v>
      </c>
      <c r="AW150" s="13" t="s">
        <v>36</v>
      </c>
      <c r="AX150" s="13" t="s">
        <v>90</v>
      </c>
      <c r="AY150" s="279" t="s">
        <v>147</v>
      </c>
    </row>
    <row r="151" spans="2:65" s="1" customFormat="1" ht="16.5" customHeight="1">
      <c r="B151" s="39"/>
      <c r="C151" s="246" t="s">
        <v>171</v>
      </c>
      <c r="D151" s="246" t="s">
        <v>150</v>
      </c>
      <c r="E151" s="247" t="s">
        <v>175</v>
      </c>
      <c r="F151" s="248" t="s">
        <v>176</v>
      </c>
      <c r="G151" s="249" t="s">
        <v>153</v>
      </c>
      <c r="H151" s="250">
        <v>1</v>
      </c>
      <c r="I151" s="251"/>
      <c r="J151" s="252">
        <f>ROUND(I151*H151,2)</f>
        <v>0</v>
      </c>
      <c r="K151" s="248" t="s">
        <v>1</v>
      </c>
      <c r="L151" s="41"/>
      <c r="M151" s="253" t="s">
        <v>1</v>
      </c>
      <c r="N151" s="254" t="s">
        <v>47</v>
      </c>
      <c r="O151" s="87"/>
      <c r="P151" s="255">
        <f>O151*H151</f>
        <v>0</v>
      </c>
      <c r="Q151" s="255">
        <v>0</v>
      </c>
      <c r="R151" s="255">
        <f>Q151*H151</f>
        <v>0</v>
      </c>
      <c r="S151" s="255">
        <v>0.097</v>
      </c>
      <c r="T151" s="256">
        <f>S151*H151</f>
        <v>0.097</v>
      </c>
      <c r="AR151" s="257" t="s">
        <v>171</v>
      </c>
      <c r="AT151" s="257" t="s">
        <v>150</v>
      </c>
      <c r="AU151" s="257" t="s">
        <v>92</v>
      </c>
      <c r="AY151" s="16" t="s">
        <v>147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6" t="s">
        <v>90</v>
      </c>
      <c r="BK151" s="139">
        <f>ROUND(I151*H151,2)</f>
        <v>0</v>
      </c>
      <c r="BL151" s="16" t="s">
        <v>171</v>
      </c>
      <c r="BM151" s="257" t="s">
        <v>177</v>
      </c>
    </row>
    <row r="152" spans="2:51" s="12" customFormat="1" ht="12">
      <c r="B152" s="258"/>
      <c r="C152" s="259"/>
      <c r="D152" s="260" t="s">
        <v>155</v>
      </c>
      <c r="E152" s="261" t="s">
        <v>1</v>
      </c>
      <c r="F152" s="262" t="s">
        <v>178</v>
      </c>
      <c r="G152" s="259"/>
      <c r="H152" s="261" t="s">
        <v>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155</v>
      </c>
      <c r="AU152" s="268" t="s">
        <v>92</v>
      </c>
      <c r="AV152" s="12" t="s">
        <v>90</v>
      </c>
      <c r="AW152" s="12" t="s">
        <v>36</v>
      </c>
      <c r="AX152" s="12" t="s">
        <v>82</v>
      </c>
      <c r="AY152" s="268" t="s">
        <v>147</v>
      </c>
    </row>
    <row r="153" spans="2:51" s="12" customFormat="1" ht="12">
      <c r="B153" s="258"/>
      <c r="C153" s="259"/>
      <c r="D153" s="260" t="s">
        <v>155</v>
      </c>
      <c r="E153" s="261" t="s">
        <v>1</v>
      </c>
      <c r="F153" s="262" t="s">
        <v>179</v>
      </c>
      <c r="G153" s="259"/>
      <c r="H153" s="261" t="s">
        <v>1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155</v>
      </c>
      <c r="AU153" s="268" t="s">
        <v>92</v>
      </c>
      <c r="AV153" s="12" t="s">
        <v>90</v>
      </c>
      <c r="AW153" s="12" t="s">
        <v>36</v>
      </c>
      <c r="AX153" s="12" t="s">
        <v>82</v>
      </c>
      <c r="AY153" s="268" t="s">
        <v>147</v>
      </c>
    </row>
    <row r="154" spans="2:51" s="12" customFormat="1" ht="12">
      <c r="B154" s="258"/>
      <c r="C154" s="259"/>
      <c r="D154" s="260" t="s">
        <v>155</v>
      </c>
      <c r="E154" s="261" t="s">
        <v>1</v>
      </c>
      <c r="F154" s="262" t="s">
        <v>180</v>
      </c>
      <c r="G154" s="259"/>
      <c r="H154" s="261" t="s">
        <v>1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155</v>
      </c>
      <c r="AU154" s="268" t="s">
        <v>92</v>
      </c>
      <c r="AV154" s="12" t="s">
        <v>90</v>
      </c>
      <c r="AW154" s="12" t="s">
        <v>36</v>
      </c>
      <c r="AX154" s="12" t="s">
        <v>82</v>
      </c>
      <c r="AY154" s="268" t="s">
        <v>147</v>
      </c>
    </row>
    <row r="155" spans="2:51" s="12" customFormat="1" ht="12">
      <c r="B155" s="258"/>
      <c r="C155" s="259"/>
      <c r="D155" s="260" t="s">
        <v>155</v>
      </c>
      <c r="E155" s="261" t="s">
        <v>1</v>
      </c>
      <c r="F155" s="262" t="s">
        <v>181</v>
      </c>
      <c r="G155" s="259"/>
      <c r="H155" s="261" t="s">
        <v>1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155</v>
      </c>
      <c r="AU155" s="268" t="s">
        <v>92</v>
      </c>
      <c r="AV155" s="12" t="s">
        <v>90</v>
      </c>
      <c r="AW155" s="12" t="s">
        <v>36</v>
      </c>
      <c r="AX155" s="12" t="s">
        <v>82</v>
      </c>
      <c r="AY155" s="268" t="s">
        <v>147</v>
      </c>
    </row>
    <row r="156" spans="2:51" s="12" customFormat="1" ht="12">
      <c r="B156" s="258"/>
      <c r="C156" s="259"/>
      <c r="D156" s="260" t="s">
        <v>155</v>
      </c>
      <c r="E156" s="261" t="s">
        <v>1</v>
      </c>
      <c r="F156" s="262" t="s">
        <v>182</v>
      </c>
      <c r="G156" s="259"/>
      <c r="H156" s="261" t="s">
        <v>1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155</v>
      </c>
      <c r="AU156" s="268" t="s">
        <v>92</v>
      </c>
      <c r="AV156" s="12" t="s">
        <v>90</v>
      </c>
      <c r="AW156" s="12" t="s">
        <v>36</v>
      </c>
      <c r="AX156" s="12" t="s">
        <v>82</v>
      </c>
      <c r="AY156" s="268" t="s">
        <v>147</v>
      </c>
    </row>
    <row r="157" spans="2:51" s="13" customFormat="1" ht="12">
      <c r="B157" s="269"/>
      <c r="C157" s="270"/>
      <c r="D157" s="260" t="s">
        <v>155</v>
      </c>
      <c r="E157" s="271" t="s">
        <v>1</v>
      </c>
      <c r="F157" s="272" t="s">
        <v>90</v>
      </c>
      <c r="G157" s="270"/>
      <c r="H157" s="273">
        <v>1</v>
      </c>
      <c r="I157" s="274"/>
      <c r="J157" s="270"/>
      <c r="K157" s="270"/>
      <c r="L157" s="275"/>
      <c r="M157" s="276"/>
      <c r="N157" s="277"/>
      <c r="O157" s="277"/>
      <c r="P157" s="277"/>
      <c r="Q157" s="277"/>
      <c r="R157" s="277"/>
      <c r="S157" s="277"/>
      <c r="T157" s="278"/>
      <c r="AT157" s="279" t="s">
        <v>155</v>
      </c>
      <c r="AU157" s="279" t="s">
        <v>92</v>
      </c>
      <c r="AV157" s="13" t="s">
        <v>92</v>
      </c>
      <c r="AW157" s="13" t="s">
        <v>36</v>
      </c>
      <c r="AX157" s="13" t="s">
        <v>90</v>
      </c>
      <c r="AY157" s="279" t="s">
        <v>147</v>
      </c>
    </row>
    <row r="158" spans="2:65" s="1" customFormat="1" ht="16.5" customHeight="1">
      <c r="B158" s="39"/>
      <c r="C158" s="246" t="s">
        <v>183</v>
      </c>
      <c r="D158" s="246" t="s">
        <v>150</v>
      </c>
      <c r="E158" s="247" t="s">
        <v>184</v>
      </c>
      <c r="F158" s="248" t="s">
        <v>185</v>
      </c>
      <c r="G158" s="249" t="s">
        <v>153</v>
      </c>
      <c r="H158" s="250">
        <v>1</v>
      </c>
      <c r="I158" s="251"/>
      <c r="J158" s="252">
        <f>ROUND(I158*H158,2)</f>
        <v>0</v>
      </c>
      <c r="K158" s="248" t="s">
        <v>1</v>
      </c>
      <c r="L158" s="41"/>
      <c r="M158" s="253" t="s">
        <v>1</v>
      </c>
      <c r="N158" s="254" t="s">
        <v>47</v>
      </c>
      <c r="O158" s="87"/>
      <c r="P158" s="255">
        <f>O158*H158</f>
        <v>0</v>
      </c>
      <c r="Q158" s="255">
        <v>0</v>
      </c>
      <c r="R158" s="255">
        <f>Q158*H158</f>
        <v>0</v>
      </c>
      <c r="S158" s="255">
        <v>0.177</v>
      </c>
      <c r="T158" s="256">
        <f>S158*H158</f>
        <v>0.177</v>
      </c>
      <c r="AR158" s="257" t="s">
        <v>171</v>
      </c>
      <c r="AT158" s="257" t="s">
        <v>150</v>
      </c>
      <c r="AU158" s="257" t="s">
        <v>92</v>
      </c>
      <c r="AY158" s="16" t="s">
        <v>147</v>
      </c>
      <c r="BE158" s="139">
        <f>IF(N158="základní",J158,0)</f>
        <v>0</v>
      </c>
      <c r="BF158" s="139">
        <f>IF(N158="snížená",J158,0)</f>
        <v>0</v>
      </c>
      <c r="BG158" s="139">
        <f>IF(N158="zákl. přenesená",J158,0)</f>
        <v>0</v>
      </c>
      <c r="BH158" s="139">
        <f>IF(N158="sníž. přenesená",J158,0)</f>
        <v>0</v>
      </c>
      <c r="BI158" s="139">
        <f>IF(N158="nulová",J158,0)</f>
        <v>0</v>
      </c>
      <c r="BJ158" s="16" t="s">
        <v>90</v>
      </c>
      <c r="BK158" s="139">
        <f>ROUND(I158*H158,2)</f>
        <v>0</v>
      </c>
      <c r="BL158" s="16" t="s">
        <v>171</v>
      </c>
      <c r="BM158" s="257" t="s">
        <v>186</v>
      </c>
    </row>
    <row r="159" spans="2:51" s="12" customFormat="1" ht="12">
      <c r="B159" s="258"/>
      <c r="C159" s="259"/>
      <c r="D159" s="260" t="s">
        <v>155</v>
      </c>
      <c r="E159" s="261" t="s">
        <v>1</v>
      </c>
      <c r="F159" s="262" t="s">
        <v>187</v>
      </c>
      <c r="G159" s="259"/>
      <c r="H159" s="261" t="s">
        <v>1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155</v>
      </c>
      <c r="AU159" s="268" t="s">
        <v>92</v>
      </c>
      <c r="AV159" s="12" t="s">
        <v>90</v>
      </c>
      <c r="AW159" s="12" t="s">
        <v>36</v>
      </c>
      <c r="AX159" s="12" t="s">
        <v>82</v>
      </c>
      <c r="AY159" s="268" t="s">
        <v>147</v>
      </c>
    </row>
    <row r="160" spans="2:51" s="12" customFormat="1" ht="12">
      <c r="B160" s="258"/>
      <c r="C160" s="259"/>
      <c r="D160" s="260" t="s">
        <v>155</v>
      </c>
      <c r="E160" s="261" t="s">
        <v>1</v>
      </c>
      <c r="F160" s="262" t="s">
        <v>188</v>
      </c>
      <c r="G160" s="259"/>
      <c r="H160" s="261" t="s">
        <v>1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AT160" s="268" t="s">
        <v>155</v>
      </c>
      <c r="AU160" s="268" t="s">
        <v>92</v>
      </c>
      <c r="AV160" s="12" t="s">
        <v>90</v>
      </c>
      <c r="AW160" s="12" t="s">
        <v>36</v>
      </c>
      <c r="AX160" s="12" t="s">
        <v>82</v>
      </c>
      <c r="AY160" s="268" t="s">
        <v>147</v>
      </c>
    </row>
    <row r="161" spans="2:51" s="12" customFormat="1" ht="12">
      <c r="B161" s="258"/>
      <c r="C161" s="259"/>
      <c r="D161" s="260" t="s">
        <v>155</v>
      </c>
      <c r="E161" s="261" t="s">
        <v>1</v>
      </c>
      <c r="F161" s="262" t="s">
        <v>180</v>
      </c>
      <c r="G161" s="259"/>
      <c r="H161" s="261" t="s">
        <v>1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155</v>
      </c>
      <c r="AU161" s="268" t="s">
        <v>92</v>
      </c>
      <c r="AV161" s="12" t="s">
        <v>90</v>
      </c>
      <c r="AW161" s="12" t="s">
        <v>36</v>
      </c>
      <c r="AX161" s="12" t="s">
        <v>82</v>
      </c>
      <c r="AY161" s="268" t="s">
        <v>147</v>
      </c>
    </row>
    <row r="162" spans="2:51" s="12" customFormat="1" ht="12">
      <c r="B162" s="258"/>
      <c r="C162" s="259"/>
      <c r="D162" s="260" t="s">
        <v>155</v>
      </c>
      <c r="E162" s="261" t="s">
        <v>1</v>
      </c>
      <c r="F162" s="262" t="s">
        <v>189</v>
      </c>
      <c r="G162" s="259"/>
      <c r="H162" s="261" t="s">
        <v>1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155</v>
      </c>
      <c r="AU162" s="268" t="s">
        <v>92</v>
      </c>
      <c r="AV162" s="12" t="s">
        <v>90</v>
      </c>
      <c r="AW162" s="12" t="s">
        <v>36</v>
      </c>
      <c r="AX162" s="12" t="s">
        <v>82</v>
      </c>
      <c r="AY162" s="268" t="s">
        <v>147</v>
      </c>
    </row>
    <row r="163" spans="2:51" s="12" customFormat="1" ht="12">
      <c r="B163" s="258"/>
      <c r="C163" s="259"/>
      <c r="D163" s="260" t="s">
        <v>155</v>
      </c>
      <c r="E163" s="261" t="s">
        <v>1</v>
      </c>
      <c r="F163" s="262" t="s">
        <v>190</v>
      </c>
      <c r="G163" s="259"/>
      <c r="H163" s="261" t="s">
        <v>1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155</v>
      </c>
      <c r="AU163" s="268" t="s">
        <v>92</v>
      </c>
      <c r="AV163" s="12" t="s">
        <v>90</v>
      </c>
      <c r="AW163" s="12" t="s">
        <v>36</v>
      </c>
      <c r="AX163" s="12" t="s">
        <v>82</v>
      </c>
      <c r="AY163" s="268" t="s">
        <v>147</v>
      </c>
    </row>
    <row r="164" spans="2:51" s="13" customFormat="1" ht="12">
      <c r="B164" s="269"/>
      <c r="C164" s="270"/>
      <c r="D164" s="260" t="s">
        <v>155</v>
      </c>
      <c r="E164" s="271" t="s">
        <v>1</v>
      </c>
      <c r="F164" s="272" t="s">
        <v>90</v>
      </c>
      <c r="G164" s="270"/>
      <c r="H164" s="273">
        <v>1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AT164" s="279" t="s">
        <v>155</v>
      </c>
      <c r="AU164" s="279" t="s">
        <v>92</v>
      </c>
      <c r="AV164" s="13" t="s">
        <v>92</v>
      </c>
      <c r="AW164" s="13" t="s">
        <v>36</v>
      </c>
      <c r="AX164" s="13" t="s">
        <v>90</v>
      </c>
      <c r="AY164" s="279" t="s">
        <v>147</v>
      </c>
    </row>
    <row r="165" spans="2:63" s="11" customFormat="1" ht="22.8" customHeight="1">
      <c r="B165" s="230"/>
      <c r="C165" s="231"/>
      <c r="D165" s="232" t="s">
        <v>81</v>
      </c>
      <c r="E165" s="244" t="s">
        <v>93</v>
      </c>
      <c r="F165" s="244" t="s">
        <v>191</v>
      </c>
      <c r="G165" s="231"/>
      <c r="H165" s="231"/>
      <c r="I165" s="234"/>
      <c r="J165" s="245">
        <f>BK165</f>
        <v>0</v>
      </c>
      <c r="K165" s="231"/>
      <c r="L165" s="236"/>
      <c r="M165" s="237"/>
      <c r="N165" s="238"/>
      <c r="O165" s="238"/>
      <c r="P165" s="239">
        <f>SUM(P166:P174)</f>
        <v>0</v>
      </c>
      <c r="Q165" s="238"/>
      <c r="R165" s="239">
        <f>SUM(R166:R174)</f>
        <v>0</v>
      </c>
      <c r="S165" s="238"/>
      <c r="T165" s="240">
        <f>SUM(T166:T174)</f>
        <v>0</v>
      </c>
      <c r="AR165" s="241" t="s">
        <v>90</v>
      </c>
      <c r="AT165" s="242" t="s">
        <v>81</v>
      </c>
      <c r="AU165" s="242" t="s">
        <v>90</v>
      </c>
      <c r="AY165" s="241" t="s">
        <v>147</v>
      </c>
      <c r="BK165" s="243">
        <f>SUM(BK166:BK174)</f>
        <v>0</v>
      </c>
    </row>
    <row r="166" spans="2:65" s="1" customFormat="1" ht="36" customHeight="1">
      <c r="B166" s="39"/>
      <c r="C166" s="246" t="s">
        <v>192</v>
      </c>
      <c r="D166" s="246" t="s">
        <v>150</v>
      </c>
      <c r="E166" s="247" t="s">
        <v>193</v>
      </c>
      <c r="F166" s="248" t="s">
        <v>194</v>
      </c>
      <c r="G166" s="249" t="s">
        <v>195</v>
      </c>
      <c r="H166" s="250">
        <v>20</v>
      </c>
      <c r="I166" s="251"/>
      <c r="J166" s="252">
        <f>ROUND(I166*H166,2)</f>
        <v>0</v>
      </c>
      <c r="K166" s="248" t="s">
        <v>196</v>
      </c>
      <c r="L166" s="41"/>
      <c r="M166" s="253" t="s">
        <v>1</v>
      </c>
      <c r="N166" s="254" t="s">
        <v>47</v>
      </c>
      <c r="O166" s="87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AR166" s="257" t="s">
        <v>171</v>
      </c>
      <c r="AT166" s="257" t="s">
        <v>150</v>
      </c>
      <c r="AU166" s="257" t="s">
        <v>92</v>
      </c>
      <c r="AY166" s="16" t="s">
        <v>147</v>
      </c>
      <c r="BE166" s="139">
        <f>IF(N166="základní",J166,0)</f>
        <v>0</v>
      </c>
      <c r="BF166" s="139">
        <f>IF(N166="snížená",J166,0)</f>
        <v>0</v>
      </c>
      <c r="BG166" s="139">
        <f>IF(N166="zákl. přenesená",J166,0)</f>
        <v>0</v>
      </c>
      <c r="BH166" s="139">
        <f>IF(N166="sníž. přenesená",J166,0)</f>
        <v>0</v>
      </c>
      <c r="BI166" s="139">
        <f>IF(N166="nulová",J166,0)</f>
        <v>0</v>
      </c>
      <c r="BJ166" s="16" t="s">
        <v>90</v>
      </c>
      <c r="BK166" s="139">
        <f>ROUND(I166*H166,2)</f>
        <v>0</v>
      </c>
      <c r="BL166" s="16" t="s">
        <v>171</v>
      </c>
      <c r="BM166" s="257" t="s">
        <v>197</v>
      </c>
    </row>
    <row r="167" spans="2:51" s="13" customFormat="1" ht="12">
      <c r="B167" s="269"/>
      <c r="C167" s="270"/>
      <c r="D167" s="260" t="s">
        <v>155</v>
      </c>
      <c r="E167" s="271" t="s">
        <v>1</v>
      </c>
      <c r="F167" s="272" t="s">
        <v>198</v>
      </c>
      <c r="G167" s="270"/>
      <c r="H167" s="273">
        <v>20</v>
      </c>
      <c r="I167" s="274"/>
      <c r="J167" s="270"/>
      <c r="K167" s="270"/>
      <c r="L167" s="275"/>
      <c r="M167" s="276"/>
      <c r="N167" s="277"/>
      <c r="O167" s="277"/>
      <c r="P167" s="277"/>
      <c r="Q167" s="277"/>
      <c r="R167" s="277"/>
      <c r="S167" s="277"/>
      <c r="T167" s="278"/>
      <c r="AT167" s="279" t="s">
        <v>155</v>
      </c>
      <c r="AU167" s="279" t="s">
        <v>92</v>
      </c>
      <c r="AV167" s="13" t="s">
        <v>92</v>
      </c>
      <c r="AW167" s="13" t="s">
        <v>36</v>
      </c>
      <c r="AX167" s="13" t="s">
        <v>90</v>
      </c>
      <c r="AY167" s="279" t="s">
        <v>147</v>
      </c>
    </row>
    <row r="168" spans="2:65" s="1" customFormat="1" ht="36" customHeight="1">
      <c r="B168" s="39"/>
      <c r="C168" s="246" t="s">
        <v>199</v>
      </c>
      <c r="D168" s="246" t="s">
        <v>150</v>
      </c>
      <c r="E168" s="247" t="s">
        <v>200</v>
      </c>
      <c r="F168" s="248" t="s">
        <v>201</v>
      </c>
      <c r="G168" s="249" t="s">
        <v>153</v>
      </c>
      <c r="H168" s="250">
        <v>5</v>
      </c>
      <c r="I168" s="251"/>
      <c r="J168" s="252">
        <f>ROUND(I168*H168,2)</f>
        <v>0</v>
      </c>
      <c r="K168" s="248" t="s">
        <v>1</v>
      </c>
      <c r="L168" s="41"/>
      <c r="M168" s="253" t="s">
        <v>1</v>
      </c>
      <c r="N168" s="254" t="s">
        <v>47</v>
      </c>
      <c r="O168" s="87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AR168" s="257" t="s">
        <v>171</v>
      </c>
      <c r="AT168" s="257" t="s">
        <v>150</v>
      </c>
      <c r="AU168" s="257" t="s">
        <v>92</v>
      </c>
      <c r="AY168" s="16" t="s">
        <v>147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6" t="s">
        <v>90</v>
      </c>
      <c r="BK168" s="139">
        <f>ROUND(I168*H168,2)</f>
        <v>0</v>
      </c>
      <c r="BL168" s="16" t="s">
        <v>171</v>
      </c>
      <c r="BM168" s="257" t="s">
        <v>202</v>
      </c>
    </row>
    <row r="169" spans="2:65" s="1" customFormat="1" ht="36" customHeight="1">
      <c r="B169" s="39"/>
      <c r="C169" s="246" t="s">
        <v>203</v>
      </c>
      <c r="D169" s="246" t="s">
        <v>150</v>
      </c>
      <c r="E169" s="247" t="s">
        <v>204</v>
      </c>
      <c r="F169" s="248" t="s">
        <v>205</v>
      </c>
      <c r="G169" s="249" t="s">
        <v>206</v>
      </c>
      <c r="H169" s="250">
        <v>10</v>
      </c>
      <c r="I169" s="251"/>
      <c r="J169" s="252">
        <f>ROUND(I169*H169,2)</f>
        <v>0</v>
      </c>
      <c r="K169" s="248" t="s">
        <v>1</v>
      </c>
      <c r="L169" s="41"/>
      <c r="M169" s="253" t="s">
        <v>1</v>
      </c>
      <c r="N169" s="254" t="s">
        <v>47</v>
      </c>
      <c r="O169" s="87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AR169" s="257" t="s">
        <v>207</v>
      </c>
      <c r="AT169" s="257" t="s">
        <v>150</v>
      </c>
      <c r="AU169" s="257" t="s">
        <v>92</v>
      </c>
      <c r="AY169" s="16" t="s">
        <v>147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16" t="s">
        <v>90</v>
      </c>
      <c r="BK169" s="139">
        <f>ROUND(I169*H169,2)</f>
        <v>0</v>
      </c>
      <c r="BL169" s="16" t="s">
        <v>207</v>
      </c>
      <c r="BM169" s="257" t="s">
        <v>208</v>
      </c>
    </row>
    <row r="170" spans="2:65" s="1" customFormat="1" ht="24" customHeight="1">
      <c r="B170" s="39"/>
      <c r="C170" s="246" t="s">
        <v>209</v>
      </c>
      <c r="D170" s="246" t="s">
        <v>150</v>
      </c>
      <c r="E170" s="247" t="s">
        <v>210</v>
      </c>
      <c r="F170" s="248" t="s">
        <v>211</v>
      </c>
      <c r="G170" s="249" t="s">
        <v>206</v>
      </c>
      <c r="H170" s="250">
        <v>10</v>
      </c>
      <c r="I170" s="251"/>
      <c r="J170" s="252">
        <f>ROUND(I170*H170,2)</f>
        <v>0</v>
      </c>
      <c r="K170" s="248" t="s">
        <v>1</v>
      </c>
      <c r="L170" s="41"/>
      <c r="M170" s="253" t="s">
        <v>1</v>
      </c>
      <c r="N170" s="254" t="s">
        <v>47</v>
      </c>
      <c r="O170" s="87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AR170" s="257" t="s">
        <v>171</v>
      </c>
      <c r="AT170" s="257" t="s">
        <v>150</v>
      </c>
      <c r="AU170" s="257" t="s">
        <v>92</v>
      </c>
      <c r="AY170" s="16" t="s">
        <v>147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6" t="s">
        <v>90</v>
      </c>
      <c r="BK170" s="139">
        <f>ROUND(I170*H170,2)</f>
        <v>0</v>
      </c>
      <c r="BL170" s="16" t="s">
        <v>171</v>
      </c>
      <c r="BM170" s="257" t="s">
        <v>212</v>
      </c>
    </row>
    <row r="171" spans="2:65" s="1" customFormat="1" ht="24" customHeight="1">
      <c r="B171" s="39"/>
      <c r="C171" s="246" t="s">
        <v>213</v>
      </c>
      <c r="D171" s="246" t="s">
        <v>150</v>
      </c>
      <c r="E171" s="247" t="s">
        <v>214</v>
      </c>
      <c r="F171" s="248" t="s">
        <v>215</v>
      </c>
      <c r="G171" s="249" t="s">
        <v>206</v>
      </c>
      <c r="H171" s="250">
        <v>140</v>
      </c>
      <c r="I171" s="251"/>
      <c r="J171" s="252">
        <f>ROUND(I171*H171,2)</f>
        <v>0</v>
      </c>
      <c r="K171" s="248" t="s">
        <v>1</v>
      </c>
      <c r="L171" s="41"/>
      <c r="M171" s="253" t="s">
        <v>1</v>
      </c>
      <c r="N171" s="254" t="s">
        <v>47</v>
      </c>
      <c r="O171" s="87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AR171" s="257" t="s">
        <v>171</v>
      </c>
      <c r="AT171" s="257" t="s">
        <v>150</v>
      </c>
      <c r="AU171" s="257" t="s">
        <v>92</v>
      </c>
      <c r="AY171" s="16" t="s">
        <v>147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6" t="s">
        <v>90</v>
      </c>
      <c r="BK171" s="139">
        <f>ROUND(I171*H171,2)</f>
        <v>0</v>
      </c>
      <c r="BL171" s="16" t="s">
        <v>171</v>
      </c>
      <c r="BM171" s="257" t="s">
        <v>216</v>
      </c>
    </row>
    <row r="172" spans="2:51" s="13" customFormat="1" ht="12">
      <c r="B172" s="269"/>
      <c r="C172" s="270"/>
      <c r="D172" s="260" t="s">
        <v>155</v>
      </c>
      <c r="E172" s="270"/>
      <c r="F172" s="272" t="s">
        <v>217</v>
      </c>
      <c r="G172" s="270"/>
      <c r="H172" s="273">
        <v>140</v>
      </c>
      <c r="I172" s="274"/>
      <c r="J172" s="270"/>
      <c r="K172" s="270"/>
      <c r="L172" s="275"/>
      <c r="M172" s="276"/>
      <c r="N172" s="277"/>
      <c r="O172" s="277"/>
      <c r="P172" s="277"/>
      <c r="Q172" s="277"/>
      <c r="R172" s="277"/>
      <c r="S172" s="277"/>
      <c r="T172" s="278"/>
      <c r="AT172" s="279" t="s">
        <v>155</v>
      </c>
      <c r="AU172" s="279" t="s">
        <v>92</v>
      </c>
      <c r="AV172" s="13" t="s">
        <v>92</v>
      </c>
      <c r="AW172" s="13" t="s">
        <v>4</v>
      </c>
      <c r="AX172" s="13" t="s">
        <v>90</v>
      </c>
      <c r="AY172" s="279" t="s">
        <v>147</v>
      </c>
    </row>
    <row r="173" spans="2:65" s="1" customFormat="1" ht="16.5" customHeight="1">
      <c r="B173" s="39"/>
      <c r="C173" s="246" t="s">
        <v>218</v>
      </c>
      <c r="D173" s="246" t="s">
        <v>150</v>
      </c>
      <c r="E173" s="247" t="s">
        <v>219</v>
      </c>
      <c r="F173" s="248" t="s">
        <v>220</v>
      </c>
      <c r="G173" s="249" t="s">
        <v>206</v>
      </c>
      <c r="H173" s="250">
        <v>10</v>
      </c>
      <c r="I173" s="251"/>
      <c r="J173" s="252">
        <f>ROUND(I173*H173,2)</f>
        <v>0</v>
      </c>
      <c r="K173" s="248" t="s">
        <v>196</v>
      </c>
      <c r="L173" s="41"/>
      <c r="M173" s="253" t="s">
        <v>1</v>
      </c>
      <c r="N173" s="254" t="s">
        <v>47</v>
      </c>
      <c r="O173" s="87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AR173" s="257" t="s">
        <v>171</v>
      </c>
      <c r="AT173" s="257" t="s">
        <v>150</v>
      </c>
      <c r="AU173" s="257" t="s">
        <v>92</v>
      </c>
      <c r="AY173" s="16" t="s">
        <v>147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6" t="s">
        <v>90</v>
      </c>
      <c r="BK173" s="139">
        <f>ROUND(I173*H173,2)</f>
        <v>0</v>
      </c>
      <c r="BL173" s="16" t="s">
        <v>171</v>
      </c>
      <c r="BM173" s="257" t="s">
        <v>221</v>
      </c>
    </row>
    <row r="174" spans="2:65" s="1" customFormat="1" ht="24" customHeight="1">
      <c r="B174" s="39"/>
      <c r="C174" s="246" t="s">
        <v>222</v>
      </c>
      <c r="D174" s="246" t="s">
        <v>150</v>
      </c>
      <c r="E174" s="247" t="s">
        <v>223</v>
      </c>
      <c r="F174" s="248" t="s">
        <v>224</v>
      </c>
      <c r="G174" s="249" t="s">
        <v>206</v>
      </c>
      <c r="H174" s="250">
        <v>10</v>
      </c>
      <c r="I174" s="251"/>
      <c r="J174" s="252">
        <f>ROUND(I174*H174,2)</f>
        <v>0</v>
      </c>
      <c r="K174" s="248" t="s">
        <v>1</v>
      </c>
      <c r="L174" s="41"/>
      <c r="M174" s="253" t="s">
        <v>1</v>
      </c>
      <c r="N174" s="254" t="s">
        <v>47</v>
      </c>
      <c r="O174" s="87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AR174" s="257" t="s">
        <v>171</v>
      </c>
      <c r="AT174" s="257" t="s">
        <v>150</v>
      </c>
      <c r="AU174" s="257" t="s">
        <v>92</v>
      </c>
      <c r="AY174" s="16" t="s">
        <v>147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6" t="s">
        <v>90</v>
      </c>
      <c r="BK174" s="139">
        <f>ROUND(I174*H174,2)</f>
        <v>0</v>
      </c>
      <c r="BL174" s="16" t="s">
        <v>171</v>
      </c>
      <c r="BM174" s="257" t="s">
        <v>225</v>
      </c>
    </row>
    <row r="175" spans="2:63" s="11" customFormat="1" ht="22.8" customHeight="1">
      <c r="B175" s="230"/>
      <c r="C175" s="231"/>
      <c r="D175" s="232" t="s">
        <v>81</v>
      </c>
      <c r="E175" s="244" t="s">
        <v>226</v>
      </c>
      <c r="F175" s="244" t="s">
        <v>227</v>
      </c>
      <c r="G175" s="231"/>
      <c r="H175" s="231"/>
      <c r="I175" s="234"/>
      <c r="J175" s="245">
        <f>BK175</f>
        <v>0</v>
      </c>
      <c r="K175" s="231"/>
      <c r="L175" s="236"/>
      <c r="M175" s="237"/>
      <c r="N175" s="238"/>
      <c r="O175" s="238"/>
      <c r="P175" s="239">
        <f>SUM(P176:P179)</f>
        <v>0</v>
      </c>
      <c r="Q175" s="238"/>
      <c r="R175" s="239">
        <f>SUM(R176:R179)</f>
        <v>0</v>
      </c>
      <c r="S175" s="238"/>
      <c r="T175" s="240">
        <f>SUM(T176:T179)</f>
        <v>0</v>
      </c>
      <c r="AR175" s="241" t="s">
        <v>90</v>
      </c>
      <c r="AT175" s="242" t="s">
        <v>81</v>
      </c>
      <c r="AU175" s="242" t="s">
        <v>90</v>
      </c>
      <c r="AY175" s="241" t="s">
        <v>147</v>
      </c>
      <c r="BK175" s="243">
        <f>SUM(BK176:BK179)</f>
        <v>0</v>
      </c>
    </row>
    <row r="176" spans="2:65" s="1" customFormat="1" ht="36" customHeight="1">
      <c r="B176" s="39"/>
      <c r="C176" s="246" t="s">
        <v>228</v>
      </c>
      <c r="D176" s="246" t="s">
        <v>150</v>
      </c>
      <c r="E176" s="247" t="s">
        <v>229</v>
      </c>
      <c r="F176" s="248" t="s">
        <v>230</v>
      </c>
      <c r="G176" s="249" t="s">
        <v>231</v>
      </c>
      <c r="H176" s="250">
        <v>50.625</v>
      </c>
      <c r="I176" s="251"/>
      <c r="J176" s="252">
        <f>ROUND(I176*H176,2)</f>
        <v>0</v>
      </c>
      <c r="K176" s="248" t="s">
        <v>196</v>
      </c>
      <c r="L176" s="41"/>
      <c r="M176" s="253" t="s">
        <v>1</v>
      </c>
      <c r="N176" s="254" t="s">
        <v>47</v>
      </c>
      <c r="O176" s="87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AR176" s="257" t="s">
        <v>171</v>
      </c>
      <c r="AT176" s="257" t="s">
        <v>150</v>
      </c>
      <c r="AU176" s="257" t="s">
        <v>92</v>
      </c>
      <c r="AY176" s="16" t="s">
        <v>147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6" t="s">
        <v>90</v>
      </c>
      <c r="BK176" s="139">
        <f>ROUND(I176*H176,2)</f>
        <v>0</v>
      </c>
      <c r="BL176" s="16" t="s">
        <v>171</v>
      </c>
      <c r="BM176" s="257" t="s">
        <v>232</v>
      </c>
    </row>
    <row r="177" spans="2:51" s="13" customFormat="1" ht="12">
      <c r="B177" s="269"/>
      <c r="C177" s="270"/>
      <c r="D177" s="260" t="s">
        <v>155</v>
      </c>
      <c r="E177" s="271" t="s">
        <v>1</v>
      </c>
      <c r="F177" s="272" t="s">
        <v>233</v>
      </c>
      <c r="G177" s="270"/>
      <c r="H177" s="273">
        <v>50.625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AT177" s="279" t="s">
        <v>155</v>
      </c>
      <c r="AU177" s="279" t="s">
        <v>92</v>
      </c>
      <c r="AV177" s="13" t="s">
        <v>92</v>
      </c>
      <c r="AW177" s="13" t="s">
        <v>36</v>
      </c>
      <c r="AX177" s="13" t="s">
        <v>90</v>
      </c>
      <c r="AY177" s="279" t="s">
        <v>147</v>
      </c>
    </row>
    <row r="178" spans="2:65" s="1" customFormat="1" ht="36" customHeight="1">
      <c r="B178" s="39"/>
      <c r="C178" s="246" t="s">
        <v>234</v>
      </c>
      <c r="D178" s="246" t="s">
        <v>150</v>
      </c>
      <c r="E178" s="247" t="s">
        <v>235</v>
      </c>
      <c r="F178" s="248" t="s">
        <v>236</v>
      </c>
      <c r="G178" s="249" t="s">
        <v>231</v>
      </c>
      <c r="H178" s="250">
        <v>20.25</v>
      </c>
      <c r="I178" s="251"/>
      <c r="J178" s="252">
        <f>ROUND(I178*H178,2)</f>
        <v>0</v>
      </c>
      <c r="K178" s="248" t="s">
        <v>196</v>
      </c>
      <c r="L178" s="41"/>
      <c r="M178" s="253" t="s">
        <v>1</v>
      </c>
      <c r="N178" s="254" t="s">
        <v>47</v>
      </c>
      <c r="O178" s="87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AR178" s="257" t="s">
        <v>171</v>
      </c>
      <c r="AT178" s="257" t="s">
        <v>150</v>
      </c>
      <c r="AU178" s="257" t="s">
        <v>92</v>
      </c>
      <c r="AY178" s="16" t="s">
        <v>147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6" t="s">
        <v>90</v>
      </c>
      <c r="BK178" s="139">
        <f>ROUND(I178*H178,2)</f>
        <v>0</v>
      </c>
      <c r="BL178" s="16" t="s">
        <v>171</v>
      </c>
      <c r="BM178" s="257" t="s">
        <v>237</v>
      </c>
    </row>
    <row r="179" spans="2:51" s="13" customFormat="1" ht="12">
      <c r="B179" s="269"/>
      <c r="C179" s="270"/>
      <c r="D179" s="260" t="s">
        <v>155</v>
      </c>
      <c r="E179" s="271" t="s">
        <v>1</v>
      </c>
      <c r="F179" s="272" t="s">
        <v>238</v>
      </c>
      <c r="G179" s="270"/>
      <c r="H179" s="273">
        <v>20.25</v>
      </c>
      <c r="I179" s="274"/>
      <c r="J179" s="270"/>
      <c r="K179" s="270"/>
      <c r="L179" s="275"/>
      <c r="M179" s="276"/>
      <c r="N179" s="277"/>
      <c r="O179" s="277"/>
      <c r="P179" s="277"/>
      <c r="Q179" s="277"/>
      <c r="R179" s="277"/>
      <c r="S179" s="277"/>
      <c r="T179" s="278"/>
      <c r="AT179" s="279" t="s">
        <v>155</v>
      </c>
      <c r="AU179" s="279" t="s">
        <v>92</v>
      </c>
      <c r="AV179" s="13" t="s">
        <v>92</v>
      </c>
      <c r="AW179" s="13" t="s">
        <v>36</v>
      </c>
      <c r="AX179" s="13" t="s">
        <v>90</v>
      </c>
      <c r="AY179" s="279" t="s">
        <v>147</v>
      </c>
    </row>
    <row r="180" spans="2:63" s="11" customFormat="1" ht="22.8" customHeight="1">
      <c r="B180" s="230"/>
      <c r="C180" s="231"/>
      <c r="D180" s="232" t="s">
        <v>81</v>
      </c>
      <c r="E180" s="244" t="s">
        <v>96</v>
      </c>
      <c r="F180" s="244" t="s">
        <v>239</v>
      </c>
      <c r="G180" s="231"/>
      <c r="H180" s="231"/>
      <c r="I180" s="234"/>
      <c r="J180" s="245">
        <f>BK180</f>
        <v>0</v>
      </c>
      <c r="K180" s="231"/>
      <c r="L180" s="236"/>
      <c r="M180" s="237"/>
      <c r="N180" s="238"/>
      <c r="O180" s="238"/>
      <c r="P180" s="239">
        <f>SUM(P181:P190)</f>
        <v>0</v>
      </c>
      <c r="Q180" s="238"/>
      <c r="R180" s="239">
        <f>SUM(R181:R190)</f>
        <v>78.86629</v>
      </c>
      <c r="S180" s="238"/>
      <c r="T180" s="240">
        <f>SUM(T181:T190)</f>
        <v>0</v>
      </c>
      <c r="AR180" s="241" t="s">
        <v>90</v>
      </c>
      <c r="AT180" s="242" t="s">
        <v>81</v>
      </c>
      <c r="AU180" s="242" t="s">
        <v>90</v>
      </c>
      <c r="AY180" s="241" t="s">
        <v>147</v>
      </c>
      <c r="BK180" s="243">
        <f>SUM(BK181:BK190)</f>
        <v>0</v>
      </c>
    </row>
    <row r="181" spans="2:65" s="1" customFormat="1" ht="24" customHeight="1">
      <c r="B181" s="39"/>
      <c r="C181" s="246" t="s">
        <v>240</v>
      </c>
      <c r="D181" s="246" t="s">
        <v>150</v>
      </c>
      <c r="E181" s="247" t="s">
        <v>241</v>
      </c>
      <c r="F181" s="248" t="s">
        <v>242</v>
      </c>
      <c r="G181" s="249" t="s">
        <v>243</v>
      </c>
      <c r="H181" s="250">
        <v>1</v>
      </c>
      <c r="I181" s="251"/>
      <c r="J181" s="252">
        <f>ROUND(I181*H181,2)</f>
        <v>0</v>
      </c>
      <c r="K181" s="248" t="s">
        <v>1</v>
      </c>
      <c r="L181" s="41"/>
      <c r="M181" s="253" t="s">
        <v>1</v>
      </c>
      <c r="N181" s="254" t="s">
        <v>47</v>
      </c>
      <c r="O181" s="87"/>
      <c r="P181" s="255">
        <f>O181*H181</f>
        <v>0</v>
      </c>
      <c r="Q181" s="255">
        <v>0.00064</v>
      </c>
      <c r="R181" s="255">
        <f>Q181*H181</f>
        <v>0.00064</v>
      </c>
      <c r="S181" s="255">
        <v>0</v>
      </c>
      <c r="T181" s="256">
        <f>S181*H181</f>
        <v>0</v>
      </c>
      <c r="AR181" s="257" t="s">
        <v>171</v>
      </c>
      <c r="AT181" s="257" t="s">
        <v>150</v>
      </c>
      <c r="AU181" s="257" t="s">
        <v>92</v>
      </c>
      <c r="AY181" s="16" t="s">
        <v>147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6" t="s">
        <v>90</v>
      </c>
      <c r="BK181" s="139">
        <f>ROUND(I181*H181,2)</f>
        <v>0</v>
      </c>
      <c r="BL181" s="16" t="s">
        <v>171</v>
      </c>
      <c r="BM181" s="257" t="s">
        <v>244</v>
      </c>
    </row>
    <row r="182" spans="2:65" s="1" customFormat="1" ht="24" customHeight="1">
      <c r="B182" s="39"/>
      <c r="C182" s="246" t="s">
        <v>245</v>
      </c>
      <c r="D182" s="246" t="s">
        <v>150</v>
      </c>
      <c r="E182" s="247" t="s">
        <v>246</v>
      </c>
      <c r="F182" s="248" t="s">
        <v>247</v>
      </c>
      <c r="G182" s="249" t="s">
        <v>153</v>
      </c>
      <c r="H182" s="250">
        <v>5</v>
      </c>
      <c r="I182" s="251"/>
      <c r="J182" s="252">
        <f>ROUND(I182*H182,2)</f>
        <v>0</v>
      </c>
      <c r="K182" s="248" t="s">
        <v>1</v>
      </c>
      <c r="L182" s="41"/>
      <c r="M182" s="253" t="s">
        <v>1</v>
      </c>
      <c r="N182" s="254" t="s">
        <v>47</v>
      </c>
      <c r="O182" s="87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AR182" s="257" t="s">
        <v>171</v>
      </c>
      <c r="AT182" s="257" t="s">
        <v>150</v>
      </c>
      <c r="AU182" s="257" t="s">
        <v>92</v>
      </c>
      <c r="AY182" s="16" t="s">
        <v>147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6" t="s">
        <v>90</v>
      </c>
      <c r="BK182" s="139">
        <f>ROUND(I182*H182,2)</f>
        <v>0</v>
      </c>
      <c r="BL182" s="16" t="s">
        <v>171</v>
      </c>
      <c r="BM182" s="257" t="s">
        <v>248</v>
      </c>
    </row>
    <row r="183" spans="2:65" s="1" customFormat="1" ht="24" customHeight="1">
      <c r="B183" s="39"/>
      <c r="C183" s="246" t="s">
        <v>249</v>
      </c>
      <c r="D183" s="246" t="s">
        <v>150</v>
      </c>
      <c r="E183" s="247" t="s">
        <v>250</v>
      </c>
      <c r="F183" s="248" t="s">
        <v>251</v>
      </c>
      <c r="G183" s="249" t="s">
        <v>195</v>
      </c>
      <c r="H183" s="250">
        <v>135</v>
      </c>
      <c r="I183" s="251"/>
      <c r="J183" s="252">
        <f>ROUND(I183*H183,2)</f>
        <v>0</v>
      </c>
      <c r="K183" s="248" t="s">
        <v>196</v>
      </c>
      <c r="L183" s="41"/>
      <c r="M183" s="253" t="s">
        <v>1</v>
      </c>
      <c r="N183" s="254" t="s">
        <v>47</v>
      </c>
      <c r="O183" s="87"/>
      <c r="P183" s="255">
        <f>O183*H183</f>
        <v>0</v>
      </c>
      <c r="Q183" s="255">
        <v>0.00069</v>
      </c>
      <c r="R183" s="255">
        <f>Q183*H183</f>
        <v>0.09315</v>
      </c>
      <c r="S183" s="255">
        <v>0</v>
      </c>
      <c r="T183" s="256">
        <f>S183*H183</f>
        <v>0</v>
      </c>
      <c r="AR183" s="257" t="s">
        <v>171</v>
      </c>
      <c r="AT183" s="257" t="s">
        <v>150</v>
      </c>
      <c r="AU183" s="257" t="s">
        <v>92</v>
      </c>
      <c r="AY183" s="16" t="s">
        <v>147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6" t="s">
        <v>90</v>
      </c>
      <c r="BK183" s="139">
        <f>ROUND(I183*H183,2)</f>
        <v>0</v>
      </c>
      <c r="BL183" s="16" t="s">
        <v>171</v>
      </c>
      <c r="BM183" s="257" t="s">
        <v>252</v>
      </c>
    </row>
    <row r="184" spans="2:51" s="13" customFormat="1" ht="12">
      <c r="B184" s="269"/>
      <c r="C184" s="270"/>
      <c r="D184" s="260" t="s">
        <v>155</v>
      </c>
      <c r="E184" s="271" t="s">
        <v>1</v>
      </c>
      <c r="F184" s="272" t="s">
        <v>253</v>
      </c>
      <c r="G184" s="270"/>
      <c r="H184" s="273">
        <v>135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AT184" s="279" t="s">
        <v>155</v>
      </c>
      <c r="AU184" s="279" t="s">
        <v>92</v>
      </c>
      <c r="AV184" s="13" t="s">
        <v>92</v>
      </c>
      <c r="AW184" s="13" t="s">
        <v>36</v>
      </c>
      <c r="AX184" s="13" t="s">
        <v>90</v>
      </c>
      <c r="AY184" s="279" t="s">
        <v>147</v>
      </c>
    </row>
    <row r="185" spans="2:65" s="1" customFormat="1" ht="36" customHeight="1">
      <c r="B185" s="39"/>
      <c r="C185" s="246" t="s">
        <v>254</v>
      </c>
      <c r="D185" s="246" t="s">
        <v>150</v>
      </c>
      <c r="E185" s="247" t="s">
        <v>255</v>
      </c>
      <c r="F185" s="248" t="s">
        <v>256</v>
      </c>
      <c r="G185" s="249" t="s">
        <v>195</v>
      </c>
      <c r="H185" s="250">
        <v>135</v>
      </c>
      <c r="I185" s="251"/>
      <c r="J185" s="252">
        <f>ROUND(I185*H185,2)</f>
        <v>0</v>
      </c>
      <c r="K185" s="248" t="s">
        <v>196</v>
      </c>
      <c r="L185" s="41"/>
      <c r="M185" s="253" t="s">
        <v>1</v>
      </c>
      <c r="N185" s="254" t="s">
        <v>47</v>
      </c>
      <c r="O185" s="87"/>
      <c r="P185" s="255">
        <f>O185*H185</f>
        <v>0</v>
      </c>
      <c r="Q185" s="255">
        <v>0</v>
      </c>
      <c r="R185" s="255">
        <f>Q185*H185</f>
        <v>0</v>
      </c>
      <c r="S185" s="255">
        <v>0</v>
      </c>
      <c r="T185" s="256">
        <f>S185*H185</f>
        <v>0</v>
      </c>
      <c r="AR185" s="257" t="s">
        <v>171</v>
      </c>
      <c r="AT185" s="257" t="s">
        <v>150</v>
      </c>
      <c r="AU185" s="257" t="s">
        <v>92</v>
      </c>
      <c r="AY185" s="16" t="s">
        <v>147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6" t="s">
        <v>90</v>
      </c>
      <c r="BK185" s="139">
        <f>ROUND(I185*H185,2)</f>
        <v>0</v>
      </c>
      <c r="BL185" s="16" t="s">
        <v>171</v>
      </c>
      <c r="BM185" s="257" t="s">
        <v>257</v>
      </c>
    </row>
    <row r="186" spans="2:51" s="13" customFormat="1" ht="12">
      <c r="B186" s="269"/>
      <c r="C186" s="270"/>
      <c r="D186" s="260" t="s">
        <v>155</v>
      </c>
      <c r="E186" s="271" t="s">
        <v>1</v>
      </c>
      <c r="F186" s="272" t="s">
        <v>253</v>
      </c>
      <c r="G186" s="270"/>
      <c r="H186" s="273">
        <v>135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AT186" s="279" t="s">
        <v>155</v>
      </c>
      <c r="AU186" s="279" t="s">
        <v>92</v>
      </c>
      <c r="AV186" s="13" t="s">
        <v>92</v>
      </c>
      <c r="AW186" s="13" t="s">
        <v>36</v>
      </c>
      <c r="AX186" s="13" t="s">
        <v>90</v>
      </c>
      <c r="AY186" s="279" t="s">
        <v>147</v>
      </c>
    </row>
    <row r="187" spans="2:65" s="1" customFormat="1" ht="48" customHeight="1">
      <c r="B187" s="39"/>
      <c r="C187" s="246" t="s">
        <v>258</v>
      </c>
      <c r="D187" s="246" t="s">
        <v>150</v>
      </c>
      <c r="E187" s="247" t="s">
        <v>259</v>
      </c>
      <c r="F187" s="248" t="s">
        <v>260</v>
      </c>
      <c r="G187" s="249" t="s">
        <v>195</v>
      </c>
      <c r="H187" s="250">
        <v>135</v>
      </c>
      <c r="I187" s="251"/>
      <c r="J187" s="252">
        <f>ROUND(I187*H187,2)</f>
        <v>0</v>
      </c>
      <c r="K187" s="248" t="s">
        <v>196</v>
      </c>
      <c r="L187" s="41"/>
      <c r="M187" s="253" t="s">
        <v>1</v>
      </c>
      <c r="N187" s="254" t="s">
        <v>47</v>
      </c>
      <c r="O187" s="87"/>
      <c r="P187" s="255">
        <f>O187*H187</f>
        <v>0</v>
      </c>
      <c r="Q187" s="255">
        <v>0.0835</v>
      </c>
      <c r="R187" s="255">
        <f>Q187*H187</f>
        <v>11.2725</v>
      </c>
      <c r="S187" s="255">
        <v>0</v>
      </c>
      <c r="T187" s="256">
        <f>S187*H187</f>
        <v>0</v>
      </c>
      <c r="AR187" s="257" t="s">
        <v>171</v>
      </c>
      <c r="AT187" s="257" t="s">
        <v>150</v>
      </c>
      <c r="AU187" s="257" t="s">
        <v>92</v>
      </c>
      <c r="AY187" s="16" t="s">
        <v>147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6" t="s">
        <v>90</v>
      </c>
      <c r="BK187" s="139">
        <f>ROUND(I187*H187,2)</f>
        <v>0</v>
      </c>
      <c r="BL187" s="16" t="s">
        <v>171</v>
      </c>
      <c r="BM187" s="257" t="s">
        <v>261</v>
      </c>
    </row>
    <row r="188" spans="2:51" s="13" customFormat="1" ht="12">
      <c r="B188" s="269"/>
      <c r="C188" s="270"/>
      <c r="D188" s="260" t="s">
        <v>155</v>
      </c>
      <c r="E188" s="271" t="s">
        <v>1</v>
      </c>
      <c r="F188" s="272" t="s">
        <v>253</v>
      </c>
      <c r="G188" s="270"/>
      <c r="H188" s="273">
        <v>135</v>
      </c>
      <c r="I188" s="274"/>
      <c r="J188" s="270"/>
      <c r="K188" s="270"/>
      <c r="L188" s="275"/>
      <c r="M188" s="276"/>
      <c r="N188" s="277"/>
      <c r="O188" s="277"/>
      <c r="P188" s="277"/>
      <c r="Q188" s="277"/>
      <c r="R188" s="277"/>
      <c r="S188" s="277"/>
      <c r="T188" s="278"/>
      <c r="AT188" s="279" t="s">
        <v>155</v>
      </c>
      <c r="AU188" s="279" t="s">
        <v>92</v>
      </c>
      <c r="AV188" s="13" t="s">
        <v>92</v>
      </c>
      <c r="AW188" s="13" t="s">
        <v>36</v>
      </c>
      <c r="AX188" s="13" t="s">
        <v>90</v>
      </c>
      <c r="AY188" s="279" t="s">
        <v>147</v>
      </c>
    </row>
    <row r="189" spans="2:65" s="1" customFormat="1" ht="16.5" customHeight="1">
      <c r="B189" s="39"/>
      <c r="C189" s="280" t="s">
        <v>262</v>
      </c>
      <c r="D189" s="280" t="s">
        <v>263</v>
      </c>
      <c r="E189" s="281" t="s">
        <v>264</v>
      </c>
      <c r="F189" s="282" t="s">
        <v>265</v>
      </c>
      <c r="G189" s="283" t="s">
        <v>153</v>
      </c>
      <c r="H189" s="284">
        <v>25</v>
      </c>
      <c r="I189" s="285"/>
      <c r="J189" s="286">
        <f>ROUND(I189*H189,2)</f>
        <v>0</v>
      </c>
      <c r="K189" s="282" t="s">
        <v>196</v>
      </c>
      <c r="L189" s="287"/>
      <c r="M189" s="288" t="s">
        <v>1</v>
      </c>
      <c r="N189" s="289" t="s">
        <v>47</v>
      </c>
      <c r="O189" s="87"/>
      <c r="P189" s="255">
        <f>O189*H189</f>
        <v>0</v>
      </c>
      <c r="Q189" s="255">
        <v>2.7</v>
      </c>
      <c r="R189" s="255">
        <f>Q189*H189</f>
        <v>67.5</v>
      </c>
      <c r="S189" s="255">
        <v>0</v>
      </c>
      <c r="T189" s="256">
        <f>S189*H189</f>
        <v>0</v>
      </c>
      <c r="AR189" s="257" t="s">
        <v>266</v>
      </c>
      <c r="AT189" s="257" t="s">
        <v>263</v>
      </c>
      <c r="AU189" s="257" t="s">
        <v>92</v>
      </c>
      <c r="AY189" s="16" t="s">
        <v>147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6" t="s">
        <v>90</v>
      </c>
      <c r="BK189" s="139">
        <f>ROUND(I189*H189,2)</f>
        <v>0</v>
      </c>
      <c r="BL189" s="16" t="s">
        <v>171</v>
      </c>
      <c r="BM189" s="257" t="s">
        <v>267</v>
      </c>
    </row>
    <row r="190" spans="2:47" s="1" customFormat="1" ht="12">
      <c r="B190" s="39"/>
      <c r="C190" s="40"/>
      <c r="D190" s="260" t="s">
        <v>268</v>
      </c>
      <c r="E190" s="40"/>
      <c r="F190" s="290" t="s">
        <v>269</v>
      </c>
      <c r="G190" s="40"/>
      <c r="H190" s="40"/>
      <c r="I190" s="155"/>
      <c r="J190" s="40"/>
      <c r="K190" s="40"/>
      <c r="L190" s="41"/>
      <c r="M190" s="291"/>
      <c r="N190" s="292"/>
      <c r="O190" s="292"/>
      <c r="P190" s="292"/>
      <c r="Q190" s="292"/>
      <c r="R190" s="292"/>
      <c r="S190" s="292"/>
      <c r="T190" s="293"/>
      <c r="AT190" s="16" t="s">
        <v>268</v>
      </c>
      <c r="AU190" s="16" t="s">
        <v>92</v>
      </c>
    </row>
    <row r="191" spans="2:12" s="1" customFormat="1" ht="6.95" customHeight="1">
      <c r="B191" s="62"/>
      <c r="C191" s="63"/>
      <c r="D191" s="63"/>
      <c r="E191" s="63"/>
      <c r="F191" s="63"/>
      <c r="G191" s="63"/>
      <c r="H191" s="63"/>
      <c r="I191" s="191"/>
      <c r="J191" s="63"/>
      <c r="K191" s="63"/>
      <c r="L191" s="41"/>
    </row>
  </sheetData>
  <sheetProtection password="CC35" sheet="1" objects="1" scenarios="1" formatColumns="0" formatRows="0" autoFilter="0"/>
  <autoFilter ref="C130:K190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95</v>
      </c>
    </row>
    <row r="3" spans="2:46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92</v>
      </c>
    </row>
    <row r="4" spans="2:46" ht="24.95" customHeight="1">
      <c r="B4" s="19"/>
      <c r="D4" s="151" t="s">
        <v>111</v>
      </c>
      <c r="L4" s="19"/>
      <c r="M4" s="15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53" t="s">
        <v>16</v>
      </c>
      <c r="L6" s="19"/>
    </row>
    <row r="7" spans="2:12" ht="16.5" customHeight="1">
      <c r="B7" s="19"/>
      <c r="E7" s="154" t="str">
        <f>'Rekapitulace stavby'!K6</f>
        <v>Demolice objektu Sokolov - Heyrovského</v>
      </c>
      <c r="F7" s="153"/>
      <c r="G7" s="153"/>
      <c r="H7" s="153"/>
      <c r="L7" s="19"/>
    </row>
    <row r="8" spans="2:12" s="1" customFormat="1" ht="12" customHeight="1">
      <c r="B8" s="41"/>
      <c r="D8" s="153" t="s">
        <v>112</v>
      </c>
      <c r="I8" s="155"/>
      <c r="L8" s="41"/>
    </row>
    <row r="9" spans="2:12" s="1" customFormat="1" ht="36.95" customHeight="1">
      <c r="B9" s="41"/>
      <c r="E9" s="156" t="s">
        <v>270</v>
      </c>
      <c r="F9" s="1"/>
      <c r="G9" s="1"/>
      <c r="H9" s="1"/>
      <c r="I9" s="155"/>
      <c r="L9" s="41"/>
    </row>
    <row r="10" spans="2:12" s="1" customFormat="1" ht="12">
      <c r="B10" s="41"/>
      <c r="I10" s="155"/>
      <c r="L10" s="41"/>
    </row>
    <row r="11" spans="2:12" s="1" customFormat="1" ht="12" customHeight="1">
      <c r="B11" s="41"/>
      <c r="D11" s="153" t="s">
        <v>18</v>
      </c>
      <c r="F11" s="157" t="s">
        <v>1</v>
      </c>
      <c r="I11" s="158" t="s">
        <v>19</v>
      </c>
      <c r="J11" s="157" t="s">
        <v>1</v>
      </c>
      <c r="L11" s="41"/>
    </row>
    <row r="12" spans="2:12" s="1" customFormat="1" ht="12" customHeight="1">
      <c r="B12" s="41"/>
      <c r="D12" s="153" t="s">
        <v>20</v>
      </c>
      <c r="F12" s="157" t="s">
        <v>21</v>
      </c>
      <c r="I12" s="158" t="s">
        <v>22</v>
      </c>
      <c r="J12" s="159" t="str">
        <f>'Rekapitulace stavby'!AN8</f>
        <v>12. 12. 2019</v>
      </c>
      <c r="L12" s="41"/>
    </row>
    <row r="13" spans="2:12" s="1" customFormat="1" ht="10.8" customHeight="1">
      <c r="B13" s="41"/>
      <c r="I13" s="155"/>
      <c r="L13" s="41"/>
    </row>
    <row r="14" spans="2:12" s="1" customFormat="1" ht="12" customHeight="1">
      <c r="B14" s="41"/>
      <c r="D14" s="153" t="s">
        <v>24</v>
      </c>
      <c r="I14" s="158" t="s">
        <v>25</v>
      </c>
      <c r="J14" s="157" t="s">
        <v>26</v>
      </c>
      <c r="L14" s="41"/>
    </row>
    <row r="15" spans="2:12" s="1" customFormat="1" ht="18" customHeight="1">
      <c r="B15" s="41"/>
      <c r="E15" s="157" t="s">
        <v>27</v>
      </c>
      <c r="I15" s="158" t="s">
        <v>28</v>
      </c>
      <c r="J15" s="157" t="s">
        <v>29</v>
      </c>
      <c r="L15" s="41"/>
    </row>
    <row r="16" spans="2:12" s="1" customFormat="1" ht="6.95" customHeight="1">
      <c r="B16" s="41"/>
      <c r="I16" s="155"/>
      <c r="L16" s="41"/>
    </row>
    <row r="17" spans="2:12" s="1" customFormat="1" ht="12" customHeight="1">
      <c r="B17" s="41"/>
      <c r="D17" s="153" t="s">
        <v>30</v>
      </c>
      <c r="I17" s="158" t="s">
        <v>25</v>
      </c>
      <c r="J17" s="32" t="str">
        <f>'Rekapitulace stavby'!AN13</f>
        <v>Vyplň údaj</v>
      </c>
      <c r="L17" s="41"/>
    </row>
    <row r="18" spans="2:12" s="1" customFormat="1" ht="18" customHeight="1">
      <c r="B18" s="41"/>
      <c r="E18" s="32" t="str">
        <f>'Rekapitulace stavby'!E14</f>
        <v>Vyplň údaj</v>
      </c>
      <c r="F18" s="157"/>
      <c r="G18" s="157"/>
      <c r="H18" s="157"/>
      <c r="I18" s="158" t="s">
        <v>28</v>
      </c>
      <c r="J18" s="32" t="str">
        <f>'Rekapitulace stavby'!AN14</f>
        <v>Vyplň údaj</v>
      </c>
      <c r="L18" s="41"/>
    </row>
    <row r="19" spans="2:12" s="1" customFormat="1" ht="6.95" customHeight="1">
      <c r="B19" s="41"/>
      <c r="I19" s="155"/>
      <c r="L19" s="41"/>
    </row>
    <row r="20" spans="2:12" s="1" customFormat="1" ht="12" customHeight="1">
      <c r="B20" s="41"/>
      <c r="D20" s="153" t="s">
        <v>32</v>
      </c>
      <c r="I20" s="158" t="s">
        <v>25</v>
      </c>
      <c r="J20" s="157" t="s">
        <v>33</v>
      </c>
      <c r="L20" s="41"/>
    </row>
    <row r="21" spans="2:12" s="1" customFormat="1" ht="18" customHeight="1">
      <c r="B21" s="41"/>
      <c r="E21" s="157" t="s">
        <v>34</v>
      </c>
      <c r="I21" s="158" t="s">
        <v>28</v>
      </c>
      <c r="J21" s="157" t="s">
        <v>35</v>
      </c>
      <c r="L21" s="41"/>
    </row>
    <row r="22" spans="2:12" s="1" customFormat="1" ht="6.95" customHeight="1">
      <c r="B22" s="41"/>
      <c r="I22" s="155"/>
      <c r="L22" s="41"/>
    </row>
    <row r="23" spans="2:12" s="1" customFormat="1" ht="12" customHeight="1">
      <c r="B23" s="41"/>
      <c r="D23" s="153" t="s">
        <v>37</v>
      </c>
      <c r="I23" s="158" t="s">
        <v>25</v>
      </c>
      <c r="J23" s="157" t="s">
        <v>1</v>
      </c>
      <c r="L23" s="41"/>
    </row>
    <row r="24" spans="2:12" s="1" customFormat="1" ht="18" customHeight="1">
      <c r="B24" s="41"/>
      <c r="E24" s="157" t="s">
        <v>38</v>
      </c>
      <c r="I24" s="158" t="s">
        <v>28</v>
      </c>
      <c r="J24" s="157" t="s">
        <v>1</v>
      </c>
      <c r="L24" s="41"/>
    </row>
    <row r="25" spans="2:12" s="1" customFormat="1" ht="6.95" customHeight="1">
      <c r="B25" s="41"/>
      <c r="I25" s="155"/>
      <c r="L25" s="41"/>
    </row>
    <row r="26" spans="2:12" s="1" customFormat="1" ht="12" customHeight="1">
      <c r="B26" s="41"/>
      <c r="D26" s="153" t="s">
        <v>39</v>
      </c>
      <c r="I26" s="155"/>
      <c r="L26" s="41"/>
    </row>
    <row r="27" spans="2:12" s="7" customFormat="1" ht="16.5" customHeight="1">
      <c r="B27" s="160"/>
      <c r="E27" s="161" t="s">
        <v>1</v>
      </c>
      <c r="F27" s="161"/>
      <c r="G27" s="161"/>
      <c r="H27" s="161"/>
      <c r="I27" s="162"/>
      <c r="L27" s="160"/>
    </row>
    <row r="28" spans="2:12" s="1" customFormat="1" ht="6.95" customHeight="1">
      <c r="B28" s="41"/>
      <c r="I28" s="155"/>
      <c r="L28" s="41"/>
    </row>
    <row r="29" spans="2:12" s="1" customFormat="1" ht="6.95" customHeight="1">
      <c r="B29" s="41"/>
      <c r="D29" s="79"/>
      <c r="E29" s="79"/>
      <c r="F29" s="79"/>
      <c r="G29" s="79"/>
      <c r="H29" s="79"/>
      <c r="I29" s="163"/>
      <c r="J29" s="79"/>
      <c r="K29" s="79"/>
      <c r="L29" s="41"/>
    </row>
    <row r="30" spans="2:12" s="1" customFormat="1" ht="14.4" customHeight="1">
      <c r="B30" s="41"/>
      <c r="D30" s="157" t="s">
        <v>114</v>
      </c>
      <c r="I30" s="155"/>
      <c r="J30" s="164">
        <f>J96</f>
        <v>0</v>
      </c>
      <c r="L30" s="41"/>
    </row>
    <row r="31" spans="2:12" s="1" customFormat="1" ht="14.4" customHeight="1">
      <c r="B31" s="41"/>
      <c r="D31" s="165" t="s">
        <v>105</v>
      </c>
      <c r="I31" s="155"/>
      <c r="J31" s="164">
        <f>J103</f>
        <v>0</v>
      </c>
      <c r="L31" s="41"/>
    </row>
    <row r="32" spans="2:12" s="1" customFormat="1" ht="25.4" customHeight="1">
      <c r="B32" s="41"/>
      <c r="D32" s="166" t="s">
        <v>42</v>
      </c>
      <c r="I32" s="155"/>
      <c r="J32" s="167">
        <f>ROUND(J30+J31,2)</f>
        <v>0</v>
      </c>
      <c r="L32" s="41"/>
    </row>
    <row r="33" spans="2:12" s="1" customFormat="1" ht="6.95" customHeight="1">
      <c r="B33" s="41"/>
      <c r="D33" s="79"/>
      <c r="E33" s="79"/>
      <c r="F33" s="79"/>
      <c r="G33" s="79"/>
      <c r="H33" s="79"/>
      <c r="I33" s="163"/>
      <c r="J33" s="79"/>
      <c r="K33" s="79"/>
      <c r="L33" s="41"/>
    </row>
    <row r="34" spans="2:12" s="1" customFormat="1" ht="14.4" customHeight="1">
      <c r="B34" s="41"/>
      <c r="F34" s="168" t="s">
        <v>44</v>
      </c>
      <c r="I34" s="169" t="s">
        <v>43</v>
      </c>
      <c r="J34" s="168" t="s">
        <v>45</v>
      </c>
      <c r="L34" s="41"/>
    </row>
    <row r="35" spans="2:12" s="1" customFormat="1" ht="14.4" customHeight="1">
      <c r="B35" s="41"/>
      <c r="D35" s="170" t="s">
        <v>46</v>
      </c>
      <c r="E35" s="153" t="s">
        <v>47</v>
      </c>
      <c r="F35" s="171">
        <f>ROUND((SUM(BE103:BE110)+SUM(BE130:BE212)),2)</f>
        <v>0</v>
      </c>
      <c r="I35" s="172">
        <v>0.21</v>
      </c>
      <c r="J35" s="171">
        <f>ROUND(((SUM(BE103:BE110)+SUM(BE130:BE212))*I35),2)</f>
        <v>0</v>
      </c>
      <c r="L35" s="41"/>
    </row>
    <row r="36" spans="2:12" s="1" customFormat="1" ht="14.4" customHeight="1">
      <c r="B36" s="41"/>
      <c r="E36" s="153" t="s">
        <v>48</v>
      </c>
      <c r="F36" s="171">
        <f>ROUND((SUM(BF103:BF110)+SUM(BF130:BF212)),2)</f>
        <v>0</v>
      </c>
      <c r="I36" s="172">
        <v>0.15</v>
      </c>
      <c r="J36" s="171">
        <f>ROUND(((SUM(BF103:BF110)+SUM(BF130:BF212))*I36),2)</f>
        <v>0</v>
      </c>
      <c r="L36" s="41"/>
    </row>
    <row r="37" spans="2:12" s="1" customFormat="1" ht="14.4" customHeight="1" hidden="1">
      <c r="B37" s="41"/>
      <c r="E37" s="153" t="s">
        <v>49</v>
      </c>
      <c r="F37" s="171">
        <f>ROUND((SUM(BG103:BG110)+SUM(BG130:BG212)),2)</f>
        <v>0</v>
      </c>
      <c r="I37" s="172">
        <v>0.21</v>
      </c>
      <c r="J37" s="171">
        <f>0</f>
        <v>0</v>
      </c>
      <c r="L37" s="41"/>
    </row>
    <row r="38" spans="2:12" s="1" customFormat="1" ht="14.4" customHeight="1" hidden="1">
      <c r="B38" s="41"/>
      <c r="E38" s="153" t="s">
        <v>50</v>
      </c>
      <c r="F38" s="171">
        <f>ROUND((SUM(BH103:BH110)+SUM(BH130:BH212)),2)</f>
        <v>0</v>
      </c>
      <c r="I38" s="172">
        <v>0.15</v>
      </c>
      <c r="J38" s="171">
        <f>0</f>
        <v>0</v>
      </c>
      <c r="L38" s="41"/>
    </row>
    <row r="39" spans="2:12" s="1" customFormat="1" ht="14.4" customHeight="1" hidden="1">
      <c r="B39" s="41"/>
      <c r="E39" s="153" t="s">
        <v>51</v>
      </c>
      <c r="F39" s="171">
        <f>ROUND((SUM(BI103:BI110)+SUM(BI130:BI212)),2)</f>
        <v>0</v>
      </c>
      <c r="I39" s="172">
        <v>0</v>
      </c>
      <c r="J39" s="171">
        <f>0</f>
        <v>0</v>
      </c>
      <c r="L39" s="41"/>
    </row>
    <row r="40" spans="2:12" s="1" customFormat="1" ht="6.95" customHeight="1">
      <c r="B40" s="41"/>
      <c r="I40" s="155"/>
      <c r="L40" s="41"/>
    </row>
    <row r="41" spans="2:12" s="1" customFormat="1" ht="25.4" customHeight="1">
      <c r="B41" s="41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41"/>
    </row>
    <row r="42" spans="2:12" s="1" customFormat="1" ht="14.4" customHeight="1">
      <c r="B42" s="41"/>
      <c r="I42" s="155"/>
      <c r="L42" s="4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1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1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4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1"/>
      <c r="D65" s="181" t="s">
        <v>59</v>
      </c>
      <c r="E65" s="182"/>
      <c r="F65" s="182"/>
      <c r="G65" s="181" t="s">
        <v>60</v>
      </c>
      <c r="H65" s="182"/>
      <c r="I65" s="183"/>
      <c r="J65" s="182"/>
      <c r="K65" s="182"/>
      <c r="L65" s="4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1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41"/>
    </row>
    <row r="77" spans="2:12" s="1" customFormat="1" ht="14.4" customHeight="1"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41"/>
    </row>
    <row r="81" spans="2:12" s="1" customFormat="1" ht="6.95" customHeight="1"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41"/>
    </row>
    <row r="82" spans="2:12" s="1" customFormat="1" ht="24.95" customHeight="1">
      <c r="B82" s="39"/>
      <c r="C82" s="22" t="s">
        <v>115</v>
      </c>
      <c r="D82" s="40"/>
      <c r="E82" s="40"/>
      <c r="F82" s="40"/>
      <c r="G82" s="40"/>
      <c r="H82" s="40"/>
      <c r="I82" s="155"/>
      <c r="J82" s="40"/>
      <c r="K82" s="40"/>
      <c r="L82" s="41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41"/>
    </row>
    <row r="84" spans="2:12" s="1" customFormat="1" ht="12" customHeight="1">
      <c r="B84" s="39"/>
      <c r="C84" s="31" t="s">
        <v>16</v>
      </c>
      <c r="D84" s="40"/>
      <c r="E84" s="40"/>
      <c r="F84" s="40"/>
      <c r="G84" s="40"/>
      <c r="H84" s="40"/>
      <c r="I84" s="155"/>
      <c r="J84" s="40"/>
      <c r="K84" s="40"/>
      <c r="L84" s="41"/>
    </row>
    <row r="85" spans="2:12" s="1" customFormat="1" ht="16.5" customHeight="1">
      <c r="B85" s="39"/>
      <c r="C85" s="40"/>
      <c r="D85" s="40"/>
      <c r="E85" s="195" t="str">
        <f>E7</f>
        <v>Demolice objektu Sokolov - Heyrovského</v>
      </c>
      <c r="F85" s="31"/>
      <c r="G85" s="31"/>
      <c r="H85" s="31"/>
      <c r="I85" s="155"/>
      <c r="J85" s="40"/>
      <c r="K85" s="40"/>
      <c r="L85" s="41"/>
    </row>
    <row r="86" spans="2:12" s="1" customFormat="1" ht="12" customHeight="1">
      <c r="B86" s="39"/>
      <c r="C86" s="31" t="s">
        <v>112</v>
      </c>
      <c r="D86" s="40"/>
      <c r="E86" s="40"/>
      <c r="F86" s="40"/>
      <c r="G86" s="40"/>
      <c r="H86" s="40"/>
      <c r="I86" s="155"/>
      <c r="J86" s="40"/>
      <c r="K86" s="40"/>
      <c r="L86" s="41"/>
    </row>
    <row r="87" spans="2:12" s="1" customFormat="1" ht="16.5" customHeight="1">
      <c r="B87" s="39"/>
      <c r="C87" s="40"/>
      <c r="D87" s="40"/>
      <c r="E87" s="72" t="str">
        <f>E9</f>
        <v>02 - Demolice</v>
      </c>
      <c r="F87" s="40"/>
      <c r="G87" s="40"/>
      <c r="H87" s="40"/>
      <c r="I87" s="155"/>
      <c r="J87" s="40"/>
      <c r="K87" s="40"/>
      <c r="L87" s="41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41"/>
    </row>
    <row r="89" spans="2:12" s="1" customFormat="1" ht="12" customHeight="1">
      <c r="B89" s="39"/>
      <c r="C89" s="31" t="s">
        <v>20</v>
      </c>
      <c r="D89" s="40"/>
      <c r="E89" s="40"/>
      <c r="F89" s="26" t="str">
        <f>F12</f>
        <v>Sokolov</v>
      </c>
      <c r="G89" s="40"/>
      <c r="H89" s="40"/>
      <c r="I89" s="158" t="s">
        <v>22</v>
      </c>
      <c r="J89" s="75" t="str">
        <f>IF(J12="","",J12)</f>
        <v>12. 12. 2019</v>
      </c>
      <c r="K89" s="40"/>
      <c r="L89" s="41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41"/>
    </row>
    <row r="91" spans="2:12" s="1" customFormat="1" ht="27.9" customHeight="1">
      <c r="B91" s="39"/>
      <c r="C91" s="31" t="s">
        <v>24</v>
      </c>
      <c r="D91" s="40"/>
      <c r="E91" s="40"/>
      <c r="F91" s="26" t="str">
        <f>E15</f>
        <v>Město Sokolov</v>
      </c>
      <c r="G91" s="40"/>
      <c r="H91" s="40"/>
      <c r="I91" s="158" t="s">
        <v>32</v>
      </c>
      <c r="J91" s="35" t="str">
        <f>E21</f>
        <v>AWT Rekultivace a.s.</v>
      </c>
      <c r="K91" s="40"/>
      <c r="L91" s="41"/>
    </row>
    <row r="92" spans="2:12" s="1" customFormat="1" ht="15.15" customHeight="1">
      <c r="B92" s="39"/>
      <c r="C92" s="31" t="s">
        <v>30</v>
      </c>
      <c r="D92" s="40"/>
      <c r="E92" s="40"/>
      <c r="F92" s="26" t="str">
        <f>IF(E18="","",E18)</f>
        <v>Vyplň údaj</v>
      </c>
      <c r="G92" s="40"/>
      <c r="H92" s="40"/>
      <c r="I92" s="158" t="s">
        <v>37</v>
      </c>
      <c r="J92" s="35" t="str">
        <f>E24</f>
        <v>Ing. Kropáčová</v>
      </c>
      <c r="K92" s="40"/>
      <c r="L92" s="41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41"/>
    </row>
    <row r="94" spans="2:12" s="1" customFormat="1" ht="29.25" customHeight="1">
      <c r="B94" s="39"/>
      <c r="C94" s="196" t="s">
        <v>116</v>
      </c>
      <c r="D94" s="145"/>
      <c r="E94" s="145"/>
      <c r="F94" s="145"/>
      <c r="G94" s="145"/>
      <c r="H94" s="145"/>
      <c r="I94" s="197"/>
      <c r="J94" s="198" t="s">
        <v>117</v>
      </c>
      <c r="K94" s="145"/>
      <c r="L94" s="41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41"/>
    </row>
    <row r="96" spans="2:47" s="1" customFormat="1" ht="22.8" customHeight="1">
      <c r="B96" s="39"/>
      <c r="C96" s="199" t="s">
        <v>118</v>
      </c>
      <c r="D96" s="40"/>
      <c r="E96" s="40"/>
      <c r="F96" s="40"/>
      <c r="G96" s="40"/>
      <c r="H96" s="40"/>
      <c r="I96" s="155"/>
      <c r="J96" s="106">
        <f>J130</f>
        <v>0</v>
      </c>
      <c r="K96" s="40"/>
      <c r="L96" s="41"/>
      <c r="AU96" s="16" t="s">
        <v>119</v>
      </c>
    </row>
    <row r="97" spans="2:12" s="8" customFormat="1" ht="24.95" customHeight="1">
      <c r="B97" s="200"/>
      <c r="C97" s="201"/>
      <c r="D97" s="202" t="s">
        <v>120</v>
      </c>
      <c r="E97" s="203"/>
      <c r="F97" s="203"/>
      <c r="G97" s="203"/>
      <c r="H97" s="203"/>
      <c r="I97" s="204"/>
      <c r="J97" s="205">
        <f>J131</f>
        <v>0</v>
      </c>
      <c r="K97" s="201"/>
      <c r="L97" s="206"/>
    </row>
    <row r="98" spans="2:12" s="9" customFormat="1" ht="19.9" customHeight="1">
      <c r="B98" s="207"/>
      <c r="C98" s="208"/>
      <c r="D98" s="209" t="s">
        <v>271</v>
      </c>
      <c r="E98" s="210"/>
      <c r="F98" s="210"/>
      <c r="G98" s="210"/>
      <c r="H98" s="210"/>
      <c r="I98" s="211"/>
      <c r="J98" s="212">
        <f>J132</f>
        <v>0</v>
      </c>
      <c r="K98" s="208"/>
      <c r="L98" s="213"/>
    </row>
    <row r="99" spans="2:12" s="9" customFormat="1" ht="19.9" customHeight="1">
      <c r="B99" s="207"/>
      <c r="C99" s="208"/>
      <c r="D99" s="209" t="s">
        <v>272</v>
      </c>
      <c r="E99" s="210"/>
      <c r="F99" s="210"/>
      <c r="G99" s="210"/>
      <c r="H99" s="210"/>
      <c r="I99" s="211"/>
      <c r="J99" s="212">
        <f>J144</f>
        <v>0</v>
      </c>
      <c r="K99" s="208"/>
      <c r="L99" s="213"/>
    </row>
    <row r="100" spans="2:12" s="9" customFormat="1" ht="19.9" customHeight="1">
      <c r="B100" s="207"/>
      <c r="C100" s="208"/>
      <c r="D100" s="209" t="s">
        <v>273</v>
      </c>
      <c r="E100" s="210"/>
      <c r="F100" s="210"/>
      <c r="G100" s="210"/>
      <c r="H100" s="210"/>
      <c r="I100" s="211"/>
      <c r="J100" s="212">
        <f>J204</f>
        <v>0</v>
      </c>
      <c r="K100" s="208"/>
      <c r="L100" s="213"/>
    </row>
    <row r="101" spans="2:12" s="1" customFormat="1" ht="21.8" customHeight="1"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41"/>
    </row>
    <row r="102" spans="2:12" s="1" customFormat="1" ht="6.95" customHeight="1">
      <c r="B102" s="39"/>
      <c r="C102" s="40"/>
      <c r="D102" s="40"/>
      <c r="E102" s="40"/>
      <c r="F102" s="40"/>
      <c r="G102" s="40"/>
      <c r="H102" s="40"/>
      <c r="I102" s="155"/>
      <c r="J102" s="40"/>
      <c r="K102" s="40"/>
      <c r="L102" s="41"/>
    </row>
    <row r="103" spans="2:14" s="1" customFormat="1" ht="29.25" customHeight="1">
      <c r="B103" s="39"/>
      <c r="C103" s="199" t="s">
        <v>125</v>
      </c>
      <c r="D103" s="40"/>
      <c r="E103" s="40"/>
      <c r="F103" s="40"/>
      <c r="G103" s="40"/>
      <c r="H103" s="40"/>
      <c r="I103" s="155"/>
      <c r="J103" s="214">
        <f>ROUND(J104+J105+J106+J107+J108+J109,2)</f>
        <v>0</v>
      </c>
      <c r="K103" s="40"/>
      <c r="L103" s="41"/>
      <c r="N103" s="215" t="s">
        <v>46</v>
      </c>
    </row>
    <row r="104" spans="2:65" s="1" customFormat="1" ht="18" customHeight="1">
      <c r="B104" s="39"/>
      <c r="C104" s="40"/>
      <c r="D104" s="140" t="s">
        <v>126</v>
      </c>
      <c r="E104" s="133"/>
      <c r="F104" s="133"/>
      <c r="G104" s="40"/>
      <c r="H104" s="40"/>
      <c r="I104" s="155"/>
      <c r="J104" s="134">
        <v>0</v>
      </c>
      <c r="K104" s="40"/>
      <c r="L104" s="216"/>
      <c r="M104" s="155"/>
      <c r="N104" s="217" t="s">
        <v>47</v>
      </c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218" t="s">
        <v>99</v>
      </c>
      <c r="AZ104" s="155"/>
      <c r="BA104" s="155"/>
      <c r="BB104" s="155"/>
      <c r="BC104" s="155"/>
      <c r="BD104" s="155"/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18" t="s">
        <v>90</v>
      </c>
      <c r="BK104" s="155"/>
      <c r="BL104" s="155"/>
      <c r="BM104" s="155"/>
    </row>
    <row r="105" spans="2:65" s="1" customFormat="1" ht="18" customHeight="1">
      <c r="B105" s="39"/>
      <c r="C105" s="40"/>
      <c r="D105" s="140" t="s">
        <v>127</v>
      </c>
      <c r="E105" s="133"/>
      <c r="F105" s="133"/>
      <c r="G105" s="40"/>
      <c r="H105" s="40"/>
      <c r="I105" s="155"/>
      <c r="J105" s="134">
        <v>0</v>
      </c>
      <c r="K105" s="40"/>
      <c r="L105" s="216"/>
      <c r="M105" s="155"/>
      <c r="N105" s="217" t="s">
        <v>47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218" t="s">
        <v>99</v>
      </c>
      <c r="AZ105" s="155"/>
      <c r="BA105" s="155"/>
      <c r="BB105" s="155"/>
      <c r="BC105" s="155"/>
      <c r="BD105" s="155"/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18" t="s">
        <v>90</v>
      </c>
      <c r="BK105" s="155"/>
      <c r="BL105" s="155"/>
      <c r="BM105" s="155"/>
    </row>
    <row r="106" spans="2:65" s="1" customFormat="1" ht="18" customHeight="1">
      <c r="B106" s="39"/>
      <c r="C106" s="40"/>
      <c r="D106" s="140" t="s">
        <v>128</v>
      </c>
      <c r="E106" s="133"/>
      <c r="F106" s="133"/>
      <c r="G106" s="40"/>
      <c r="H106" s="40"/>
      <c r="I106" s="155"/>
      <c r="J106" s="134">
        <v>0</v>
      </c>
      <c r="K106" s="40"/>
      <c r="L106" s="216"/>
      <c r="M106" s="155"/>
      <c r="N106" s="217" t="s">
        <v>47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218" t="s">
        <v>99</v>
      </c>
      <c r="AZ106" s="155"/>
      <c r="BA106" s="155"/>
      <c r="BB106" s="155"/>
      <c r="BC106" s="155"/>
      <c r="BD106" s="155"/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18" t="s">
        <v>90</v>
      </c>
      <c r="BK106" s="155"/>
      <c r="BL106" s="155"/>
      <c r="BM106" s="155"/>
    </row>
    <row r="107" spans="2:65" s="1" customFormat="1" ht="18" customHeight="1">
      <c r="B107" s="39"/>
      <c r="C107" s="40"/>
      <c r="D107" s="140" t="s">
        <v>129</v>
      </c>
      <c r="E107" s="133"/>
      <c r="F107" s="133"/>
      <c r="G107" s="40"/>
      <c r="H107" s="40"/>
      <c r="I107" s="155"/>
      <c r="J107" s="134">
        <v>0</v>
      </c>
      <c r="K107" s="40"/>
      <c r="L107" s="216"/>
      <c r="M107" s="155"/>
      <c r="N107" s="217" t="s">
        <v>47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218" t="s">
        <v>99</v>
      </c>
      <c r="AZ107" s="155"/>
      <c r="BA107" s="155"/>
      <c r="BB107" s="155"/>
      <c r="BC107" s="155"/>
      <c r="BD107" s="155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90</v>
      </c>
      <c r="BK107" s="155"/>
      <c r="BL107" s="155"/>
      <c r="BM107" s="155"/>
    </row>
    <row r="108" spans="2:65" s="1" customFormat="1" ht="18" customHeight="1">
      <c r="B108" s="39"/>
      <c r="C108" s="40"/>
      <c r="D108" s="140" t="s">
        <v>130</v>
      </c>
      <c r="E108" s="133"/>
      <c r="F108" s="133"/>
      <c r="G108" s="40"/>
      <c r="H108" s="40"/>
      <c r="I108" s="155"/>
      <c r="J108" s="134">
        <v>0</v>
      </c>
      <c r="K108" s="40"/>
      <c r="L108" s="216"/>
      <c r="M108" s="155"/>
      <c r="N108" s="217" t="s">
        <v>47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218" t="s">
        <v>99</v>
      </c>
      <c r="AZ108" s="155"/>
      <c r="BA108" s="155"/>
      <c r="BB108" s="155"/>
      <c r="BC108" s="155"/>
      <c r="BD108" s="155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90</v>
      </c>
      <c r="BK108" s="155"/>
      <c r="BL108" s="155"/>
      <c r="BM108" s="155"/>
    </row>
    <row r="109" spans="2:65" s="1" customFormat="1" ht="18" customHeight="1">
      <c r="B109" s="39"/>
      <c r="C109" s="40"/>
      <c r="D109" s="133" t="s">
        <v>131</v>
      </c>
      <c r="E109" s="40"/>
      <c r="F109" s="40"/>
      <c r="G109" s="40"/>
      <c r="H109" s="40"/>
      <c r="I109" s="155"/>
      <c r="J109" s="134">
        <f>ROUND(J30*T109,2)</f>
        <v>0</v>
      </c>
      <c r="K109" s="40"/>
      <c r="L109" s="216"/>
      <c r="M109" s="155"/>
      <c r="N109" s="217" t="s">
        <v>47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218" t="s">
        <v>132</v>
      </c>
      <c r="AZ109" s="155"/>
      <c r="BA109" s="155"/>
      <c r="BB109" s="155"/>
      <c r="BC109" s="155"/>
      <c r="BD109" s="155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90</v>
      </c>
      <c r="BK109" s="155"/>
      <c r="BL109" s="155"/>
      <c r="BM109" s="155"/>
    </row>
    <row r="110" spans="2:12" s="1" customFormat="1" ht="12">
      <c r="B110" s="39"/>
      <c r="C110" s="40"/>
      <c r="D110" s="40"/>
      <c r="E110" s="40"/>
      <c r="F110" s="40"/>
      <c r="G110" s="40"/>
      <c r="H110" s="40"/>
      <c r="I110" s="155"/>
      <c r="J110" s="40"/>
      <c r="K110" s="40"/>
      <c r="L110" s="41"/>
    </row>
    <row r="111" spans="2:12" s="1" customFormat="1" ht="29.25" customHeight="1">
      <c r="B111" s="39"/>
      <c r="C111" s="144" t="s">
        <v>110</v>
      </c>
      <c r="D111" s="145"/>
      <c r="E111" s="145"/>
      <c r="F111" s="145"/>
      <c r="G111" s="145"/>
      <c r="H111" s="145"/>
      <c r="I111" s="197"/>
      <c r="J111" s="146">
        <f>ROUND(J96+J103,2)</f>
        <v>0</v>
      </c>
      <c r="K111" s="145"/>
      <c r="L111" s="41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91"/>
      <c r="J112" s="63"/>
      <c r="K112" s="63"/>
      <c r="L112" s="41"/>
    </row>
    <row r="116" spans="2:12" s="1" customFormat="1" ht="6.95" customHeight="1">
      <c r="B116" s="64"/>
      <c r="C116" s="65"/>
      <c r="D116" s="65"/>
      <c r="E116" s="65"/>
      <c r="F116" s="65"/>
      <c r="G116" s="65"/>
      <c r="H116" s="65"/>
      <c r="I116" s="194"/>
      <c r="J116" s="65"/>
      <c r="K116" s="65"/>
      <c r="L116" s="41"/>
    </row>
    <row r="117" spans="2:12" s="1" customFormat="1" ht="24.95" customHeight="1">
      <c r="B117" s="39"/>
      <c r="C117" s="22" t="s">
        <v>133</v>
      </c>
      <c r="D117" s="40"/>
      <c r="E117" s="40"/>
      <c r="F117" s="40"/>
      <c r="G117" s="40"/>
      <c r="H117" s="40"/>
      <c r="I117" s="155"/>
      <c r="J117" s="40"/>
      <c r="K117" s="40"/>
      <c r="L117" s="41"/>
    </row>
    <row r="118" spans="2:12" s="1" customFormat="1" ht="6.95" customHeight="1"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41"/>
    </row>
    <row r="119" spans="2:12" s="1" customFormat="1" ht="12" customHeight="1">
      <c r="B119" s="39"/>
      <c r="C119" s="31" t="s">
        <v>16</v>
      </c>
      <c r="D119" s="40"/>
      <c r="E119" s="40"/>
      <c r="F119" s="40"/>
      <c r="G119" s="40"/>
      <c r="H119" s="40"/>
      <c r="I119" s="155"/>
      <c r="J119" s="40"/>
      <c r="K119" s="40"/>
      <c r="L119" s="41"/>
    </row>
    <row r="120" spans="2:12" s="1" customFormat="1" ht="16.5" customHeight="1">
      <c r="B120" s="39"/>
      <c r="C120" s="40"/>
      <c r="D120" s="40"/>
      <c r="E120" s="195" t="str">
        <f>E7</f>
        <v>Demolice objektu Sokolov - Heyrovského</v>
      </c>
      <c r="F120" s="31"/>
      <c r="G120" s="31"/>
      <c r="H120" s="31"/>
      <c r="I120" s="155"/>
      <c r="J120" s="40"/>
      <c r="K120" s="40"/>
      <c r="L120" s="41"/>
    </row>
    <row r="121" spans="2:12" s="1" customFormat="1" ht="12" customHeight="1">
      <c r="B121" s="39"/>
      <c r="C121" s="31" t="s">
        <v>112</v>
      </c>
      <c r="D121" s="40"/>
      <c r="E121" s="40"/>
      <c r="F121" s="40"/>
      <c r="G121" s="40"/>
      <c r="H121" s="40"/>
      <c r="I121" s="155"/>
      <c r="J121" s="40"/>
      <c r="K121" s="40"/>
      <c r="L121" s="41"/>
    </row>
    <row r="122" spans="2:12" s="1" customFormat="1" ht="16.5" customHeight="1">
      <c r="B122" s="39"/>
      <c r="C122" s="40"/>
      <c r="D122" s="40"/>
      <c r="E122" s="72" t="str">
        <f>E9</f>
        <v>02 - Demolice</v>
      </c>
      <c r="F122" s="40"/>
      <c r="G122" s="40"/>
      <c r="H122" s="40"/>
      <c r="I122" s="155"/>
      <c r="J122" s="40"/>
      <c r="K122" s="40"/>
      <c r="L122" s="41"/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41"/>
    </row>
    <row r="124" spans="2:12" s="1" customFormat="1" ht="12" customHeight="1">
      <c r="B124" s="39"/>
      <c r="C124" s="31" t="s">
        <v>20</v>
      </c>
      <c r="D124" s="40"/>
      <c r="E124" s="40"/>
      <c r="F124" s="26" t="str">
        <f>F12</f>
        <v>Sokolov</v>
      </c>
      <c r="G124" s="40"/>
      <c r="H124" s="40"/>
      <c r="I124" s="158" t="s">
        <v>22</v>
      </c>
      <c r="J124" s="75" t="str">
        <f>IF(J12="","",J12)</f>
        <v>12. 12. 2019</v>
      </c>
      <c r="K124" s="40"/>
      <c r="L124" s="41"/>
    </row>
    <row r="125" spans="2:12" s="1" customFormat="1" ht="6.95" customHeight="1"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41"/>
    </row>
    <row r="126" spans="2:12" s="1" customFormat="1" ht="27.9" customHeight="1">
      <c r="B126" s="39"/>
      <c r="C126" s="31" t="s">
        <v>24</v>
      </c>
      <c r="D126" s="40"/>
      <c r="E126" s="40"/>
      <c r="F126" s="26" t="str">
        <f>E15</f>
        <v>Město Sokolov</v>
      </c>
      <c r="G126" s="40"/>
      <c r="H126" s="40"/>
      <c r="I126" s="158" t="s">
        <v>32</v>
      </c>
      <c r="J126" s="35" t="str">
        <f>E21</f>
        <v>AWT Rekultivace a.s.</v>
      </c>
      <c r="K126" s="40"/>
      <c r="L126" s="41"/>
    </row>
    <row r="127" spans="2:12" s="1" customFormat="1" ht="15.15" customHeight="1">
      <c r="B127" s="39"/>
      <c r="C127" s="31" t="s">
        <v>30</v>
      </c>
      <c r="D127" s="40"/>
      <c r="E127" s="40"/>
      <c r="F127" s="26" t="str">
        <f>IF(E18="","",E18)</f>
        <v>Vyplň údaj</v>
      </c>
      <c r="G127" s="40"/>
      <c r="H127" s="40"/>
      <c r="I127" s="158" t="s">
        <v>37</v>
      </c>
      <c r="J127" s="35" t="str">
        <f>E24</f>
        <v>Ing. Kropáčová</v>
      </c>
      <c r="K127" s="40"/>
      <c r="L127" s="41"/>
    </row>
    <row r="128" spans="2:12" s="1" customFormat="1" ht="10.3" customHeight="1"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41"/>
    </row>
    <row r="129" spans="2:20" s="10" customFormat="1" ht="29.25" customHeight="1">
      <c r="B129" s="220"/>
      <c r="C129" s="221" t="s">
        <v>134</v>
      </c>
      <c r="D129" s="222" t="s">
        <v>67</v>
      </c>
      <c r="E129" s="222" t="s">
        <v>63</v>
      </c>
      <c r="F129" s="222" t="s">
        <v>64</v>
      </c>
      <c r="G129" s="222" t="s">
        <v>135</v>
      </c>
      <c r="H129" s="222" t="s">
        <v>136</v>
      </c>
      <c r="I129" s="223" t="s">
        <v>137</v>
      </c>
      <c r="J129" s="222" t="s">
        <v>117</v>
      </c>
      <c r="K129" s="224" t="s">
        <v>138</v>
      </c>
      <c r="L129" s="225"/>
      <c r="M129" s="96" t="s">
        <v>1</v>
      </c>
      <c r="N129" s="97" t="s">
        <v>46</v>
      </c>
      <c r="O129" s="97" t="s">
        <v>139</v>
      </c>
      <c r="P129" s="97" t="s">
        <v>140</v>
      </c>
      <c r="Q129" s="97" t="s">
        <v>141</v>
      </c>
      <c r="R129" s="97" t="s">
        <v>142</v>
      </c>
      <c r="S129" s="97" t="s">
        <v>143</v>
      </c>
      <c r="T129" s="98" t="s">
        <v>144</v>
      </c>
    </row>
    <row r="130" spans="2:63" s="1" customFormat="1" ht="22.8" customHeight="1">
      <c r="B130" s="39"/>
      <c r="C130" s="103" t="s">
        <v>145</v>
      </c>
      <c r="D130" s="40"/>
      <c r="E130" s="40"/>
      <c r="F130" s="40"/>
      <c r="G130" s="40"/>
      <c r="H130" s="40"/>
      <c r="I130" s="155"/>
      <c r="J130" s="226">
        <f>BK130</f>
        <v>0</v>
      </c>
      <c r="K130" s="40"/>
      <c r="L130" s="41"/>
      <c r="M130" s="99"/>
      <c r="N130" s="100"/>
      <c r="O130" s="100"/>
      <c r="P130" s="227">
        <f>P131</f>
        <v>0</v>
      </c>
      <c r="Q130" s="100"/>
      <c r="R130" s="227">
        <f>R131</f>
        <v>0.00072</v>
      </c>
      <c r="S130" s="100"/>
      <c r="T130" s="228">
        <f>T131</f>
        <v>3532.9375200000004</v>
      </c>
      <c r="AT130" s="16" t="s">
        <v>81</v>
      </c>
      <c r="AU130" s="16" t="s">
        <v>119</v>
      </c>
      <c r="BK130" s="229">
        <f>BK131</f>
        <v>0</v>
      </c>
    </row>
    <row r="131" spans="2:63" s="11" customFormat="1" ht="25.9" customHeight="1">
      <c r="B131" s="230"/>
      <c r="C131" s="231"/>
      <c r="D131" s="232" t="s">
        <v>81</v>
      </c>
      <c r="E131" s="233" t="s">
        <v>146</v>
      </c>
      <c r="F131" s="233" t="s">
        <v>146</v>
      </c>
      <c r="G131" s="231"/>
      <c r="H131" s="231"/>
      <c r="I131" s="234"/>
      <c r="J131" s="235">
        <f>BK131</f>
        <v>0</v>
      </c>
      <c r="K131" s="231"/>
      <c r="L131" s="236"/>
      <c r="M131" s="237"/>
      <c r="N131" s="238"/>
      <c r="O131" s="238"/>
      <c r="P131" s="239">
        <f>P132+P144+P204</f>
        <v>0</v>
      </c>
      <c r="Q131" s="238"/>
      <c r="R131" s="239">
        <f>R132+R144+R204</f>
        <v>0.00072</v>
      </c>
      <c r="S131" s="238"/>
      <c r="T131" s="240">
        <f>T132+T144+T204</f>
        <v>3532.9375200000004</v>
      </c>
      <c r="AR131" s="241" t="s">
        <v>90</v>
      </c>
      <c r="AT131" s="242" t="s">
        <v>81</v>
      </c>
      <c r="AU131" s="242" t="s">
        <v>82</v>
      </c>
      <c r="AY131" s="241" t="s">
        <v>147</v>
      </c>
      <c r="BK131" s="243">
        <f>BK132+BK144+BK204</f>
        <v>0</v>
      </c>
    </row>
    <row r="132" spans="2:63" s="11" customFormat="1" ht="22.8" customHeight="1">
      <c r="B132" s="230"/>
      <c r="C132" s="231"/>
      <c r="D132" s="232" t="s">
        <v>81</v>
      </c>
      <c r="E132" s="244" t="s">
        <v>226</v>
      </c>
      <c r="F132" s="244" t="s">
        <v>94</v>
      </c>
      <c r="G132" s="231"/>
      <c r="H132" s="231"/>
      <c r="I132" s="234"/>
      <c r="J132" s="245">
        <f>BK132</f>
        <v>0</v>
      </c>
      <c r="K132" s="231"/>
      <c r="L132" s="236"/>
      <c r="M132" s="237"/>
      <c r="N132" s="238"/>
      <c r="O132" s="238"/>
      <c r="P132" s="239">
        <f>SUM(P133:P143)</f>
        <v>0</v>
      </c>
      <c r="Q132" s="238"/>
      <c r="R132" s="239">
        <f>SUM(R133:R143)</f>
        <v>0.00072</v>
      </c>
      <c r="S132" s="238"/>
      <c r="T132" s="240">
        <f>SUM(T133:T143)</f>
        <v>3532.9375200000004</v>
      </c>
      <c r="AR132" s="241" t="s">
        <v>90</v>
      </c>
      <c r="AT132" s="242" t="s">
        <v>81</v>
      </c>
      <c r="AU132" s="242" t="s">
        <v>90</v>
      </c>
      <c r="AY132" s="241" t="s">
        <v>147</v>
      </c>
      <c r="BK132" s="243">
        <f>SUM(BK133:BK143)</f>
        <v>0</v>
      </c>
    </row>
    <row r="133" spans="2:65" s="1" customFormat="1" ht="24" customHeight="1">
      <c r="B133" s="39"/>
      <c r="C133" s="246" t="s">
        <v>90</v>
      </c>
      <c r="D133" s="246" t="s">
        <v>150</v>
      </c>
      <c r="E133" s="247" t="s">
        <v>274</v>
      </c>
      <c r="F133" s="248" t="s">
        <v>275</v>
      </c>
      <c r="G133" s="249" t="s">
        <v>153</v>
      </c>
      <c r="H133" s="250">
        <v>8</v>
      </c>
      <c r="I133" s="251"/>
      <c r="J133" s="252">
        <f>ROUND(I133*H133,2)</f>
        <v>0</v>
      </c>
      <c r="K133" s="248" t="s">
        <v>1</v>
      </c>
      <c r="L133" s="41"/>
      <c r="M133" s="253" t="s">
        <v>1</v>
      </c>
      <c r="N133" s="254" t="s">
        <v>47</v>
      </c>
      <c r="O133" s="87"/>
      <c r="P133" s="255">
        <f>O133*H133</f>
        <v>0</v>
      </c>
      <c r="Q133" s="255">
        <v>9E-05</v>
      </c>
      <c r="R133" s="255">
        <f>Q133*H133</f>
        <v>0.00072</v>
      </c>
      <c r="S133" s="255">
        <v>0.003</v>
      </c>
      <c r="T133" s="256">
        <f>S133*H133</f>
        <v>0.024</v>
      </c>
      <c r="AR133" s="257" t="s">
        <v>171</v>
      </c>
      <c r="AT133" s="257" t="s">
        <v>150</v>
      </c>
      <c r="AU133" s="257" t="s">
        <v>92</v>
      </c>
      <c r="AY133" s="16" t="s">
        <v>147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6" t="s">
        <v>90</v>
      </c>
      <c r="BK133" s="139">
        <f>ROUND(I133*H133,2)</f>
        <v>0</v>
      </c>
      <c r="BL133" s="16" t="s">
        <v>171</v>
      </c>
      <c r="BM133" s="257" t="s">
        <v>276</v>
      </c>
    </row>
    <row r="134" spans="2:65" s="1" customFormat="1" ht="48" customHeight="1">
      <c r="B134" s="39"/>
      <c r="C134" s="246" t="s">
        <v>277</v>
      </c>
      <c r="D134" s="246" t="s">
        <v>150</v>
      </c>
      <c r="E134" s="247" t="s">
        <v>278</v>
      </c>
      <c r="F134" s="248" t="s">
        <v>279</v>
      </c>
      <c r="G134" s="249" t="s">
        <v>231</v>
      </c>
      <c r="H134" s="250">
        <v>4985.064</v>
      </c>
      <c r="I134" s="251"/>
      <c r="J134" s="252">
        <f>ROUND(I134*H134,2)</f>
        <v>0</v>
      </c>
      <c r="K134" s="248" t="s">
        <v>196</v>
      </c>
      <c r="L134" s="41"/>
      <c r="M134" s="253" t="s">
        <v>1</v>
      </c>
      <c r="N134" s="254" t="s">
        <v>47</v>
      </c>
      <c r="O134" s="87"/>
      <c r="P134" s="255">
        <f>O134*H134</f>
        <v>0</v>
      </c>
      <c r="Q134" s="255">
        <v>0</v>
      </c>
      <c r="R134" s="255">
        <f>Q134*H134</f>
        <v>0</v>
      </c>
      <c r="S134" s="255">
        <v>0.68</v>
      </c>
      <c r="T134" s="256">
        <f>S134*H134</f>
        <v>3389.8435200000004</v>
      </c>
      <c r="AR134" s="257" t="s">
        <v>171</v>
      </c>
      <c r="AT134" s="257" t="s">
        <v>150</v>
      </c>
      <c r="AU134" s="257" t="s">
        <v>92</v>
      </c>
      <c r="AY134" s="16" t="s">
        <v>147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6" t="s">
        <v>90</v>
      </c>
      <c r="BK134" s="139">
        <f>ROUND(I134*H134,2)</f>
        <v>0</v>
      </c>
      <c r="BL134" s="16" t="s">
        <v>171</v>
      </c>
      <c r="BM134" s="257" t="s">
        <v>280</v>
      </c>
    </row>
    <row r="135" spans="2:51" s="13" customFormat="1" ht="12">
      <c r="B135" s="269"/>
      <c r="C135" s="270"/>
      <c r="D135" s="260" t="s">
        <v>155</v>
      </c>
      <c r="E135" s="271" t="s">
        <v>1</v>
      </c>
      <c r="F135" s="272" t="s">
        <v>281</v>
      </c>
      <c r="G135" s="270"/>
      <c r="H135" s="273">
        <v>4985.064</v>
      </c>
      <c r="I135" s="274"/>
      <c r="J135" s="270"/>
      <c r="K135" s="270"/>
      <c r="L135" s="275"/>
      <c r="M135" s="276"/>
      <c r="N135" s="277"/>
      <c r="O135" s="277"/>
      <c r="P135" s="277"/>
      <c r="Q135" s="277"/>
      <c r="R135" s="277"/>
      <c r="S135" s="277"/>
      <c r="T135" s="278"/>
      <c r="AT135" s="279" t="s">
        <v>155</v>
      </c>
      <c r="AU135" s="279" t="s">
        <v>92</v>
      </c>
      <c r="AV135" s="13" t="s">
        <v>92</v>
      </c>
      <c r="AW135" s="13" t="s">
        <v>36</v>
      </c>
      <c r="AX135" s="13" t="s">
        <v>90</v>
      </c>
      <c r="AY135" s="279" t="s">
        <v>147</v>
      </c>
    </row>
    <row r="136" spans="2:65" s="1" customFormat="1" ht="24" customHeight="1">
      <c r="B136" s="39"/>
      <c r="C136" s="246" t="s">
        <v>183</v>
      </c>
      <c r="D136" s="246" t="s">
        <v>150</v>
      </c>
      <c r="E136" s="247" t="s">
        <v>282</v>
      </c>
      <c r="F136" s="248" t="s">
        <v>283</v>
      </c>
      <c r="G136" s="249" t="s">
        <v>231</v>
      </c>
      <c r="H136" s="250">
        <v>9.5</v>
      </c>
      <c r="I136" s="251"/>
      <c r="J136" s="252">
        <f>ROUND(I136*H136,2)</f>
        <v>0</v>
      </c>
      <c r="K136" s="248" t="s">
        <v>1</v>
      </c>
      <c r="L136" s="41"/>
      <c r="M136" s="253" t="s">
        <v>1</v>
      </c>
      <c r="N136" s="254" t="s">
        <v>47</v>
      </c>
      <c r="O136" s="87"/>
      <c r="P136" s="255">
        <f>O136*H136</f>
        <v>0</v>
      </c>
      <c r="Q136" s="255">
        <v>0</v>
      </c>
      <c r="R136" s="255">
        <f>Q136*H136</f>
        <v>0</v>
      </c>
      <c r="S136" s="255">
        <v>2.41</v>
      </c>
      <c r="T136" s="256">
        <f>S136*H136</f>
        <v>22.895000000000003</v>
      </c>
      <c r="AR136" s="257" t="s">
        <v>171</v>
      </c>
      <c r="AT136" s="257" t="s">
        <v>150</v>
      </c>
      <c r="AU136" s="257" t="s">
        <v>92</v>
      </c>
      <c r="AY136" s="16" t="s">
        <v>147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6" t="s">
        <v>90</v>
      </c>
      <c r="BK136" s="139">
        <f>ROUND(I136*H136,2)</f>
        <v>0</v>
      </c>
      <c r="BL136" s="16" t="s">
        <v>171</v>
      </c>
      <c r="BM136" s="257" t="s">
        <v>284</v>
      </c>
    </row>
    <row r="137" spans="2:51" s="13" customFormat="1" ht="12">
      <c r="B137" s="269"/>
      <c r="C137" s="270"/>
      <c r="D137" s="260" t="s">
        <v>155</v>
      </c>
      <c r="E137" s="271" t="s">
        <v>1</v>
      </c>
      <c r="F137" s="272" t="s">
        <v>285</v>
      </c>
      <c r="G137" s="270"/>
      <c r="H137" s="273">
        <v>9.5</v>
      </c>
      <c r="I137" s="274"/>
      <c r="J137" s="270"/>
      <c r="K137" s="270"/>
      <c r="L137" s="275"/>
      <c r="M137" s="276"/>
      <c r="N137" s="277"/>
      <c r="O137" s="277"/>
      <c r="P137" s="277"/>
      <c r="Q137" s="277"/>
      <c r="R137" s="277"/>
      <c r="S137" s="277"/>
      <c r="T137" s="278"/>
      <c r="AT137" s="279" t="s">
        <v>155</v>
      </c>
      <c r="AU137" s="279" t="s">
        <v>92</v>
      </c>
      <c r="AV137" s="13" t="s">
        <v>92</v>
      </c>
      <c r="AW137" s="13" t="s">
        <v>36</v>
      </c>
      <c r="AX137" s="13" t="s">
        <v>82</v>
      </c>
      <c r="AY137" s="279" t="s">
        <v>147</v>
      </c>
    </row>
    <row r="138" spans="2:51" s="14" customFormat="1" ht="12">
      <c r="B138" s="294"/>
      <c r="C138" s="295"/>
      <c r="D138" s="260" t="s">
        <v>155</v>
      </c>
      <c r="E138" s="296" t="s">
        <v>1</v>
      </c>
      <c r="F138" s="297" t="s">
        <v>286</v>
      </c>
      <c r="G138" s="295"/>
      <c r="H138" s="298">
        <v>9.5</v>
      </c>
      <c r="I138" s="299"/>
      <c r="J138" s="295"/>
      <c r="K138" s="295"/>
      <c r="L138" s="300"/>
      <c r="M138" s="301"/>
      <c r="N138" s="302"/>
      <c r="O138" s="302"/>
      <c r="P138" s="302"/>
      <c r="Q138" s="302"/>
      <c r="R138" s="302"/>
      <c r="S138" s="302"/>
      <c r="T138" s="303"/>
      <c r="AT138" s="304" t="s">
        <v>155</v>
      </c>
      <c r="AU138" s="304" t="s">
        <v>92</v>
      </c>
      <c r="AV138" s="14" t="s">
        <v>171</v>
      </c>
      <c r="AW138" s="14" t="s">
        <v>36</v>
      </c>
      <c r="AX138" s="14" t="s">
        <v>90</v>
      </c>
      <c r="AY138" s="304" t="s">
        <v>147</v>
      </c>
    </row>
    <row r="139" spans="2:65" s="1" customFormat="1" ht="60" customHeight="1">
      <c r="B139" s="39"/>
      <c r="C139" s="246" t="s">
        <v>287</v>
      </c>
      <c r="D139" s="246" t="s">
        <v>150</v>
      </c>
      <c r="E139" s="247" t="s">
        <v>288</v>
      </c>
      <c r="F139" s="248" t="s">
        <v>289</v>
      </c>
      <c r="G139" s="249" t="s">
        <v>195</v>
      </c>
      <c r="H139" s="250">
        <v>165</v>
      </c>
      <c r="I139" s="251"/>
      <c r="J139" s="252">
        <f>ROUND(I139*H139,2)</f>
        <v>0</v>
      </c>
      <c r="K139" s="248" t="s">
        <v>196</v>
      </c>
      <c r="L139" s="41"/>
      <c r="M139" s="253" t="s">
        <v>1</v>
      </c>
      <c r="N139" s="254" t="s">
        <v>47</v>
      </c>
      <c r="O139" s="87"/>
      <c r="P139" s="255">
        <f>O139*H139</f>
        <v>0</v>
      </c>
      <c r="Q139" s="255">
        <v>0</v>
      </c>
      <c r="R139" s="255">
        <f>Q139*H139</f>
        <v>0</v>
      </c>
      <c r="S139" s="255">
        <v>0.29</v>
      </c>
      <c r="T139" s="256">
        <f>S139*H139</f>
        <v>47.849999999999994</v>
      </c>
      <c r="AR139" s="257" t="s">
        <v>171</v>
      </c>
      <c r="AT139" s="257" t="s">
        <v>150</v>
      </c>
      <c r="AU139" s="257" t="s">
        <v>92</v>
      </c>
      <c r="AY139" s="16" t="s">
        <v>147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6" t="s">
        <v>90</v>
      </c>
      <c r="BK139" s="139">
        <f>ROUND(I139*H139,2)</f>
        <v>0</v>
      </c>
      <c r="BL139" s="16" t="s">
        <v>171</v>
      </c>
      <c r="BM139" s="257" t="s">
        <v>290</v>
      </c>
    </row>
    <row r="140" spans="2:65" s="1" customFormat="1" ht="60" customHeight="1">
      <c r="B140" s="39"/>
      <c r="C140" s="246" t="s">
        <v>291</v>
      </c>
      <c r="D140" s="246" t="s">
        <v>150</v>
      </c>
      <c r="E140" s="247" t="s">
        <v>292</v>
      </c>
      <c r="F140" s="248" t="s">
        <v>293</v>
      </c>
      <c r="G140" s="249" t="s">
        <v>195</v>
      </c>
      <c r="H140" s="250">
        <v>165</v>
      </c>
      <c r="I140" s="251"/>
      <c r="J140" s="252">
        <f>ROUND(I140*H140,2)</f>
        <v>0</v>
      </c>
      <c r="K140" s="248" t="s">
        <v>196</v>
      </c>
      <c r="L140" s="41"/>
      <c r="M140" s="253" t="s">
        <v>1</v>
      </c>
      <c r="N140" s="254" t="s">
        <v>47</v>
      </c>
      <c r="O140" s="87"/>
      <c r="P140" s="255">
        <f>O140*H140</f>
        <v>0</v>
      </c>
      <c r="Q140" s="255">
        <v>0</v>
      </c>
      <c r="R140" s="255">
        <f>Q140*H140</f>
        <v>0</v>
      </c>
      <c r="S140" s="255">
        <v>0.22</v>
      </c>
      <c r="T140" s="256">
        <f>S140*H140</f>
        <v>36.3</v>
      </c>
      <c r="AR140" s="257" t="s">
        <v>171</v>
      </c>
      <c r="AT140" s="257" t="s">
        <v>150</v>
      </c>
      <c r="AU140" s="257" t="s">
        <v>92</v>
      </c>
      <c r="AY140" s="16" t="s">
        <v>147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6" t="s">
        <v>90</v>
      </c>
      <c r="BK140" s="139">
        <f>ROUND(I140*H140,2)</f>
        <v>0</v>
      </c>
      <c r="BL140" s="16" t="s">
        <v>171</v>
      </c>
      <c r="BM140" s="257" t="s">
        <v>294</v>
      </c>
    </row>
    <row r="141" spans="2:65" s="1" customFormat="1" ht="60" customHeight="1">
      <c r="B141" s="39"/>
      <c r="C141" s="246" t="s">
        <v>295</v>
      </c>
      <c r="D141" s="246" t="s">
        <v>150</v>
      </c>
      <c r="E141" s="247" t="s">
        <v>296</v>
      </c>
      <c r="F141" s="248" t="s">
        <v>297</v>
      </c>
      <c r="G141" s="249" t="s">
        <v>195</v>
      </c>
      <c r="H141" s="250">
        <v>35</v>
      </c>
      <c r="I141" s="251"/>
      <c r="J141" s="252">
        <f>ROUND(I141*H141,2)</f>
        <v>0</v>
      </c>
      <c r="K141" s="248" t="s">
        <v>196</v>
      </c>
      <c r="L141" s="41"/>
      <c r="M141" s="253" t="s">
        <v>1</v>
      </c>
      <c r="N141" s="254" t="s">
        <v>47</v>
      </c>
      <c r="O141" s="87"/>
      <c r="P141" s="255">
        <f>O141*H141</f>
        <v>0</v>
      </c>
      <c r="Q141" s="255">
        <v>0</v>
      </c>
      <c r="R141" s="255">
        <f>Q141*H141</f>
        <v>0</v>
      </c>
      <c r="S141" s="255">
        <v>0.29</v>
      </c>
      <c r="T141" s="256">
        <f>S141*H141</f>
        <v>10.149999999999999</v>
      </c>
      <c r="AR141" s="257" t="s">
        <v>171</v>
      </c>
      <c r="AT141" s="257" t="s">
        <v>150</v>
      </c>
      <c r="AU141" s="257" t="s">
        <v>92</v>
      </c>
      <c r="AY141" s="16" t="s">
        <v>147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6" t="s">
        <v>90</v>
      </c>
      <c r="BK141" s="139">
        <f>ROUND(I141*H141,2)</f>
        <v>0</v>
      </c>
      <c r="BL141" s="16" t="s">
        <v>171</v>
      </c>
      <c r="BM141" s="257" t="s">
        <v>298</v>
      </c>
    </row>
    <row r="142" spans="2:65" s="1" customFormat="1" ht="60" customHeight="1">
      <c r="B142" s="39"/>
      <c r="C142" s="246" t="s">
        <v>258</v>
      </c>
      <c r="D142" s="246" t="s">
        <v>150</v>
      </c>
      <c r="E142" s="247" t="s">
        <v>299</v>
      </c>
      <c r="F142" s="248" t="s">
        <v>300</v>
      </c>
      <c r="G142" s="249" t="s">
        <v>195</v>
      </c>
      <c r="H142" s="250">
        <v>35</v>
      </c>
      <c r="I142" s="251"/>
      <c r="J142" s="252">
        <f>ROUND(I142*H142,2)</f>
        <v>0</v>
      </c>
      <c r="K142" s="248" t="s">
        <v>196</v>
      </c>
      <c r="L142" s="41"/>
      <c r="M142" s="253" t="s">
        <v>1</v>
      </c>
      <c r="N142" s="254" t="s">
        <v>47</v>
      </c>
      <c r="O142" s="87"/>
      <c r="P142" s="255">
        <f>O142*H142</f>
        <v>0</v>
      </c>
      <c r="Q142" s="255">
        <v>0</v>
      </c>
      <c r="R142" s="255">
        <f>Q142*H142</f>
        <v>0</v>
      </c>
      <c r="S142" s="255">
        <v>0.625</v>
      </c>
      <c r="T142" s="256">
        <f>S142*H142</f>
        <v>21.875</v>
      </c>
      <c r="AR142" s="257" t="s">
        <v>171</v>
      </c>
      <c r="AT142" s="257" t="s">
        <v>150</v>
      </c>
      <c r="AU142" s="257" t="s">
        <v>92</v>
      </c>
      <c r="AY142" s="16" t="s">
        <v>147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90</v>
      </c>
      <c r="BK142" s="139">
        <f>ROUND(I142*H142,2)</f>
        <v>0</v>
      </c>
      <c r="BL142" s="16" t="s">
        <v>171</v>
      </c>
      <c r="BM142" s="257" t="s">
        <v>301</v>
      </c>
    </row>
    <row r="143" spans="2:65" s="1" customFormat="1" ht="60" customHeight="1">
      <c r="B143" s="39"/>
      <c r="C143" s="246" t="s">
        <v>302</v>
      </c>
      <c r="D143" s="246" t="s">
        <v>150</v>
      </c>
      <c r="E143" s="247" t="s">
        <v>303</v>
      </c>
      <c r="F143" s="248" t="s">
        <v>304</v>
      </c>
      <c r="G143" s="249" t="s">
        <v>305</v>
      </c>
      <c r="H143" s="250">
        <v>16</v>
      </c>
      <c r="I143" s="251"/>
      <c r="J143" s="252">
        <f>ROUND(I143*H143,2)</f>
        <v>0</v>
      </c>
      <c r="K143" s="248" t="s">
        <v>196</v>
      </c>
      <c r="L143" s="41"/>
      <c r="M143" s="253" t="s">
        <v>1</v>
      </c>
      <c r="N143" s="254" t="s">
        <v>47</v>
      </c>
      <c r="O143" s="87"/>
      <c r="P143" s="255">
        <f>O143*H143</f>
        <v>0</v>
      </c>
      <c r="Q143" s="255">
        <v>0</v>
      </c>
      <c r="R143" s="255">
        <f>Q143*H143</f>
        <v>0</v>
      </c>
      <c r="S143" s="255">
        <v>0.25</v>
      </c>
      <c r="T143" s="256">
        <f>S143*H143</f>
        <v>4</v>
      </c>
      <c r="AR143" s="257" t="s">
        <v>171</v>
      </c>
      <c r="AT143" s="257" t="s">
        <v>150</v>
      </c>
      <c r="AU143" s="257" t="s">
        <v>92</v>
      </c>
      <c r="AY143" s="16" t="s">
        <v>147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6" t="s">
        <v>90</v>
      </c>
      <c r="BK143" s="139">
        <f>ROUND(I143*H143,2)</f>
        <v>0</v>
      </c>
      <c r="BL143" s="16" t="s">
        <v>171</v>
      </c>
      <c r="BM143" s="257" t="s">
        <v>306</v>
      </c>
    </row>
    <row r="144" spans="2:63" s="11" customFormat="1" ht="22.8" customHeight="1">
      <c r="B144" s="230"/>
      <c r="C144" s="231"/>
      <c r="D144" s="232" t="s">
        <v>81</v>
      </c>
      <c r="E144" s="244" t="s">
        <v>96</v>
      </c>
      <c r="F144" s="244" t="s">
        <v>307</v>
      </c>
      <c r="G144" s="231"/>
      <c r="H144" s="231"/>
      <c r="I144" s="234"/>
      <c r="J144" s="245">
        <f>BK144</f>
        <v>0</v>
      </c>
      <c r="K144" s="231"/>
      <c r="L144" s="236"/>
      <c r="M144" s="237"/>
      <c r="N144" s="238"/>
      <c r="O144" s="238"/>
      <c r="P144" s="239">
        <f>SUM(P145:P203)</f>
        <v>0</v>
      </c>
      <c r="Q144" s="238"/>
      <c r="R144" s="239">
        <f>SUM(R145:R203)</f>
        <v>0</v>
      </c>
      <c r="S144" s="238"/>
      <c r="T144" s="240">
        <f>SUM(T145:T203)</f>
        <v>0</v>
      </c>
      <c r="AR144" s="241" t="s">
        <v>90</v>
      </c>
      <c r="AT144" s="242" t="s">
        <v>81</v>
      </c>
      <c r="AU144" s="242" t="s">
        <v>90</v>
      </c>
      <c r="AY144" s="241" t="s">
        <v>147</v>
      </c>
      <c r="BK144" s="243">
        <f>SUM(BK145:BK203)</f>
        <v>0</v>
      </c>
    </row>
    <row r="145" spans="2:65" s="1" customFormat="1" ht="36" customHeight="1">
      <c r="B145" s="39"/>
      <c r="C145" s="246" t="s">
        <v>213</v>
      </c>
      <c r="D145" s="246" t="s">
        <v>150</v>
      </c>
      <c r="E145" s="247" t="s">
        <v>308</v>
      </c>
      <c r="F145" s="248" t="s">
        <v>309</v>
      </c>
      <c r="G145" s="249" t="s">
        <v>206</v>
      </c>
      <c r="H145" s="250">
        <v>3638</v>
      </c>
      <c r="I145" s="251"/>
      <c r="J145" s="252">
        <f>ROUND(I145*H145,2)</f>
        <v>0</v>
      </c>
      <c r="K145" s="248" t="s">
        <v>1</v>
      </c>
      <c r="L145" s="41"/>
      <c r="M145" s="253" t="s">
        <v>1</v>
      </c>
      <c r="N145" s="254" t="s">
        <v>47</v>
      </c>
      <c r="O145" s="87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AR145" s="257" t="s">
        <v>171</v>
      </c>
      <c r="AT145" s="257" t="s">
        <v>150</v>
      </c>
      <c r="AU145" s="257" t="s">
        <v>92</v>
      </c>
      <c r="AY145" s="16" t="s">
        <v>147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6" t="s">
        <v>90</v>
      </c>
      <c r="BK145" s="139">
        <f>ROUND(I145*H145,2)</f>
        <v>0</v>
      </c>
      <c r="BL145" s="16" t="s">
        <v>171</v>
      </c>
      <c r="BM145" s="257" t="s">
        <v>310</v>
      </c>
    </row>
    <row r="146" spans="2:51" s="13" customFormat="1" ht="12">
      <c r="B146" s="269"/>
      <c r="C146" s="270"/>
      <c r="D146" s="260" t="s">
        <v>155</v>
      </c>
      <c r="E146" s="271" t="s">
        <v>1</v>
      </c>
      <c r="F146" s="272" t="s">
        <v>311</v>
      </c>
      <c r="G146" s="270"/>
      <c r="H146" s="273">
        <v>80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AT146" s="279" t="s">
        <v>155</v>
      </c>
      <c r="AU146" s="279" t="s">
        <v>92</v>
      </c>
      <c r="AV146" s="13" t="s">
        <v>92</v>
      </c>
      <c r="AW146" s="13" t="s">
        <v>36</v>
      </c>
      <c r="AX146" s="13" t="s">
        <v>82</v>
      </c>
      <c r="AY146" s="279" t="s">
        <v>147</v>
      </c>
    </row>
    <row r="147" spans="2:51" s="13" customFormat="1" ht="12">
      <c r="B147" s="269"/>
      <c r="C147" s="270"/>
      <c r="D147" s="260" t="s">
        <v>155</v>
      </c>
      <c r="E147" s="271" t="s">
        <v>1</v>
      </c>
      <c r="F147" s="272" t="s">
        <v>312</v>
      </c>
      <c r="G147" s="270"/>
      <c r="H147" s="273">
        <v>20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155</v>
      </c>
      <c r="AU147" s="279" t="s">
        <v>92</v>
      </c>
      <c r="AV147" s="13" t="s">
        <v>92</v>
      </c>
      <c r="AW147" s="13" t="s">
        <v>36</v>
      </c>
      <c r="AX147" s="13" t="s">
        <v>82</v>
      </c>
      <c r="AY147" s="279" t="s">
        <v>147</v>
      </c>
    </row>
    <row r="148" spans="2:51" s="13" customFormat="1" ht="12">
      <c r="B148" s="269"/>
      <c r="C148" s="270"/>
      <c r="D148" s="260" t="s">
        <v>155</v>
      </c>
      <c r="E148" s="271" t="s">
        <v>1</v>
      </c>
      <c r="F148" s="272" t="s">
        <v>313</v>
      </c>
      <c r="G148" s="270"/>
      <c r="H148" s="273">
        <v>3490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AT148" s="279" t="s">
        <v>155</v>
      </c>
      <c r="AU148" s="279" t="s">
        <v>92</v>
      </c>
      <c r="AV148" s="13" t="s">
        <v>92</v>
      </c>
      <c r="AW148" s="13" t="s">
        <v>36</v>
      </c>
      <c r="AX148" s="13" t="s">
        <v>82</v>
      </c>
      <c r="AY148" s="279" t="s">
        <v>147</v>
      </c>
    </row>
    <row r="149" spans="2:51" s="13" customFormat="1" ht="12">
      <c r="B149" s="269"/>
      <c r="C149" s="270"/>
      <c r="D149" s="260" t="s">
        <v>155</v>
      </c>
      <c r="E149" s="271" t="s">
        <v>1</v>
      </c>
      <c r="F149" s="272" t="s">
        <v>314</v>
      </c>
      <c r="G149" s="270"/>
      <c r="H149" s="273">
        <v>30</v>
      </c>
      <c r="I149" s="274"/>
      <c r="J149" s="270"/>
      <c r="K149" s="270"/>
      <c r="L149" s="275"/>
      <c r="M149" s="276"/>
      <c r="N149" s="277"/>
      <c r="O149" s="277"/>
      <c r="P149" s="277"/>
      <c r="Q149" s="277"/>
      <c r="R149" s="277"/>
      <c r="S149" s="277"/>
      <c r="T149" s="278"/>
      <c r="AT149" s="279" t="s">
        <v>155</v>
      </c>
      <c r="AU149" s="279" t="s">
        <v>92</v>
      </c>
      <c r="AV149" s="13" t="s">
        <v>92</v>
      </c>
      <c r="AW149" s="13" t="s">
        <v>36</v>
      </c>
      <c r="AX149" s="13" t="s">
        <v>82</v>
      </c>
      <c r="AY149" s="279" t="s">
        <v>147</v>
      </c>
    </row>
    <row r="150" spans="2:51" s="13" customFormat="1" ht="12">
      <c r="B150" s="269"/>
      <c r="C150" s="270"/>
      <c r="D150" s="260" t="s">
        <v>155</v>
      </c>
      <c r="E150" s="271" t="s">
        <v>1</v>
      </c>
      <c r="F150" s="272" t="s">
        <v>315</v>
      </c>
      <c r="G150" s="270"/>
      <c r="H150" s="273">
        <v>1.5</v>
      </c>
      <c r="I150" s="274"/>
      <c r="J150" s="270"/>
      <c r="K150" s="270"/>
      <c r="L150" s="275"/>
      <c r="M150" s="276"/>
      <c r="N150" s="277"/>
      <c r="O150" s="277"/>
      <c r="P150" s="277"/>
      <c r="Q150" s="277"/>
      <c r="R150" s="277"/>
      <c r="S150" s="277"/>
      <c r="T150" s="278"/>
      <c r="AT150" s="279" t="s">
        <v>155</v>
      </c>
      <c r="AU150" s="279" t="s">
        <v>92</v>
      </c>
      <c r="AV150" s="13" t="s">
        <v>92</v>
      </c>
      <c r="AW150" s="13" t="s">
        <v>36</v>
      </c>
      <c r="AX150" s="13" t="s">
        <v>82</v>
      </c>
      <c r="AY150" s="279" t="s">
        <v>147</v>
      </c>
    </row>
    <row r="151" spans="2:51" s="13" customFormat="1" ht="12">
      <c r="B151" s="269"/>
      <c r="C151" s="270"/>
      <c r="D151" s="260" t="s">
        <v>155</v>
      </c>
      <c r="E151" s="271" t="s">
        <v>1</v>
      </c>
      <c r="F151" s="272" t="s">
        <v>316</v>
      </c>
      <c r="G151" s="270"/>
      <c r="H151" s="273">
        <v>5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AT151" s="279" t="s">
        <v>155</v>
      </c>
      <c r="AU151" s="279" t="s">
        <v>92</v>
      </c>
      <c r="AV151" s="13" t="s">
        <v>92</v>
      </c>
      <c r="AW151" s="13" t="s">
        <v>36</v>
      </c>
      <c r="AX151" s="13" t="s">
        <v>82</v>
      </c>
      <c r="AY151" s="279" t="s">
        <v>147</v>
      </c>
    </row>
    <row r="152" spans="2:51" s="13" customFormat="1" ht="12">
      <c r="B152" s="269"/>
      <c r="C152" s="270"/>
      <c r="D152" s="260" t="s">
        <v>155</v>
      </c>
      <c r="E152" s="271" t="s">
        <v>1</v>
      </c>
      <c r="F152" s="272" t="s">
        <v>317</v>
      </c>
      <c r="G152" s="270"/>
      <c r="H152" s="273">
        <v>10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AT152" s="279" t="s">
        <v>155</v>
      </c>
      <c r="AU152" s="279" t="s">
        <v>92</v>
      </c>
      <c r="AV152" s="13" t="s">
        <v>92</v>
      </c>
      <c r="AW152" s="13" t="s">
        <v>36</v>
      </c>
      <c r="AX152" s="13" t="s">
        <v>82</v>
      </c>
      <c r="AY152" s="279" t="s">
        <v>147</v>
      </c>
    </row>
    <row r="153" spans="2:51" s="13" customFormat="1" ht="12">
      <c r="B153" s="269"/>
      <c r="C153" s="270"/>
      <c r="D153" s="260" t="s">
        <v>155</v>
      </c>
      <c r="E153" s="271" t="s">
        <v>1</v>
      </c>
      <c r="F153" s="272" t="s">
        <v>318</v>
      </c>
      <c r="G153" s="270"/>
      <c r="H153" s="273">
        <v>0.5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AT153" s="279" t="s">
        <v>155</v>
      </c>
      <c r="AU153" s="279" t="s">
        <v>92</v>
      </c>
      <c r="AV153" s="13" t="s">
        <v>92</v>
      </c>
      <c r="AW153" s="13" t="s">
        <v>36</v>
      </c>
      <c r="AX153" s="13" t="s">
        <v>82</v>
      </c>
      <c r="AY153" s="279" t="s">
        <v>147</v>
      </c>
    </row>
    <row r="154" spans="2:51" s="13" customFormat="1" ht="12">
      <c r="B154" s="269"/>
      <c r="C154" s="270"/>
      <c r="D154" s="260" t="s">
        <v>155</v>
      </c>
      <c r="E154" s="271" t="s">
        <v>1</v>
      </c>
      <c r="F154" s="272" t="s">
        <v>319</v>
      </c>
      <c r="G154" s="270"/>
      <c r="H154" s="273">
        <v>1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AT154" s="279" t="s">
        <v>155</v>
      </c>
      <c r="AU154" s="279" t="s">
        <v>92</v>
      </c>
      <c r="AV154" s="13" t="s">
        <v>92</v>
      </c>
      <c r="AW154" s="13" t="s">
        <v>36</v>
      </c>
      <c r="AX154" s="13" t="s">
        <v>82</v>
      </c>
      <c r="AY154" s="279" t="s">
        <v>147</v>
      </c>
    </row>
    <row r="155" spans="2:51" s="14" customFormat="1" ht="12">
      <c r="B155" s="294"/>
      <c r="C155" s="295"/>
      <c r="D155" s="260" t="s">
        <v>155</v>
      </c>
      <c r="E155" s="296" t="s">
        <v>1</v>
      </c>
      <c r="F155" s="297" t="s">
        <v>286</v>
      </c>
      <c r="G155" s="295"/>
      <c r="H155" s="298">
        <v>3638</v>
      </c>
      <c r="I155" s="299"/>
      <c r="J155" s="295"/>
      <c r="K155" s="295"/>
      <c r="L155" s="300"/>
      <c r="M155" s="301"/>
      <c r="N155" s="302"/>
      <c r="O155" s="302"/>
      <c r="P155" s="302"/>
      <c r="Q155" s="302"/>
      <c r="R155" s="302"/>
      <c r="S155" s="302"/>
      <c r="T155" s="303"/>
      <c r="AT155" s="304" t="s">
        <v>155</v>
      </c>
      <c r="AU155" s="304" t="s">
        <v>92</v>
      </c>
      <c r="AV155" s="14" t="s">
        <v>171</v>
      </c>
      <c r="AW155" s="14" t="s">
        <v>36</v>
      </c>
      <c r="AX155" s="14" t="s">
        <v>90</v>
      </c>
      <c r="AY155" s="304" t="s">
        <v>147</v>
      </c>
    </row>
    <row r="156" spans="2:65" s="1" customFormat="1" ht="24" customHeight="1">
      <c r="B156" s="39"/>
      <c r="C156" s="246" t="s">
        <v>320</v>
      </c>
      <c r="D156" s="246" t="s">
        <v>150</v>
      </c>
      <c r="E156" s="247" t="s">
        <v>321</v>
      </c>
      <c r="F156" s="248" t="s">
        <v>322</v>
      </c>
      <c r="G156" s="249" t="s">
        <v>206</v>
      </c>
      <c r="H156" s="250">
        <v>3828</v>
      </c>
      <c r="I156" s="251"/>
      <c r="J156" s="252">
        <f>ROUND(I156*H156,2)</f>
        <v>0</v>
      </c>
      <c r="K156" s="248" t="s">
        <v>196</v>
      </c>
      <c r="L156" s="41"/>
      <c r="M156" s="253" t="s">
        <v>1</v>
      </c>
      <c r="N156" s="254" t="s">
        <v>47</v>
      </c>
      <c r="O156" s="87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AR156" s="257" t="s">
        <v>171</v>
      </c>
      <c r="AT156" s="257" t="s">
        <v>150</v>
      </c>
      <c r="AU156" s="257" t="s">
        <v>92</v>
      </c>
      <c r="AY156" s="16" t="s">
        <v>147</v>
      </c>
      <c r="BE156" s="139">
        <f>IF(N156="základní",J156,0)</f>
        <v>0</v>
      </c>
      <c r="BF156" s="139">
        <f>IF(N156="snížená",J156,0)</f>
        <v>0</v>
      </c>
      <c r="BG156" s="139">
        <f>IF(N156="zákl. přenesená",J156,0)</f>
        <v>0</v>
      </c>
      <c r="BH156" s="139">
        <f>IF(N156="sníž. přenesená",J156,0)</f>
        <v>0</v>
      </c>
      <c r="BI156" s="139">
        <f>IF(N156="nulová",J156,0)</f>
        <v>0</v>
      </c>
      <c r="BJ156" s="16" t="s">
        <v>90</v>
      </c>
      <c r="BK156" s="139">
        <f>ROUND(I156*H156,2)</f>
        <v>0</v>
      </c>
      <c r="BL156" s="16" t="s">
        <v>171</v>
      </c>
      <c r="BM156" s="257" t="s">
        <v>323</v>
      </c>
    </row>
    <row r="157" spans="2:51" s="13" customFormat="1" ht="12">
      <c r="B157" s="269"/>
      <c r="C157" s="270"/>
      <c r="D157" s="260" t="s">
        <v>155</v>
      </c>
      <c r="E157" s="271" t="s">
        <v>1</v>
      </c>
      <c r="F157" s="272" t="s">
        <v>311</v>
      </c>
      <c r="G157" s="270"/>
      <c r="H157" s="273">
        <v>80</v>
      </c>
      <c r="I157" s="274"/>
      <c r="J157" s="270"/>
      <c r="K157" s="270"/>
      <c r="L157" s="275"/>
      <c r="M157" s="276"/>
      <c r="N157" s="277"/>
      <c r="O157" s="277"/>
      <c r="P157" s="277"/>
      <c r="Q157" s="277"/>
      <c r="R157" s="277"/>
      <c r="S157" s="277"/>
      <c r="T157" s="278"/>
      <c r="AT157" s="279" t="s">
        <v>155</v>
      </c>
      <c r="AU157" s="279" t="s">
        <v>92</v>
      </c>
      <c r="AV157" s="13" t="s">
        <v>92</v>
      </c>
      <c r="AW157" s="13" t="s">
        <v>36</v>
      </c>
      <c r="AX157" s="13" t="s">
        <v>82</v>
      </c>
      <c r="AY157" s="279" t="s">
        <v>147</v>
      </c>
    </row>
    <row r="158" spans="2:51" s="13" customFormat="1" ht="12">
      <c r="B158" s="269"/>
      <c r="C158" s="270"/>
      <c r="D158" s="260" t="s">
        <v>155</v>
      </c>
      <c r="E158" s="271" t="s">
        <v>1</v>
      </c>
      <c r="F158" s="272" t="s">
        <v>312</v>
      </c>
      <c r="G158" s="270"/>
      <c r="H158" s="273">
        <v>20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AT158" s="279" t="s">
        <v>155</v>
      </c>
      <c r="AU158" s="279" t="s">
        <v>92</v>
      </c>
      <c r="AV158" s="13" t="s">
        <v>92</v>
      </c>
      <c r="AW158" s="13" t="s">
        <v>36</v>
      </c>
      <c r="AX158" s="13" t="s">
        <v>82</v>
      </c>
      <c r="AY158" s="279" t="s">
        <v>147</v>
      </c>
    </row>
    <row r="159" spans="2:51" s="13" customFormat="1" ht="12">
      <c r="B159" s="269"/>
      <c r="C159" s="270"/>
      <c r="D159" s="260" t="s">
        <v>155</v>
      </c>
      <c r="E159" s="271" t="s">
        <v>1</v>
      </c>
      <c r="F159" s="272" t="s">
        <v>313</v>
      </c>
      <c r="G159" s="270"/>
      <c r="H159" s="273">
        <v>3490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AT159" s="279" t="s">
        <v>155</v>
      </c>
      <c r="AU159" s="279" t="s">
        <v>92</v>
      </c>
      <c r="AV159" s="13" t="s">
        <v>92</v>
      </c>
      <c r="AW159" s="13" t="s">
        <v>36</v>
      </c>
      <c r="AX159" s="13" t="s">
        <v>82</v>
      </c>
      <c r="AY159" s="279" t="s">
        <v>147</v>
      </c>
    </row>
    <row r="160" spans="2:51" s="13" customFormat="1" ht="12">
      <c r="B160" s="269"/>
      <c r="C160" s="270"/>
      <c r="D160" s="260" t="s">
        <v>155</v>
      </c>
      <c r="E160" s="271" t="s">
        <v>1</v>
      </c>
      <c r="F160" s="272" t="s">
        <v>314</v>
      </c>
      <c r="G160" s="270"/>
      <c r="H160" s="273">
        <v>30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AT160" s="279" t="s">
        <v>155</v>
      </c>
      <c r="AU160" s="279" t="s">
        <v>92</v>
      </c>
      <c r="AV160" s="13" t="s">
        <v>92</v>
      </c>
      <c r="AW160" s="13" t="s">
        <v>36</v>
      </c>
      <c r="AX160" s="13" t="s">
        <v>82</v>
      </c>
      <c r="AY160" s="279" t="s">
        <v>147</v>
      </c>
    </row>
    <row r="161" spans="2:51" s="13" customFormat="1" ht="12">
      <c r="B161" s="269"/>
      <c r="C161" s="270"/>
      <c r="D161" s="260" t="s">
        <v>155</v>
      </c>
      <c r="E161" s="271" t="s">
        <v>1</v>
      </c>
      <c r="F161" s="272" t="s">
        <v>315</v>
      </c>
      <c r="G161" s="270"/>
      <c r="H161" s="273">
        <v>1.5</v>
      </c>
      <c r="I161" s="274"/>
      <c r="J161" s="270"/>
      <c r="K161" s="270"/>
      <c r="L161" s="275"/>
      <c r="M161" s="276"/>
      <c r="N161" s="277"/>
      <c r="O161" s="277"/>
      <c r="P161" s="277"/>
      <c r="Q161" s="277"/>
      <c r="R161" s="277"/>
      <c r="S161" s="277"/>
      <c r="T161" s="278"/>
      <c r="AT161" s="279" t="s">
        <v>155</v>
      </c>
      <c r="AU161" s="279" t="s">
        <v>92</v>
      </c>
      <c r="AV161" s="13" t="s">
        <v>92</v>
      </c>
      <c r="AW161" s="13" t="s">
        <v>36</v>
      </c>
      <c r="AX161" s="13" t="s">
        <v>82</v>
      </c>
      <c r="AY161" s="279" t="s">
        <v>147</v>
      </c>
    </row>
    <row r="162" spans="2:51" s="13" customFormat="1" ht="12">
      <c r="B162" s="269"/>
      <c r="C162" s="270"/>
      <c r="D162" s="260" t="s">
        <v>155</v>
      </c>
      <c r="E162" s="271" t="s">
        <v>1</v>
      </c>
      <c r="F162" s="272" t="s">
        <v>316</v>
      </c>
      <c r="G162" s="270"/>
      <c r="H162" s="273">
        <v>5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AT162" s="279" t="s">
        <v>155</v>
      </c>
      <c r="AU162" s="279" t="s">
        <v>92</v>
      </c>
      <c r="AV162" s="13" t="s">
        <v>92</v>
      </c>
      <c r="AW162" s="13" t="s">
        <v>36</v>
      </c>
      <c r="AX162" s="13" t="s">
        <v>82</v>
      </c>
      <c r="AY162" s="279" t="s">
        <v>147</v>
      </c>
    </row>
    <row r="163" spans="2:51" s="13" customFormat="1" ht="12">
      <c r="B163" s="269"/>
      <c r="C163" s="270"/>
      <c r="D163" s="260" t="s">
        <v>155</v>
      </c>
      <c r="E163" s="271" t="s">
        <v>1</v>
      </c>
      <c r="F163" s="272" t="s">
        <v>324</v>
      </c>
      <c r="G163" s="270"/>
      <c r="H163" s="273">
        <v>30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AT163" s="279" t="s">
        <v>155</v>
      </c>
      <c r="AU163" s="279" t="s">
        <v>92</v>
      </c>
      <c r="AV163" s="13" t="s">
        <v>92</v>
      </c>
      <c r="AW163" s="13" t="s">
        <v>36</v>
      </c>
      <c r="AX163" s="13" t="s">
        <v>82</v>
      </c>
      <c r="AY163" s="279" t="s">
        <v>147</v>
      </c>
    </row>
    <row r="164" spans="2:51" s="13" customFormat="1" ht="12">
      <c r="B164" s="269"/>
      <c r="C164" s="270"/>
      <c r="D164" s="260" t="s">
        <v>155</v>
      </c>
      <c r="E164" s="271" t="s">
        <v>1</v>
      </c>
      <c r="F164" s="272" t="s">
        <v>318</v>
      </c>
      <c r="G164" s="270"/>
      <c r="H164" s="273">
        <v>0.5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AT164" s="279" t="s">
        <v>155</v>
      </c>
      <c r="AU164" s="279" t="s">
        <v>92</v>
      </c>
      <c r="AV164" s="13" t="s">
        <v>92</v>
      </c>
      <c r="AW164" s="13" t="s">
        <v>36</v>
      </c>
      <c r="AX164" s="13" t="s">
        <v>82</v>
      </c>
      <c r="AY164" s="279" t="s">
        <v>147</v>
      </c>
    </row>
    <row r="165" spans="2:51" s="13" customFormat="1" ht="12">
      <c r="B165" s="269"/>
      <c r="C165" s="270"/>
      <c r="D165" s="260" t="s">
        <v>155</v>
      </c>
      <c r="E165" s="271" t="s">
        <v>1</v>
      </c>
      <c r="F165" s="272" t="s">
        <v>319</v>
      </c>
      <c r="G165" s="270"/>
      <c r="H165" s="273">
        <v>1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AT165" s="279" t="s">
        <v>155</v>
      </c>
      <c r="AU165" s="279" t="s">
        <v>92</v>
      </c>
      <c r="AV165" s="13" t="s">
        <v>92</v>
      </c>
      <c r="AW165" s="13" t="s">
        <v>36</v>
      </c>
      <c r="AX165" s="13" t="s">
        <v>82</v>
      </c>
      <c r="AY165" s="279" t="s">
        <v>147</v>
      </c>
    </row>
    <row r="166" spans="2:51" s="13" customFormat="1" ht="12">
      <c r="B166" s="269"/>
      <c r="C166" s="270"/>
      <c r="D166" s="260" t="s">
        <v>155</v>
      </c>
      <c r="E166" s="271" t="s">
        <v>1</v>
      </c>
      <c r="F166" s="272" t="s">
        <v>325</v>
      </c>
      <c r="G166" s="270"/>
      <c r="H166" s="273">
        <v>170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AT166" s="279" t="s">
        <v>155</v>
      </c>
      <c r="AU166" s="279" t="s">
        <v>92</v>
      </c>
      <c r="AV166" s="13" t="s">
        <v>92</v>
      </c>
      <c r="AW166" s="13" t="s">
        <v>36</v>
      </c>
      <c r="AX166" s="13" t="s">
        <v>82</v>
      </c>
      <c r="AY166" s="279" t="s">
        <v>147</v>
      </c>
    </row>
    <row r="167" spans="2:51" s="14" customFormat="1" ht="12">
      <c r="B167" s="294"/>
      <c r="C167" s="295"/>
      <c r="D167" s="260" t="s">
        <v>155</v>
      </c>
      <c r="E167" s="296" t="s">
        <v>1</v>
      </c>
      <c r="F167" s="297" t="s">
        <v>286</v>
      </c>
      <c r="G167" s="295"/>
      <c r="H167" s="298">
        <v>3828</v>
      </c>
      <c r="I167" s="299"/>
      <c r="J167" s="295"/>
      <c r="K167" s="295"/>
      <c r="L167" s="300"/>
      <c r="M167" s="301"/>
      <c r="N167" s="302"/>
      <c r="O167" s="302"/>
      <c r="P167" s="302"/>
      <c r="Q167" s="302"/>
      <c r="R167" s="302"/>
      <c r="S167" s="302"/>
      <c r="T167" s="303"/>
      <c r="AT167" s="304" t="s">
        <v>155</v>
      </c>
      <c r="AU167" s="304" t="s">
        <v>92</v>
      </c>
      <c r="AV167" s="14" t="s">
        <v>171</v>
      </c>
      <c r="AW167" s="14" t="s">
        <v>36</v>
      </c>
      <c r="AX167" s="14" t="s">
        <v>90</v>
      </c>
      <c r="AY167" s="304" t="s">
        <v>147</v>
      </c>
    </row>
    <row r="168" spans="2:65" s="1" customFormat="1" ht="36" customHeight="1">
      <c r="B168" s="39"/>
      <c r="C168" s="246" t="s">
        <v>326</v>
      </c>
      <c r="D168" s="246" t="s">
        <v>150</v>
      </c>
      <c r="E168" s="247" t="s">
        <v>327</v>
      </c>
      <c r="F168" s="248" t="s">
        <v>328</v>
      </c>
      <c r="G168" s="249" t="s">
        <v>206</v>
      </c>
      <c r="H168" s="250">
        <v>53592</v>
      </c>
      <c r="I168" s="251"/>
      <c r="J168" s="252">
        <f>ROUND(I168*H168,2)</f>
        <v>0</v>
      </c>
      <c r="K168" s="248" t="s">
        <v>196</v>
      </c>
      <c r="L168" s="41"/>
      <c r="M168" s="253" t="s">
        <v>1</v>
      </c>
      <c r="N168" s="254" t="s">
        <v>47</v>
      </c>
      <c r="O168" s="87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AR168" s="257" t="s">
        <v>171</v>
      </c>
      <c r="AT168" s="257" t="s">
        <v>150</v>
      </c>
      <c r="AU168" s="257" t="s">
        <v>92</v>
      </c>
      <c r="AY168" s="16" t="s">
        <v>147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6" t="s">
        <v>90</v>
      </c>
      <c r="BK168" s="139">
        <f>ROUND(I168*H168,2)</f>
        <v>0</v>
      </c>
      <c r="BL168" s="16" t="s">
        <v>171</v>
      </c>
      <c r="BM168" s="257" t="s">
        <v>329</v>
      </c>
    </row>
    <row r="169" spans="2:51" s="13" customFormat="1" ht="12">
      <c r="B169" s="269"/>
      <c r="C169" s="270"/>
      <c r="D169" s="260" t="s">
        <v>155</v>
      </c>
      <c r="E169" s="271" t="s">
        <v>1</v>
      </c>
      <c r="F169" s="272" t="s">
        <v>311</v>
      </c>
      <c r="G169" s="270"/>
      <c r="H169" s="273">
        <v>80</v>
      </c>
      <c r="I169" s="274"/>
      <c r="J169" s="270"/>
      <c r="K169" s="270"/>
      <c r="L169" s="275"/>
      <c r="M169" s="276"/>
      <c r="N169" s="277"/>
      <c r="O169" s="277"/>
      <c r="P169" s="277"/>
      <c r="Q169" s="277"/>
      <c r="R169" s="277"/>
      <c r="S169" s="277"/>
      <c r="T169" s="278"/>
      <c r="AT169" s="279" t="s">
        <v>155</v>
      </c>
      <c r="AU169" s="279" t="s">
        <v>92</v>
      </c>
      <c r="AV169" s="13" t="s">
        <v>92</v>
      </c>
      <c r="AW169" s="13" t="s">
        <v>36</v>
      </c>
      <c r="AX169" s="13" t="s">
        <v>82</v>
      </c>
      <c r="AY169" s="279" t="s">
        <v>147</v>
      </c>
    </row>
    <row r="170" spans="2:51" s="13" customFormat="1" ht="12">
      <c r="B170" s="269"/>
      <c r="C170" s="270"/>
      <c r="D170" s="260" t="s">
        <v>155</v>
      </c>
      <c r="E170" s="271" t="s">
        <v>1</v>
      </c>
      <c r="F170" s="272" t="s">
        <v>312</v>
      </c>
      <c r="G170" s="270"/>
      <c r="H170" s="273">
        <v>20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AT170" s="279" t="s">
        <v>155</v>
      </c>
      <c r="AU170" s="279" t="s">
        <v>92</v>
      </c>
      <c r="AV170" s="13" t="s">
        <v>92</v>
      </c>
      <c r="AW170" s="13" t="s">
        <v>36</v>
      </c>
      <c r="AX170" s="13" t="s">
        <v>82</v>
      </c>
      <c r="AY170" s="279" t="s">
        <v>147</v>
      </c>
    </row>
    <row r="171" spans="2:51" s="13" customFormat="1" ht="12">
      <c r="B171" s="269"/>
      <c r="C171" s="270"/>
      <c r="D171" s="260" t="s">
        <v>155</v>
      </c>
      <c r="E171" s="271" t="s">
        <v>1</v>
      </c>
      <c r="F171" s="272" t="s">
        <v>313</v>
      </c>
      <c r="G171" s="270"/>
      <c r="H171" s="273">
        <v>3490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AT171" s="279" t="s">
        <v>155</v>
      </c>
      <c r="AU171" s="279" t="s">
        <v>92</v>
      </c>
      <c r="AV171" s="13" t="s">
        <v>92</v>
      </c>
      <c r="AW171" s="13" t="s">
        <v>36</v>
      </c>
      <c r="AX171" s="13" t="s">
        <v>82</v>
      </c>
      <c r="AY171" s="279" t="s">
        <v>147</v>
      </c>
    </row>
    <row r="172" spans="2:51" s="13" customFormat="1" ht="12">
      <c r="B172" s="269"/>
      <c r="C172" s="270"/>
      <c r="D172" s="260" t="s">
        <v>155</v>
      </c>
      <c r="E172" s="271" t="s">
        <v>1</v>
      </c>
      <c r="F172" s="272" t="s">
        <v>314</v>
      </c>
      <c r="G172" s="270"/>
      <c r="H172" s="273">
        <v>30</v>
      </c>
      <c r="I172" s="274"/>
      <c r="J172" s="270"/>
      <c r="K172" s="270"/>
      <c r="L172" s="275"/>
      <c r="M172" s="276"/>
      <c r="N172" s="277"/>
      <c r="O172" s="277"/>
      <c r="P172" s="277"/>
      <c r="Q172" s="277"/>
      <c r="R172" s="277"/>
      <c r="S172" s="277"/>
      <c r="T172" s="278"/>
      <c r="AT172" s="279" t="s">
        <v>155</v>
      </c>
      <c r="AU172" s="279" t="s">
        <v>92</v>
      </c>
      <c r="AV172" s="13" t="s">
        <v>92</v>
      </c>
      <c r="AW172" s="13" t="s">
        <v>36</v>
      </c>
      <c r="AX172" s="13" t="s">
        <v>82</v>
      </c>
      <c r="AY172" s="279" t="s">
        <v>147</v>
      </c>
    </row>
    <row r="173" spans="2:51" s="13" customFormat="1" ht="12">
      <c r="B173" s="269"/>
      <c r="C173" s="270"/>
      <c r="D173" s="260" t="s">
        <v>155</v>
      </c>
      <c r="E173" s="271" t="s">
        <v>1</v>
      </c>
      <c r="F173" s="272" t="s">
        <v>315</v>
      </c>
      <c r="G173" s="270"/>
      <c r="H173" s="273">
        <v>1.5</v>
      </c>
      <c r="I173" s="274"/>
      <c r="J173" s="270"/>
      <c r="K173" s="270"/>
      <c r="L173" s="275"/>
      <c r="M173" s="276"/>
      <c r="N173" s="277"/>
      <c r="O173" s="277"/>
      <c r="P173" s="277"/>
      <c r="Q173" s="277"/>
      <c r="R173" s="277"/>
      <c r="S173" s="277"/>
      <c r="T173" s="278"/>
      <c r="AT173" s="279" t="s">
        <v>155</v>
      </c>
      <c r="AU173" s="279" t="s">
        <v>92</v>
      </c>
      <c r="AV173" s="13" t="s">
        <v>92</v>
      </c>
      <c r="AW173" s="13" t="s">
        <v>36</v>
      </c>
      <c r="AX173" s="13" t="s">
        <v>82</v>
      </c>
      <c r="AY173" s="279" t="s">
        <v>147</v>
      </c>
    </row>
    <row r="174" spans="2:51" s="13" customFormat="1" ht="12">
      <c r="B174" s="269"/>
      <c r="C174" s="270"/>
      <c r="D174" s="260" t="s">
        <v>155</v>
      </c>
      <c r="E174" s="271" t="s">
        <v>1</v>
      </c>
      <c r="F174" s="272" t="s">
        <v>316</v>
      </c>
      <c r="G174" s="270"/>
      <c r="H174" s="273">
        <v>5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AT174" s="279" t="s">
        <v>155</v>
      </c>
      <c r="AU174" s="279" t="s">
        <v>92</v>
      </c>
      <c r="AV174" s="13" t="s">
        <v>92</v>
      </c>
      <c r="AW174" s="13" t="s">
        <v>36</v>
      </c>
      <c r="AX174" s="13" t="s">
        <v>82</v>
      </c>
      <c r="AY174" s="279" t="s">
        <v>147</v>
      </c>
    </row>
    <row r="175" spans="2:51" s="13" customFormat="1" ht="12">
      <c r="B175" s="269"/>
      <c r="C175" s="270"/>
      <c r="D175" s="260" t="s">
        <v>155</v>
      </c>
      <c r="E175" s="271" t="s">
        <v>1</v>
      </c>
      <c r="F175" s="272" t="s">
        <v>324</v>
      </c>
      <c r="G175" s="270"/>
      <c r="H175" s="273">
        <v>30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AT175" s="279" t="s">
        <v>155</v>
      </c>
      <c r="AU175" s="279" t="s">
        <v>92</v>
      </c>
      <c r="AV175" s="13" t="s">
        <v>92</v>
      </c>
      <c r="AW175" s="13" t="s">
        <v>36</v>
      </c>
      <c r="AX175" s="13" t="s">
        <v>82</v>
      </c>
      <c r="AY175" s="279" t="s">
        <v>147</v>
      </c>
    </row>
    <row r="176" spans="2:51" s="13" customFormat="1" ht="12">
      <c r="B176" s="269"/>
      <c r="C176" s="270"/>
      <c r="D176" s="260" t="s">
        <v>155</v>
      </c>
      <c r="E176" s="271" t="s">
        <v>1</v>
      </c>
      <c r="F176" s="272" t="s">
        <v>318</v>
      </c>
      <c r="G176" s="270"/>
      <c r="H176" s="273">
        <v>0.5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AT176" s="279" t="s">
        <v>155</v>
      </c>
      <c r="AU176" s="279" t="s">
        <v>92</v>
      </c>
      <c r="AV176" s="13" t="s">
        <v>92</v>
      </c>
      <c r="AW176" s="13" t="s">
        <v>36</v>
      </c>
      <c r="AX176" s="13" t="s">
        <v>82</v>
      </c>
      <c r="AY176" s="279" t="s">
        <v>147</v>
      </c>
    </row>
    <row r="177" spans="2:51" s="13" customFormat="1" ht="12">
      <c r="B177" s="269"/>
      <c r="C177" s="270"/>
      <c r="D177" s="260" t="s">
        <v>155</v>
      </c>
      <c r="E177" s="271" t="s">
        <v>1</v>
      </c>
      <c r="F177" s="272" t="s">
        <v>319</v>
      </c>
      <c r="G177" s="270"/>
      <c r="H177" s="273">
        <v>1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AT177" s="279" t="s">
        <v>155</v>
      </c>
      <c r="AU177" s="279" t="s">
        <v>92</v>
      </c>
      <c r="AV177" s="13" t="s">
        <v>92</v>
      </c>
      <c r="AW177" s="13" t="s">
        <v>36</v>
      </c>
      <c r="AX177" s="13" t="s">
        <v>82</v>
      </c>
      <c r="AY177" s="279" t="s">
        <v>147</v>
      </c>
    </row>
    <row r="178" spans="2:51" s="13" customFormat="1" ht="12">
      <c r="B178" s="269"/>
      <c r="C178" s="270"/>
      <c r="D178" s="260" t="s">
        <v>155</v>
      </c>
      <c r="E178" s="271" t="s">
        <v>1</v>
      </c>
      <c r="F178" s="272" t="s">
        <v>325</v>
      </c>
      <c r="G178" s="270"/>
      <c r="H178" s="273">
        <v>170</v>
      </c>
      <c r="I178" s="274"/>
      <c r="J178" s="270"/>
      <c r="K178" s="270"/>
      <c r="L178" s="275"/>
      <c r="M178" s="276"/>
      <c r="N178" s="277"/>
      <c r="O178" s="277"/>
      <c r="P178" s="277"/>
      <c r="Q178" s="277"/>
      <c r="R178" s="277"/>
      <c r="S178" s="277"/>
      <c r="T178" s="278"/>
      <c r="AT178" s="279" t="s">
        <v>155</v>
      </c>
      <c r="AU178" s="279" t="s">
        <v>92</v>
      </c>
      <c r="AV178" s="13" t="s">
        <v>92</v>
      </c>
      <c r="AW178" s="13" t="s">
        <v>36</v>
      </c>
      <c r="AX178" s="13" t="s">
        <v>82</v>
      </c>
      <c r="AY178" s="279" t="s">
        <v>147</v>
      </c>
    </row>
    <row r="179" spans="2:51" s="14" customFormat="1" ht="12">
      <c r="B179" s="294"/>
      <c r="C179" s="295"/>
      <c r="D179" s="260" t="s">
        <v>155</v>
      </c>
      <c r="E179" s="296" t="s">
        <v>1</v>
      </c>
      <c r="F179" s="297" t="s">
        <v>286</v>
      </c>
      <c r="G179" s="295"/>
      <c r="H179" s="298">
        <v>3828</v>
      </c>
      <c r="I179" s="299"/>
      <c r="J179" s="295"/>
      <c r="K179" s="295"/>
      <c r="L179" s="300"/>
      <c r="M179" s="301"/>
      <c r="N179" s="302"/>
      <c r="O179" s="302"/>
      <c r="P179" s="302"/>
      <c r="Q179" s="302"/>
      <c r="R179" s="302"/>
      <c r="S179" s="302"/>
      <c r="T179" s="303"/>
      <c r="AT179" s="304" t="s">
        <v>155</v>
      </c>
      <c r="AU179" s="304" t="s">
        <v>92</v>
      </c>
      <c r="AV179" s="14" t="s">
        <v>171</v>
      </c>
      <c r="AW179" s="14" t="s">
        <v>36</v>
      </c>
      <c r="AX179" s="14" t="s">
        <v>90</v>
      </c>
      <c r="AY179" s="304" t="s">
        <v>147</v>
      </c>
    </row>
    <row r="180" spans="2:51" s="13" customFormat="1" ht="12">
      <c r="B180" s="269"/>
      <c r="C180" s="270"/>
      <c r="D180" s="260" t="s">
        <v>155</v>
      </c>
      <c r="E180" s="270"/>
      <c r="F180" s="272" t="s">
        <v>330</v>
      </c>
      <c r="G180" s="270"/>
      <c r="H180" s="273">
        <v>53592</v>
      </c>
      <c r="I180" s="274"/>
      <c r="J180" s="270"/>
      <c r="K180" s="270"/>
      <c r="L180" s="275"/>
      <c r="M180" s="276"/>
      <c r="N180" s="277"/>
      <c r="O180" s="277"/>
      <c r="P180" s="277"/>
      <c r="Q180" s="277"/>
      <c r="R180" s="277"/>
      <c r="S180" s="277"/>
      <c r="T180" s="278"/>
      <c r="AT180" s="279" t="s">
        <v>155</v>
      </c>
      <c r="AU180" s="279" t="s">
        <v>92</v>
      </c>
      <c r="AV180" s="13" t="s">
        <v>92</v>
      </c>
      <c r="AW180" s="13" t="s">
        <v>4</v>
      </c>
      <c r="AX180" s="13" t="s">
        <v>90</v>
      </c>
      <c r="AY180" s="279" t="s">
        <v>147</v>
      </c>
    </row>
    <row r="181" spans="2:65" s="1" customFormat="1" ht="24" customHeight="1">
      <c r="B181" s="39"/>
      <c r="C181" s="246" t="s">
        <v>331</v>
      </c>
      <c r="D181" s="246" t="s">
        <v>150</v>
      </c>
      <c r="E181" s="247" t="s">
        <v>332</v>
      </c>
      <c r="F181" s="248" t="s">
        <v>333</v>
      </c>
      <c r="G181" s="249" t="s">
        <v>206</v>
      </c>
      <c r="H181" s="250">
        <v>640</v>
      </c>
      <c r="I181" s="251"/>
      <c r="J181" s="252">
        <f>ROUND(I181*H181,2)</f>
        <v>0</v>
      </c>
      <c r="K181" s="248" t="s">
        <v>196</v>
      </c>
      <c r="L181" s="41"/>
      <c r="M181" s="253" t="s">
        <v>1</v>
      </c>
      <c r="N181" s="254" t="s">
        <v>47</v>
      </c>
      <c r="O181" s="87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AR181" s="257" t="s">
        <v>171</v>
      </c>
      <c r="AT181" s="257" t="s">
        <v>150</v>
      </c>
      <c r="AU181" s="257" t="s">
        <v>92</v>
      </c>
      <c r="AY181" s="16" t="s">
        <v>147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6" t="s">
        <v>90</v>
      </c>
      <c r="BK181" s="139">
        <f>ROUND(I181*H181,2)</f>
        <v>0</v>
      </c>
      <c r="BL181" s="16" t="s">
        <v>171</v>
      </c>
      <c r="BM181" s="257" t="s">
        <v>334</v>
      </c>
    </row>
    <row r="182" spans="2:51" s="12" customFormat="1" ht="12">
      <c r="B182" s="258"/>
      <c r="C182" s="259"/>
      <c r="D182" s="260" t="s">
        <v>155</v>
      </c>
      <c r="E182" s="261" t="s">
        <v>1</v>
      </c>
      <c r="F182" s="262" t="s">
        <v>335</v>
      </c>
      <c r="G182" s="259"/>
      <c r="H182" s="261" t="s">
        <v>1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AT182" s="268" t="s">
        <v>155</v>
      </c>
      <c r="AU182" s="268" t="s">
        <v>92</v>
      </c>
      <c r="AV182" s="12" t="s">
        <v>90</v>
      </c>
      <c r="AW182" s="12" t="s">
        <v>36</v>
      </c>
      <c r="AX182" s="12" t="s">
        <v>82</v>
      </c>
      <c r="AY182" s="268" t="s">
        <v>147</v>
      </c>
    </row>
    <row r="183" spans="2:51" s="13" customFormat="1" ht="12">
      <c r="B183" s="269"/>
      <c r="C183" s="270"/>
      <c r="D183" s="260" t="s">
        <v>155</v>
      </c>
      <c r="E183" s="271" t="s">
        <v>1</v>
      </c>
      <c r="F183" s="272" t="s">
        <v>336</v>
      </c>
      <c r="G183" s="270"/>
      <c r="H183" s="273">
        <v>640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AT183" s="279" t="s">
        <v>155</v>
      </c>
      <c r="AU183" s="279" t="s">
        <v>92</v>
      </c>
      <c r="AV183" s="13" t="s">
        <v>92</v>
      </c>
      <c r="AW183" s="13" t="s">
        <v>36</v>
      </c>
      <c r="AX183" s="13" t="s">
        <v>90</v>
      </c>
      <c r="AY183" s="279" t="s">
        <v>147</v>
      </c>
    </row>
    <row r="184" spans="2:65" s="1" customFormat="1" ht="24" customHeight="1">
      <c r="B184" s="39"/>
      <c r="C184" s="246" t="s">
        <v>266</v>
      </c>
      <c r="D184" s="246" t="s">
        <v>150</v>
      </c>
      <c r="E184" s="247" t="s">
        <v>210</v>
      </c>
      <c r="F184" s="248" t="s">
        <v>337</v>
      </c>
      <c r="G184" s="249" t="s">
        <v>206</v>
      </c>
      <c r="H184" s="250">
        <v>640</v>
      </c>
      <c r="I184" s="251"/>
      <c r="J184" s="252">
        <f>ROUND(I184*H184,2)</f>
        <v>0</v>
      </c>
      <c r="K184" s="248" t="s">
        <v>1</v>
      </c>
      <c r="L184" s="41"/>
      <c r="M184" s="253" t="s">
        <v>1</v>
      </c>
      <c r="N184" s="254" t="s">
        <v>47</v>
      </c>
      <c r="O184" s="87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AR184" s="257" t="s">
        <v>171</v>
      </c>
      <c r="AT184" s="257" t="s">
        <v>150</v>
      </c>
      <c r="AU184" s="257" t="s">
        <v>92</v>
      </c>
      <c r="AY184" s="16" t="s">
        <v>147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6" t="s">
        <v>90</v>
      </c>
      <c r="BK184" s="139">
        <f>ROUND(I184*H184,2)</f>
        <v>0</v>
      </c>
      <c r="BL184" s="16" t="s">
        <v>171</v>
      </c>
      <c r="BM184" s="257" t="s">
        <v>338</v>
      </c>
    </row>
    <row r="185" spans="2:51" s="12" customFormat="1" ht="12">
      <c r="B185" s="258"/>
      <c r="C185" s="259"/>
      <c r="D185" s="260" t="s">
        <v>155</v>
      </c>
      <c r="E185" s="261" t="s">
        <v>1</v>
      </c>
      <c r="F185" s="262" t="s">
        <v>335</v>
      </c>
      <c r="G185" s="259"/>
      <c r="H185" s="261" t="s">
        <v>1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AT185" s="268" t="s">
        <v>155</v>
      </c>
      <c r="AU185" s="268" t="s">
        <v>92</v>
      </c>
      <c r="AV185" s="12" t="s">
        <v>90</v>
      </c>
      <c r="AW185" s="12" t="s">
        <v>36</v>
      </c>
      <c r="AX185" s="12" t="s">
        <v>82</v>
      </c>
      <c r="AY185" s="268" t="s">
        <v>147</v>
      </c>
    </row>
    <row r="186" spans="2:51" s="13" customFormat="1" ht="12">
      <c r="B186" s="269"/>
      <c r="C186" s="270"/>
      <c r="D186" s="260" t="s">
        <v>155</v>
      </c>
      <c r="E186" s="271" t="s">
        <v>1</v>
      </c>
      <c r="F186" s="272" t="s">
        <v>336</v>
      </c>
      <c r="G186" s="270"/>
      <c r="H186" s="273">
        <v>640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AT186" s="279" t="s">
        <v>155</v>
      </c>
      <c r="AU186" s="279" t="s">
        <v>92</v>
      </c>
      <c r="AV186" s="13" t="s">
        <v>92</v>
      </c>
      <c r="AW186" s="13" t="s">
        <v>36</v>
      </c>
      <c r="AX186" s="13" t="s">
        <v>90</v>
      </c>
      <c r="AY186" s="279" t="s">
        <v>147</v>
      </c>
    </row>
    <row r="187" spans="2:65" s="1" customFormat="1" ht="24" customHeight="1">
      <c r="B187" s="39"/>
      <c r="C187" s="246" t="s">
        <v>339</v>
      </c>
      <c r="D187" s="246" t="s">
        <v>150</v>
      </c>
      <c r="E187" s="247" t="s">
        <v>214</v>
      </c>
      <c r="F187" s="248" t="s">
        <v>215</v>
      </c>
      <c r="G187" s="249" t="s">
        <v>206</v>
      </c>
      <c r="H187" s="250">
        <v>8960</v>
      </c>
      <c r="I187" s="251"/>
      <c r="J187" s="252">
        <f>ROUND(I187*H187,2)</f>
        <v>0</v>
      </c>
      <c r="K187" s="248" t="s">
        <v>1</v>
      </c>
      <c r="L187" s="41"/>
      <c r="M187" s="253" t="s">
        <v>1</v>
      </c>
      <c r="N187" s="254" t="s">
        <v>47</v>
      </c>
      <c r="O187" s="87"/>
      <c r="P187" s="255">
        <f>O187*H187</f>
        <v>0</v>
      </c>
      <c r="Q187" s="255">
        <v>0</v>
      </c>
      <c r="R187" s="255">
        <f>Q187*H187</f>
        <v>0</v>
      </c>
      <c r="S187" s="255">
        <v>0</v>
      </c>
      <c r="T187" s="256">
        <f>S187*H187</f>
        <v>0</v>
      </c>
      <c r="AR187" s="257" t="s">
        <v>171</v>
      </c>
      <c r="AT187" s="257" t="s">
        <v>150</v>
      </c>
      <c r="AU187" s="257" t="s">
        <v>92</v>
      </c>
      <c r="AY187" s="16" t="s">
        <v>147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6" t="s">
        <v>90</v>
      </c>
      <c r="BK187" s="139">
        <f>ROUND(I187*H187,2)</f>
        <v>0</v>
      </c>
      <c r="BL187" s="16" t="s">
        <v>171</v>
      </c>
      <c r="BM187" s="257" t="s">
        <v>340</v>
      </c>
    </row>
    <row r="188" spans="2:51" s="12" customFormat="1" ht="12">
      <c r="B188" s="258"/>
      <c r="C188" s="259"/>
      <c r="D188" s="260" t="s">
        <v>155</v>
      </c>
      <c r="E188" s="261" t="s">
        <v>1</v>
      </c>
      <c r="F188" s="262" t="s">
        <v>335</v>
      </c>
      <c r="G188" s="259"/>
      <c r="H188" s="261" t="s">
        <v>1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155</v>
      </c>
      <c r="AU188" s="268" t="s">
        <v>92</v>
      </c>
      <c r="AV188" s="12" t="s">
        <v>90</v>
      </c>
      <c r="AW188" s="12" t="s">
        <v>36</v>
      </c>
      <c r="AX188" s="12" t="s">
        <v>82</v>
      </c>
      <c r="AY188" s="268" t="s">
        <v>147</v>
      </c>
    </row>
    <row r="189" spans="2:51" s="13" customFormat="1" ht="12">
      <c r="B189" s="269"/>
      <c r="C189" s="270"/>
      <c r="D189" s="260" t="s">
        <v>155</v>
      </c>
      <c r="E189" s="271" t="s">
        <v>1</v>
      </c>
      <c r="F189" s="272" t="s">
        <v>336</v>
      </c>
      <c r="G189" s="270"/>
      <c r="H189" s="273">
        <v>640</v>
      </c>
      <c r="I189" s="274"/>
      <c r="J189" s="270"/>
      <c r="K189" s="270"/>
      <c r="L189" s="275"/>
      <c r="M189" s="276"/>
      <c r="N189" s="277"/>
      <c r="O189" s="277"/>
      <c r="P189" s="277"/>
      <c r="Q189" s="277"/>
      <c r="R189" s="277"/>
      <c r="S189" s="277"/>
      <c r="T189" s="278"/>
      <c r="AT189" s="279" t="s">
        <v>155</v>
      </c>
      <c r="AU189" s="279" t="s">
        <v>92</v>
      </c>
      <c r="AV189" s="13" t="s">
        <v>92</v>
      </c>
      <c r="AW189" s="13" t="s">
        <v>36</v>
      </c>
      <c r="AX189" s="13" t="s">
        <v>90</v>
      </c>
      <c r="AY189" s="279" t="s">
        <v>147</v>
      </c>
    </row>
    <row r="190" spans="2:51" s="13" customFormat="1" ht="12">
      <c r="B190" s="269"/>
      <c r="C190" s="270"/>
      <c r="D190" s="260" t="s">
        <v>155</v>
      </c>
      <c r="E190" s="270"/>
      <c r="F190" s="272" t="s">
        <v>341</v>
      </c>
      <c r="G190" s="270"/>
      <c r="H190" s="273">
        <v>8960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155</v>
      </c>
      <c r="AU190" s="279" t="s">
        <v>92</v>
      </c>
      <c r="AV190" s="13" t="s">
        <v>92</v>
      </c>
      <c r="AW190" s="13" t="s">
        <v>4</v>
      </c>
      <c r="AX190" s="13" t="s">
        <v>90</v>
      </c>
      <c r="AY190" s="279" t="s">
        <v>147</v>
      </c>
    </row>
    <row r="191" spans="2:65" s="1" customFormat="1" ht="16.5" customHeight="1">
      <c r="B191" s="39"/>
      <c r="C191" s="246" t="s">
        <v>342</v>
      </c>
      <c r="D191" s="246" t="s">
        <v>150</v>
      </c>
      <c r="E191" s="247" t="s">
        <v>219</v>
      </c>
      <c r="F191" s="248" t="s">
        <v>343</v>
      </c>
      <c r="G191" s="249" t="s">
        <v>206</v>
      </c>
      <c r="H191" s="250">
        <v>3188</v>
      </c>
      <c r="I191" s="251"/>
      <c r="J191" s="252">
        <f>ROUND(I191*H191,2)</f>
        <v>0</v>
      </c>
      <c r="K191" s="248" t="s">
        <v>196</v>
      </c>
      <c r="L191" s="41"/>
      <c r="M191" s="253" t="s">
        <v>1</v>
      </c>
      <c r="N191" s="254" t="s">
        <v>47</v>
      </c>
      <c r="O191" s="87"/>
      <c r="P191" s="255">
        <f>O191*H191</f>
        <v>0</v>
      </c>
      <c r="Q191" s="255">
        <v>0</v>
      </c>
      <c r="R191" s="255">
        <f>Q191*H191</f>
        <v>0</v>
      </c>
      <c r="S191" s="255">
        <v>0</v>
      </c>
      <c r="T191" s="256">
        <f>S191*H191</f>
        <v>0</v>
      </c>
      <c r="AR191" s="257" t="s">
        <v>171</v>
      </c>
      <c r="AT191" s="257" t="s">
        <v>150</v>
      </c>
      <c r="AU191" s="257" t="s">
        <v>92</v>
      </c>
      <c r="AY191" s="16" t="s">
        <v>147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6" t="s">
        <v>90</v>
      </c>
      <c r="BK191" s="139">
        <f>ROUND(I191*H191,2)</f>
        <v>0</v>
      </c>
      <c r="BL191" s="16" t="s">
        <v>171</v>
      </c>
      <c r="BM191" s="257" t="s">
        <v>344</v>
      </c>
    </row>
    <row r="192" spans="2:51" s="12" customFormat="1" ht="12">
      <c r="B192" s="258"/>
      <c r="C192" s="259"/>
      <c r="D192" s="260" t="s">
        <v>155</v>
      </c>
      <c r="E192" s="261" t="s">
        <v>1</v>
      </c>
      <c r="F192" s="262" t="s">
        <v>345</v>
      </c>
      <c r="G192" s="259"/>
      <c r="H192" s="261" t="s">
        <v>1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AT192" s="268" t="s">
        <v>155</v>
      </c>
      <c r="AU192" s="268" t="s">
        <v>92</v>
      </c>
      <c r="AV192" s="12" t="s">
        <v>90</v>
      </c>
      <c r="AW192" s="12" t="s">
        <v>36</v>
      </c>
      <c r="AX192" s="12" t="s">
        <v>82</v>
      </c>
      <c r="AY192" s="268" t="s">
        <v>147</v>
      </c>
    </row>
    <row r="193" spans="2:51" s="13" customFormat="1" ht="12">
      <c r="B193" s="269"/>
      <c r="C193" s="270"/>
      <c r="D193" s="260" t="s">
        <v>155</v>
      </c>
      <c r="E193" s="271" t="s">
        <v>1</v>
      </c>
      <c r="F193" s="272" t="s">
        <v>346</v>
      </c>
      <c r="G193" s="270"/>
      <c r="H193" s="273">
        <v>3188</v>
      </c>
      <c r="I193" s="274"/>
      <c r="J193" s="270"/>
      <c r="K193" s="270"/>
      <c r="L193" s="275"/>
      <c r="M193" s="276"/>
      <c r="N193" s="277"/>
      <c r="O193" s="277"/>
      <c r="P193" s="277"/>
      <c r="Q193" s="277"/>
      <c r="R193" s="277"/>
      <c r="S193" s="277"/>
      <c r="T193" s="278"/>
      <c r="AT193" s="279" t="s">
        <v>155</v>
      </c>
      <c r="AU193" s="279" t="s">
        <v>92</v>
      </c>
      <c r="AV193" s="13" t="s">
        <v>92</v>
      </c>
      <c r="AW193" s="13" t="s">
        <v>36</v>
      </c>
      <c r="AX193" s="13" t="s">
        <v>90</v>
      </c>
      <c r="AY193" s="279" t="s">
        <v>147</v>
      </c>
    </row>
    <row r="194" spans="2:65" s="1" customFormat="1" ht="36" customHeight="1">
      <c r="B194" s="39"/>
      <c r="C194" s="246" t="s">
        <v>347</v>
      </c>
      <c r="D194" s="246" t="s">
        <v>150</v>
      </c>
      <c r="E194" s="247" t="s">
        <v>348</v>
      </c>
      <c r="F194" s="248" t="s">
        <v>349</v>
      </c>
      <c r="G194" s="249" t="s">
        <v>206</v>
      </c>
      <c r="H194" s="250">
        <v>2850</v>
      </c>
      <c r="I194" s="251"/>
      <c r="J194" s="252">
        <f>ROUND(I194*H194,2)</f>
        <v>0</v>
      </c>
      <c r="K194" s="248" t="s">
        <v>196</v>
      </c>
      <c r="L194" s="41"/>
      <c r="M194" s="253" t="s">
        <v>1</v>
      </c>
      <c r="N194" s="254" t="s">
        <v>47</v>
      </c>
      <c r="O194" s="87"/>
      <c r="P194" s="255">
        <f>O194*H194</f>
        <v>0</v>
      </c>
      <c r="Q194" s="255">
        <v>0</v>
      </c>
      <c r="R194" s="255">
        <f>Q194*H194</f>
        <v>0</v>
      </c>
      <c r="S194" s="255">
        <v>0</v>
      </c>
      <c r="T194" s="256">
        <f>S194*H194</f>
        <v>0</v>
      </c>
      <c r="AR194" s="257" t="s">
        <v>171</v>
      </c>
      <c r="AT194" s="257" t="s">
        <v>150</v>
      </c>
      <c r="AU194" s="257" t="s">
        <v>92</v>
      </c>
      <c r="AY194" s="16" t="s">
        <v>147</v>
      </c>
      <c r="BE194" s="139">
        <f>IF(N194="základní",J194,0)</f>
        <v>0</v>
      </c>
      <c r="BF194" s="139">
        <f>IF(N194="snížená",J194,0)</f>
        <v>0</v>
      </c>
      <c r="BG194" s="139">
        <f>IF(N194="zákl. přenesená",J194,0)</f>
        <v>0</v>
      </c>
      <c r="BH194" s="139">
        <f>IF(N194="sníž. přenesená",J194,0)</f>
        <v>0</v>
      </c>
      <c r="BI194" s="139">
        <f>IF(N194="nulová",J194,0)</f>
        <v>0</v>
      </c>
      <c r="BJ194" s="16" t="s">
        <v>90</v>
      </c>
      <c r="BK194" s="139">
        <f>ROUND(I194*H194,2)</f>
        <v>0</v>
      </c>
      <c r="BL194" s="16" t="s">
        <v>171</v>
      </c>
      <c r="BM194" s="257" t="s">
        <v>350</v>
      </c>
    </row>
    <row r="195" spans="2:51" s="12" customFormat="1" ht="12">
      <c r="B195" s="258"/>
      <c r="C195" s="259"/>
      <c r="D195" s="260" t="s">
        <v>155</v>
      </c>
      <c r="E195" s="261" t="s">
        <v>1</v>
      </c>
      <c r="F195" s="262" t="s">
        <v>351</v>
      </c>
      <c r="G195" s="259"/>
      <c r="H195" s="261" t="s">
        <v>1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155</v>
      </c>
      <c r="AU195" s="268" t="s">
        <v>92</v>
      </c>
      <c r="AV195" s="12" t="s">
        <v>90</v>
      </c>
      <c r="AW195" s="12" t="s">
        <v>36</v>
      </c>
      <c r="AX195" s="12" t="s">
        <v>82</v>
      </c>
      <c r="AY195" s="268" t="s">
        <v>147</v>
      </c>
    </row>
    <row r="196" spans="2:51" s="13" customFormat="1" ht="12">
      <c r="B196" s="269"/>
      <c r="C196" s="270"/>
      <c r="D196" s="260" t="s">
        <v>155</v>
      </c>
      <c r="E196" s="271" t="s">
        <v>1</v>
      </c>
      <c r="F196" s="272" t="s">
        <v>352</v>
      </c>
      <c r="G196" s="270"/>
      <c r="H196" s="273">
        <v>2850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AT196" s="279" t="s">
        <v>155</v>
      </c>
      <c r="AU196" s="279" t="s">
        <v>92</v>
      </c>
      <c r="AV196" s="13" t="s">
        <v>92</v>
      </c>
      <c r="AW196" s="13" t="s">
        <v>36</v>
      </c>
      <c r="AX196" s="13" t="s">
        <v>90</v>
      </c>
      <c r="AY196" s="279" t="s">
        <v>147</v>
      </c>
    </row>
    <row r="197" spans="2:65" s="1" customFormat="1" ht="36" customHeight="1">
      <c r="B197" s="39"/>
      <c r="C197" s="246" t="s">
        <v>149</v>
      </c>
      <c r="D197" s="246" t="s">
        <v>150</v>
      </c>
      <c r="E197" s="247" t="s">
        <v>353</v>
      </c>
      <c r="F197" s="248" t="s">
        <v>354</v>
      </c>
      <c r="G197" s="249" t="s">
        <v>206</v>
      </c>
      <c r="H197" s="250">
        <v>80</v>
      </c>
      <c r="I197" s="251"/>
      <c r="J197" s="252">
        <f>ROUND(I197*H197,2)</f>
        <v>0</v>
      </c>
      <c r="K197" s="248" t="s">
        <v>196</v>
      </c>
      <c r="L197" s="41"/>
      <c r="M197" s="253" t="s">
        <v>1</v>
      </c>
      <c r="N197" s="254" t="s">
        <v>47</v>
      </c>
      <c r="O197" s="87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AR197" s="257" t="s">
        <v>171</v>
      </c>
      <c r="AT197" s="257" t="s">
        <v>150</v>
      </c>
      <c r="AU197" s="257" t="s">
        <v>92</v>
      </c>
      <c r="AY197" s="16" t="s">
        <v>147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6" t="s">
        <v>90</v>
      </c>
      <c r="BK197" s="139">
        <f>ROUND(I197*H197,2)</f>
        <v>0</v>
      </c>
      <c r="BL197" s="16" t="s">
        <v>171</v>
      </c>
      <c r="BM197" s="257" t="s">
        <v>355</v>
      </c>
    </row>
    <row r="198" spans="2:65" s="1" customFormat="1" ht="36" customHeight="1">
      <c r="B198" s="39"/>
      <c r="C198" s="246" t="s">
        <v>228</v>
      </c>
      <c r="D198" s="246" t="s">
        <v>150</v>
      </c>
      <c r="E198" s="247" t="s">
        <v>356</v>
      </c>
      <c r="F198" s="248" t="s">
        <v>357</v>
      </c>
      <c r="G198" s="249" t="s">
        <v>206</v>
      </c>
      <c r="H198" s="250">
        <v>1.5</v>
      </c>
      <c r="I198" s="251"/>
      <c r="J198" s="252">
        <f>ROUND(I198*H198,2)</f>
        <v>0</v>
      </c>
      <c r="K198" s="248" t="s">
        <v>196</v>
      </c>
      <c r="L198" s="41"/>
      <c r="M198" s="253" t="s">
        <v>1</v>
      </c>
      <c r="N198" s="254" t="s">
        <v>47</v>
      </c>
      <c r="O198" s="87"/>
      <c r="P198" s="255">
        <f>O198*H198</f>
        <v>0</v>
      </c>
      <c r="Q198" s="255">
        <v>0</v>
      </c>
      <c r="R198" s="255">
        <f>Q198*H198</f>
        <v>0</v>
      </c>
      <c r="S198" s="255">
        <v>0</v>
      </c>
      <c r="T198" s="256">
        <f>S198*H198</f>
        <v>0</v>
      </c>
      <c r="AR198" s="257" t="s">
        <v>171</v>
      </c>
      <c r="AT198" s="257" t="s">
        <v>150</v>
      </c>
      <c r="AU198" s="257" t="s">
        <v>92</v>
      </c>
      <c r="AY198" s="16" t="s">
        <v>147</v>
      </c>
      <c r="BE198" s="139">
        <f>IF(N198="základní",J198,0)</f>
        <v>0</v>
      </c>
      <c r="BF198" s="139">
        <f>IF(N198="snížená",J198,0)</f>
        <v>0</v>
      </c>
      <c r="BG198" s="139">
        <f>IF(N198="zákl. přenesená",J198,0)</f>
        <v>0</v>
      </c>
      <c r="BH198" s="139">
        <f>IF(N198="sníž. přenesená",J198,0)</f>
        <v>0</v>
      </c>
      <c r="BI198" s="139">
        <f>IF(N198="nulová",J198,0)</f>
        <v>0</v>
      </c>
      <c r="BJ198" s="16" t="s">
        <v>90</v>
      </c>
      <c r="BK198" s="139">
        <f>ROUND(I198*H198,2)</f>
        <v>0</v>
      </c>
      <c r="BL198" s="16" t="s">
        <v>171</v>
      </c>
      <c r="BM198" s="257" t="s">
        <v>358</v>
      </c>
    </row>
    <row r="199" spans="2:65" s="1" customFormat="1" ht="36" customHeight="1">
      <c r="B199" s="39"/>
      <c r="C199" s="246" t="s">
        <v>359</v>
      </c>
      <c r="D199" s="246" t="s">
        <v>150</v>
      </c>
      <c r="E199" s="247" t="s">
        <v>360</v>
      </c>
      <c r="F199" s="248" t="s">
        <v>361</v>
      </c>
      <c r="G199" s="249" t="s">
        <v>206</v>
      </c>
      <c r="H199" s="250">
        <v>20</v>
      </c>
      <c r="I199" s="251"/>
      <c r="J199" s="252">
        <f>ROUND(I199*H199,2)</f>
        <v>0</v>
      </c>
      <c r="K199" s="248" t="s">
        <v>196</v>
      </c>
      <c r="L199" s="41"/>
      <c r="M199" s="253" t="s">
        <v>1</v>
      </c>
      <c r="N199" s="254" t="s">
        <v>47</v>
      </c>
      <c r="O199" s="87"/>
      <c r="P199" s="255">
        <f>O199*H199</f>
        <v>0</v>
      </c>
      <c r="Q199" s="255">
        <v>0</v>
      </c>
      <c r="R199" s="255">
        <f>Q199*H199</f>
        <v>0</v>
      </c>
      <c r="S199" s="255">
        <v>0</v>
      </c>
      <c r="T199" s="256">
        <f>S199*H199</f>
        <v>0</v>
      </c>
      <c r="AR199" s="257" t="s">
        <v>171</v>
      </c>
      <c r="AT199" s="257" t="s">
        <v>150</v>
      </c>
      <c r="AU199" s="257" t="s">
        <v>92</v>
      </c>
      <c r="AY199" s="16" t="s">
        <v>147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6" t="s">
        <v>90</v>
      </c>
      <c r="BK199" s="139">
        <f>ROUND(I199*H199,2)</f>
        <v>0</v>
      </c>
      <c r="BL199" s="16" t="s">
        <v>171</v>
      </c>
      <c r="BM199" s="257" t="s">
        <v>362</v>
      </c>
    </row>
    <row r="200" spans="2:65" s="1" customFormat="1" ht="36" customHeight="1">
      <c r="B200" s="39"/>
      <c r="C200" s="246" t="s">
        <v>363</v>
      </c>
      <c r="D200" s="246" t="s">
        <v>150</v>
      </c>
      <c r="E200" s="247" t="s">
        <v>364</v>
      </c>
      <c r="F200" s="248" t="s">
        <v>365</v>
      </c>
      <c r="G200" s="249" t="s">
        <v>206</v>
      </c>
      <c r="H200" s="250">
        <v>30</v>
      </c>
      <c r="I200" s="251"/>
      <c r="J200" s="252">
        <f>ROUND(I200*H200,2)</f>
        <v>0</v>
      </c>
      <c r="K200" s="248" t="s">
        <v>196</v>
      </c>
      <c r="L200" s="41"/>
      <c r="M200" s="253" t="s">
        <v>1</v>
      </c>
      <c r="N200" s="254" t="s">
        <v>47</v>
      </c>
      <c r="O200" s="87"/>
      <c r="P200" s="255">
        <f>O200*H200</f>
        <v>0</v>
      </c>
      <c r="Q200" s="255">
        <v>0</v>
      </c>
      <c r="R200" s="255">
        <f>Q200*H200</f>
        <v>0</v>
      </c>
      <c r="S200" s="255">
        <v>0</v>
      </c>
      <c r="T200" s="256">
        <f>S200*H200</f>
        <v>0</v>
      </c>
      <c r="AR200" s="257" t="s">
        <v>171</v>
      </c>
      <c r="AT200" s="257" t="s">
        <v>150</v>
      </c>
      <c r="AU200" s="257" t="s">
        <v>92</v>
      </c>
      <c r="AY200" s="16" t="s">
        <v>147</v>
      </c>
      <c r="BE200" s="139">
        <f>IF(N200="základní",J200,0)</f>
        <v>0</v>
      </c>
      <c r="BF200" s="139">
        <f>IF(N200="snížená",J200,0)</f>
        <v>0</v>
      </c>
      <c r="BG200" s="139">
        <f>IF(N200="zákl. přenesená",J200,0)</f>
        <v>0</v>
      </c>
      <c r="BH200" s="139">
        <f>IF(N200="sníž. přenesená",J200,0)</f>
        <v>0</v>
      </c>
      <c r="BI200" s="139">
        <f>IF(N200="nulová",J200,0)</f>
        <v>0</v>
      </c>
      <c r="BJ200" s="16" t="s">
        <v>90</v>
      </c>
      <c r="BK200" s="139">
        <f>ROUND(I200*H200,2)</f>
        <v>0</v>
      </c>
      <c r="BL200" s="16" t="s">
        <v>171</v>
      </c>
      <c r="BM200" s="257" t="s">
        <v>366</v>
      </c>
    </row>
    <row r="201" spans="2:65" s="1" customFormat="1" ht="36" customHeight="1">
      <c r="B201" s="39"/>
      <c r="C201" s="246" t="s">
        <v>203</v>
      </c>
      <c r="D201" s="246" t="s">
        <v>150</v>
      </c>
      <c r="E201" s="247" t="s">
        <v>367</v>
      </c>
      <c r="F201" s="248" t="s">
        <v>368</v>
      </c>
      <c r="G201" s="249" t="s">
        <v>206</v>
      </c>
      <c r="H201" s="250">
        <v>5</v>
      </c>
      <c r="I201" s="251"/>
      <c r="J201" s="252">
        <f>ROUND(I201*H201,2)</f>
        <v>0</v>
      </c>
      <c r="K201" s="248" t="s">
        <v>196</v>
      </c>
      <c r="L201" s="41"/>
      <c r="M201" s="253" t="s">
        <v>1</v>
      </c>
      <c r="N201" s="254" t="s">
        <v>47</v>
      </c>
      <c r="O201" s="87"/>
      <c r="P201" s="255">
        <f>O201*H201</f>
        <v>0</v>
      </c>
      <c r="Q201" s="255">
        <v>0</v>
      </c>
      <c r="R201" s="255">
        <f>Q201*H201</f>
        <v>0</v>
      </c>
      <c r="S201" s="255">
        <v>0</v>
      </c>
      <c r="T201" s="256">
        <f>S201*H201</f>
        <v>0</v>
      </c>
      <c r="AR201" s="257" t="s">
        <v>171</v>
      </c>
      <c r="AT201" s="257" t="s">
        <v>150</v>
      </c>
      <c r="AU201" s="257" t="s">
        <v>92</v>
      </c>
      <c r="AY201" s="16" t="s">
        <v>147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6" t="s">
        <v>90</v>
      </c>
      <c r="BK201" s="139">
        <f>ROUND(I201*H201,2)</f>
        <v>0</v>
      </c>
      <c r="BL201" s="16" t="s">
        <v>171</v>
      </c>
      <c r="BM201" s="257" t="s">
        <v>369</v>
      </c>
    </row>
    <row r="202" spans="2:65" s="1" customFormat="1" ht="36" customHeight="1">
      <c r="B202" s="39"/>
      <c r="C202" s="246" t="s">
        <v>7</v>
      </c>
      <c r="D202" s="246" t="s">
        <v>150</v>
      </c>
      <c r="E202" s="247" t="s">
        <v>370</v>
      </c>
      <c r="F202" s="248" t="s">
        <v>371</v>
      </c>
      <c r="G202" s="249" t="s">
        <v>206</v>
      </c>
      <c r="H202" s="250">
        <v>30</v>
      </c>
      <c r="I202" s="251"/>
      <c r="J202" s="252">
        <f>ROUND(I202*H202,2)</f>
        <v>0</v>
      </c>
      <c r="K202" s="248" t="s">
        <v>196</v>
      </c>
      <c r="L202" s="41"/>
      <c r="M202" s="253" t="s">
        <v>1</v>
      </c>
      <c r="N202" s="254" t="s">
        <v>47</v>
      </c>
      <c r="O202" s="87"/>
      <c r="P202" s="255">
        <f>O202*H202</f>
        <v>0</v>
      </c>
      <c r="Q202" s="255">
        <v>0</v>
      </c>
      <c r="R202" s="255">
        <f>Q202*H202</f>
        <v>0</v>
      </c>
      <c r="S202" s="255">
        <v>0</v>
      </c>
      <c r="T202" s="256">
        <f>S202*H202</f>
        <v>0</v>
      </c>
      <c r="AR202" s="257" t="s">
        <v>171</v>
      </c>
      <c r="AT202" s="257" t="s">
        <v>150</v>
      </c>
      <c r="AU202" s="257" t="s">
        <v>92</v>
      </c>
      <c r="AY202" s="16" t="s">
        <v>147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6" t="s">
        <v>90</v>
      </c>
      <c r="BK202" s="139">
        <f>ROUND(I202*H202,2)</f>
        <v>0</v>
      </c>
      <c r="BL202" s="16" t="s">
        <v>171</v>
      </c>
      <c r="BM202" s="257" t="s">
        <v>372</v>
      </c>
    </row>
    <row r="203" spans="2:65" s="1" customFormat="1" ht="36" customHeight="1">
      <c r="B203" s="39"/>
      <c r="C203" s="246" t="s">
        <v>209</v>
      </c>
      <c r="D203" s="246" t="s">
        <v>150</v>
      </c>
      <c r="E203" s="247" t="s">
        <v>373</v>
      </c>
      <c r="F203" s="248" t="s">
        <v>374</v>
      </c>
      <c r="G203" s="249" t="s">
        <v>206</v>
      </c>
      <c r="H203" s="250">
        <v>170</v>
      </c>
      <c r="I203" s="251"/>
      <c r="J203" s="252">
        <f>ROUND(I203*H203,2)</f>
        <v>0</v>
      </c>
      <c r="K203" s="248" t="s">
        <v>196</v>
      </c>
      <c r="L203" s="41"/>
      <c r="M203" s="253" t="s">
        <v>1</v>
      </c>
      <c r="N203" s="254" t="s">
        <v>47</v>
      </c>
      <c r="O203" s="87"/>
      <c r="P203" s="255">
        <f>O203*H203</f>
        <v>0</v>
      </c>
      <c r="Q203" s="255">
        <v>0</v>
      </c>
      <c r="R203" s="255">
        <f>Q203*H203</f>
        <v>0</v>
      </c>
      <c r="S203" s="255">
        <v>0</v>
      </c>
      <c r="T203" s="256">
        <f>S203*H203</f>
        <v>0</v>
      </c>
      <c r="AR203" s="257" t="s">
        <v>171</v>
      </c>
      <c r="AT203" s="257" t="s">
        <v>150</v>
      </c>
      <c r="AU203" s="257" t="s">
        <v>92</v>
      </c>
      <c r="AY203" s="16" t="s">
        <v>147</v>
      </c>
      <c r="BE203" s="139">
        <f>IF(N203="základní",J203,0)</f>
        <v>0</v>
      </c>
      <c r="BF203" s="139">
        <f>IF(N203="snížená",J203,0)</f>
        <v>0</v>
      </c>
      <c r="BG203" s="139">
        <f>IF(N203="zákl. přenesená",J203,0)</f>
        <v>0</v>
      </c>
      <c r="BH203" s="139">
        <f>IF(N203="sníž. přenesená",J203,0)</f>
        <v>0</v>
      </c>
      <c r="BI203" s="139">
        <f>IF(N203="nulová",J203,0)</f>
        <v>0</v>
      </c>
      <c r="BJ203" s="16" t="s">
        <v>90</v>
      </c>
      <c r="BK203" s="139">
        <f>ROUND(I203*H203,2)</f>
        <v>0</v>
      </c>
      <c r="BL203" s="16" t="s">
        <v>171</v>
      </c>
      <c r="BM203" s="257" t="s">
        <v>375</v>
      </c>
    </row>
    <row r="204" spans="2:63" s="11" customFormat="1" ht="22.8" customHeight="1">
      <c r="B204" s="230"/>
      <c r="C204" s="231"/>
      <c r="D204" s="232" t="s">
        <v>81</v>
      </c>
      <c r="E204" s="244" t="s">
        <v>376</v>
      </c>
      <c r="F204" s="244" t="s">
        <v>377</v>
      </c>
      <c r="G204" s="231"/>
      <c r="H204" s="231"/>
      <c r="I204" s="234"/>
      <c r="J204" s="245">
        <f>BK204</f>
        <v>0</v>
      </c>
      <c r="K204" s="231"/>
      <c r="L204" s="236"/>
      <c r="M204" s="237"/>
      <c r="N204" s="238"/>
      <c r="O204" s="238"/>
      <c r="P204" s="239">
        <f>SUM(P205:P212)</f>
        <v>0</v>
      </c>
      <c r="Q204" s="238"/>
      <c r="R204" s="239">
        <f>SUM(R205:R212)</f>
        <v>0</v>
      </c>
      <c r="S204" s="238"/>
      <c r="T204" s="240">
        <f>SUM(T205:T212)</f>
        <v>0</v>
      </c>
      <c r="AR204" s="241" t="s">
        <v>90</v>
      </c>
      <c r="AT204" s="242" t="s">
        <v>81</v>
      </c>
      <c r="AU204" s="242" t="s">
        <v>90</v>
      </c>
      <c r="AY204" s="241" t="s">
        <v>147</v>
      </c>
      <c r="BK204" s="243">
        <f>SUM(BK205:BK212)</f>
        <v>0</v>
      </c>
    </row>
    <row r="205" spans="2:65" s="1" customFormat="1" ht="16.5" customHeight="1">
      <c r="B205" s="39"/>
      <c r="C205" s="246" t="s">
        <v>199</v>
      </c>
      <c r="D205" s="246" t="s">
        <v>150</v>
      </c>
      <c r="E205" s="247" t="s">
        <v>378</v>
      </c>
      <c r="F205" s="248" t="s">
        <v>379</v>
      </c>
      <c r="G205" s="249" t="s">
        <v>206</v>
      </c>
      <c r="H205" s="250">
        <v>2</v>
      </c>
      <c r="I205" s="251"/>
      <c r="J205" s="252">
        <f>ROUND(I205*H205,2)</f>
        <v>0</v>
      </c>
      <c r="K205" s="248" t="s">
        <v>1</v>
      </c>
      <c r="L205" s="41"/>
      <c r="M205" s="253" t="s">
        <v>1</v>
      </c>
      <c r="N205" s="254" t="s">
        <v>47</v>
      </c>
      <c r="O205" s="87"/>
      <c r="P205" s="255">
        <f>O205*H205</f>
        <v>0</v>
      </c>
      <c r="Q205" s="255">
        <v>0</v>
      </c>
      <c r="R205" s="255">
        <f>Q205*H205</f>
        <v>0</v>
      </c>
      <c r="S205" s="255">
        <v>0</v>
      </c>
      <c r="T205" s="256">
        <f>S205*H205</f>
        <v>0</v>
      </c>
      <c r="AR205" s="257" t="s">
        <v>171</v>
      </c>
      <c r="AT205" s="257" t="s">
        <v>150</v>
      </c>
      <c r="AU205" s="257" t="s">
        <v>92</v>
      </c>
      <c r="AY205" s="16" t="s">
        <v>147</v>
      </c>
      <c r="BE205" s="139">
        <f>IF(N205="základní",J205,0)</f>
        <v>0</v>
      </c>
      <c r="BF205" s="139">
        <f>IF(N205="snížená",J205,0)</f>
        <v>0</v>
      </c>
      <c r="BG205" s="139">
        <f>IF(N205="zákl. přenesená",J205,0)</f>
        <v>0</v>
      </c>
      <c r="BH205" s="139">
        <f>IF(N205="sníž. přenesená",J205,0)</f>
        <v>0</v>
      </c>
      <c r="BI205" s="139">
        <f>IF(N205="nulová",J205,0)</f>
        <v>0</v>
      </c>
      <c r="BJ205" s="16" t="s">
        <v>90</v>
      </c>
      <c r="BK205" s="139">
        <f>ROUND(I205*H205,2)</f>
        <v>0</v>
      </c>
      <c r="BL205" s="16" t="s">
        <v>171</v>
      </c>
      <c r="BM205" s="257" t="s">
        <v>380</v>
      </c>
    </row>
    <row r="206" spans="2:65" s="1" customFormat="1" ht="24" customHeight="1">
      <c r="B206" s="39"/>
      <c r="C206" s="246" t="s">
        <v>245</v>
      </c>
      <c r="D206" s="246" t="s">
        <v>150</v>
      </c>
      <c r="E206" s="247" t="s">
        <v>381</v>
      </c>
      <c r="F206" s="248" t="s">
        <v>382</v>
      </c>
      <c r="G206" s="249" t="s">
        <v>206</v>
      </c>
      <c r="H206" s="250">
        <v>2</v>
      </c>
      <c r="I206" s="251"/>
      <c r="J206" s="252">
        <f>ROUND(I206*H206,2)</f>
        <v>0</v>
      </c>
      <c r="K206" s="248" t="s">
        <v>1</v>
      </c>
      <c r="L206" s="41"/>
      <c r="M206" s="253" t="s">
        <v>1</v>
      </c>
      <c r="N206" s="254" t="s">
        <v>47</v>
      </c>
      <c r="O206" s="87"/>
      <c r="P206" s="255">
        <f>O206*H206</f>
        <v>0</v>
      </c>
      <c r="Q206" s="255">
        <v>0</v>
      </c>
      <c r="R206" s="255">
        <f>Q206*H206</f>
        <v>0</v>
      </c>
      <c r="S206" s="255">
        <v>0</v>
      </c>
      <c r="T206" s="256">
        <f>S206*H206</f>
        <v>0</v>
      </c>
      <c r="AR206" s="257" t="s">
        <v>171</v>
      </c>
      <c r="AT206" s="257" t="s">
        <v>150</v>
      </c>
      <c r="AU206" s="257" t="s">
        <v>92</v>
      </c>
      <c r="AY206" s="16" t="s">
        <v>147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6" t="s">
        <v>90</v>
      </c>
      <c r="BK206" s="139">
        <f>ROUND(I206*H206,2)</f>
        <v>0</v>
      </c>
      <c r="BL206" s="16" t="s">
        <v>171</v>
      </c>
      <c r="BM206" s="257" t="s">
        <v>383</v>
      </c>
    </row>
    <row r="207" spans="2:65" s="1" customFormat="1" ht="16.5" customHeight="1">
      <c r="B207" s="39"/>
      <c r="C207" s="246" t="s">
        <v>240</v>
      </c>
      <c r="D207" s="246" t="s">
        <v>150</v>
      </c>
      <c r="E207" s="247" t="s">
        <v>384</v>
      </c>
      <c r="F207" s="248" t="s">
        <v>385</v>
      </c>
      <c r="G207" s="249" t="s">
        <v>243</v>
      </c>
      <c r="H207" s="250">
        <v>1</v>
      </c>
      <c r="I207" s="251"/>
      <c r="J207" s="252">
        <f>ROUND(I207*H207,2)</f>
        <v>0</v>
      </c>
      <c r="K207" s="248" t="s">
        <v>1</v>
      </c>
      <c r="L207" s="41"/>
      <c r="M207" s="253" t="s">
        <v>1</v>
      </c>
      <c r="N207" s="254" t="s">
        <v>47</v>
      </c>
      <c r="O207" s="87"/>
      <c r="P207" s="255">
        <f>O207*H207</f>
        <v>0</v>
      </c>
      <c r="Q207" s="255">
        <v>0</v>
      </c>
      <c r="R207" s="255">
        <f>Q207*H207</f>
        <v>0</v>
      </c>
      <c r="S207" s="255">
        <v>0</v>
      </c>
      <c r="T207" s="256">
        <f>S207*H207</f>
        <v>0</v>
      </c>
      <c r="AR207" s="257" t="s">
        <v>171</v>
      </c>
      <c r="AT207" s="257" t="s">
        <v>150</v>
      </c>
      <c r="AU207" s="257" t="s">
        <v>92</v>
      </c>
      <c r="AY207" s="16" t="s">
        <v>147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16" t="s">
        <v>90</v>
      </c>
      <c r="BK207" s="139">
        <f>ROUND(I207*H207,2)</f>
        <v>0</v>
      </c>
      <c r="BL207" s="16" t="s">
        <v>171</v>
      </c>
      <c r="BM207" s="257" t="s">
        <v>386</v>
      </c>
    </row>
    <row r="208" spans="2:65" s="1" customFormat="1" ht="16.5" customHeight="1">
      <c r="B208" s="39"/>
      <c r="C208" s="246" t="s">
        <v>158</v>
      </c>
      <c r="D208" s="246" t="s">
        <v>150</v>
      </c>
      <c r="E208" s="247" t="s">
        <v>387</v>
      </c>
      <c r="F208" s="248" t="s">
        <v>388</v>
      </c>
      <c r="G208" s="249" t="s">
        <v>243</v>
      </c>
      <c r="H208" s="250">
        <v>1</v>
      </c>
      <c r="I208" s="251"/>
      <c r="J208" s="252">
        <f>ROUND(I208*H208,2)</f>
        <v>0</v>
      </c>
      <c r="K208" s="248" t="s">
        <v>1</v>
      </c>
      <c r="L208" s="41"/>
      <c r="M208" s="253" t="s">
        <v>1</v>
      </c>
      <c r="N208" s="254" t="s">
        <v>47</v>
      </c>
      <c r="O208" s="87"/>
      <c r="P208" s="255">
        <f>O208*H208</f>
        <v>0</v>
      </c>
      <c r="Q208" s="255">
        <v>0</v>
      </c>
      <c r="R208" s="255">
        <f>Q208*H208</f>
        <v>0</v>
      </c>
      <c r="S208" s="255">
        <v>0</v>
      </c>
      <c r="T208" s="256">
        <f>S208*H208</f>
        <v>0</v>
      </c>
      <c r="AR208" s="257" t="s">
        <v>171</v>
      </c>
      <c r="AT208" s="257" t="s">
        <v>150</v>
      </c>
      <c r="AU208" s="257" t="s">
        <v>92</v>
      </c>
      <c r="AY208" s="16" t="s">
        <v>147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6" t="s">
        <v>90</v>
      </c>
      <c r="BK208" s="139">
        <f>ROUND(I208*H208,2)</f>
        <v>0</v>
      </c>
      <c r="BL208" s="16" t="s">
        <v>171</v>
      </c>
      <c r="BM208" s="257" t="s">
        <v>389</v>
      </c>
    </row>
    <row r="209" spans="2:65" s="1" customFormat="1" ht="24" customHeight="1">
      <c r="B209" s="39"/>
      <c r="C209" s="246" t="s">
        <v>234</v>
      </c>
      <c r="D209" s="246" t="s">
        <v>150</v>
      </c>
      <c r="E209" s="247" t="s">
        <v>390</v>
      </c>
      <c r="F209" s="248" t="s">
        <v>391</v>
      </c>
      <c r="G209" s="249" t="s">
        <v>206</v>
      </c>
      <c r="H209" s="250">
        <v>2</v>
      </c>
      <c r="I209" s="251"/>
      <c r="J209" s="252">
        <f>ROUND(I209*H209,2)</f>
        <v>0</v>
      </c>
      <c r="K209" s="248" t="s">
        <v>1</v>
      </c>
      <c r="L209" s="41"/>
      <c r="M209" s="253" t="s">
        <v>1</v>
      </c>
      <c r="N209" s="254" t="s">
        <v>47</v>
      </c>
      <c r="O209" s="87"/>
      <c r="P209" s="255">
        <f>O209*H209</f>
        <v>0</v>
      </c>
      <c r="Q209" s="255">
        <v>0</v>
      </c>
      <c r="R209" s="255">
        <f>Q209*H209</f>
        <v>0</v>
      </c>
      <c r="S209" s="255">
        <v>0</v>
      </c>
      <c r="T209" s="256">
        <f>S209*H209</f>
        <v>0</v>
      </c>
      <c r="AR209" s="257" t="s">
        <v>171</v>
      </c>
      <c r="AT209" s="257" t="s">
        <v>150</v>
      </c>
      <c r="AU209" s="257" t="s">
        <v>92</v>
      </c>
      <c r="AY209" s="16" t="s">
        <v>147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6" t="s">
        <v>90</v>
      </c>
      <c r="BK209" s="139">
        <f>ROUND(I209*H209,2)</f>
        <v>0</v>
      </c>
      <c r="BL209" s="16" t="s">
        <v>171</v>
      </c>
      <c r="BM209" s="257" t="s">
        <v>392</v>
      </c>
    </row>
    <row r="210" spans="2:65" s="1" customFormat="1" ht="48" customHeight="1">
      <c r="B210" s="39"/>
      <c r="C210" s="246" t="s">
        <v>249</v>
      </c>
      <c r="D210" s="246" t="s">
        <v>150</v>
      </c>
      <c r="E210" s="247" t="s">
        <v>393</v>
      </c>
      <c r="F210" s="248" t="s">
        <v>394</v>
      </c>
      <c r="G210" s="249" t="s">
        <v>206</v>
      </c>
      <c r="H210" s="250">
        <v>28</v>
      </c>
      <c r="I210" s="251"/>
      <c r="J210" s="252">
        <f>ROUND(I210*H210,2)</f>
        <v>0</v>
      </c>
      <c r="K210" s="248" t="s">
        <v>1</v>
      </c>
      <c r="L210" s="41"/>
      <c r="M210" s="253" t="s">
        <v>1</v>
      </c>
      <c r="N210" s="254" t="s">
        <v>47</v>
      </c>
      <c r="O210" s="87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AR210" s="257" t="s">
        <v>171</v>
      </c>
      <c r="AT210" s="257" t="s">
        <v>150</v>
      </c>
      <c r="AU210" s="257" t="s">
        <v>92</v>
      </c>
      <c r="AY210" s="16" t="s">
        <v>147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6" t="s">
        <v>90</v>
      </c>
      <c r="BK210" s="139">
        <f>ROUND(I210*H210,2)</f>
        <v>0</v>
      </c>
      <c r="BL210" s="16" t="s">
        <v>171</v>
      </c>
      <c r="BM210" s="257" t="s">
        <v>395</v>
      </c>
    </row>
    <row r="211" spans="2:51" s="13" customFormat="1" ht="12">
      <c r="B211" s="269"/>
      <c r="C211" s="270"/>
      <c r="D211" s="260" t="s">
        <v>155</v>
      </c>
      <c r="E211" s="270"/>
      <c r="F211" s="272" t="s">
        <v>396</v>
      </c>
      <c r="G211" s="270"/>
      <c r="H211" s="273">
        <v>28</v>
      </c>
      <c r="I211" s="274"/>
      <c r="J211" s="270"/>
      <c r="K211" s="270"/>
      <c r="L211" s="275"/>
      <c r="M211" s="276"/>
      <c r="N211" s="277"/>
      <c r="O211" s="277"/>
      <c r="P211" s="277"/>
      <c r="Q211" s="277"/>
      <c r="R211" s="277"/>
      <c r="S211" s="277"/>
      <c r="T211" s="278"/>
      <c r="AT211" s="279" t="s">
        <v>155</v>
      </c>
      <c r="AU211" s="279" t="s">
        <v>92</v>
      </c>
      <c r="AV211" s="13" t="s">
        <v>92</v>
      </c>
      <c r="AW211" s="13" t="s">
        <v>4</v>
      </c>
      <c r="AX211" s="13" t="s">
        <v>90</v>
      </c>
      <c r="AY211" s="279" t="s">
        <v>147</v>
      </c>
    </row>
    <row r="212" spans="2:65" s="1" customFormat="1" ht="48" customHeight="1">
      <c r="B212" s="39"/>
      <c r="C212" s="246" t="s">
        <v>254</v>
      </c>
      <c r="D212" s="246" t="s">
        <v>150</v>
      </c>
      <c r="E212" s="247" t="s">
        <v>397</v>
      </c>
      <c r="F212" s="248" t="s">
        <v>398</v>
      </c>
      <c r="G212" s="249" t="s">
        <v>206</v>
      </c>
      <c r="H212" s="250">
        <v>2</v>
      </c>
      <c r="I212" s="251"/>
      <c r="J212" s="252">
        <f>ROUND(I212*H212,2)</f>
        <v>0</v>
      </c>
      <c r="K212" s="248" t="s">
        <v>196</v>
      </c>
      <c r="L212" s="41"/>
      <c r="M212" s="305" t="s">
        <v>1</v>
      </c>
      <c r="N212" s="306" t="s">
        <v>47</v>
      </c>
      <c r="O212" s="292"/>
      <c r="P212" s="307">
        <f>O212*H212</f>
        <v>0</v>
      </c>
      <c r="Q212" s="307">
        <v>0</v>
      </c>
      <c r="R212" s="307">
        <f>Q212*H212</f>
        <v>0</v>
      </c>
      <c r="S212" s="307">
        <v>0</v>
      </c>
      <c r="T212" s="308">
        <f>S212*H212</f>
        <v>0</v>
      </c>
      <c r="AR212" s="257" t="s">
        <v>171</v>
      </c>
      <c r="AT212" s="257" t="s">
        <v>150</v>
      </c>
      <c r="AU212" s="257" t="s">
        <v>92</v>
      </c>
      <c r="AY212" s="16" t="s">
        <v>147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6" t="s">
        <v>90</v>
      </c>
      <c r="BK212" s="139">
        <f>ROUND(I212*H212,2)</f>
        <v>0</v>
      </c>
      <c r="BL212" s="16" t="s">
        <v>171</v>
      </c>
      <c r="BM212" s="257" t="s">
        <v>399</v>
      </c>
    </row>
    <row r="213" spans="2:12" s="1" customFormat="1" ht="6.95" customHeight="1">
      <c r="B213" s="62"/>
      <c r="C213" s="63"/>
      <c r="D213" s="63"/>
      <c r="E213" s="63"/>
      <c r="F213" s="63"/>
      <c r="G213" s="63"/>
      <c r="H213" s="63"/>
      <c r="I213" s="191"/>
      <c r="J213" s="63"/>
      <c r="K213" s="63"/>
      <c r="L213" s="41"/>
    </row>
  </sheetData>
  <sheetProtection password="CC35" sheet="1" objects="1" scenarios="1" formatColumns="0" formatRows="0" autoFilter="0"/>
  <autoFilter ref="C129:K212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98</v>
      </c>
    </row>
    <row r="3" spans="2:46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92</v>
      </c>
    </row>
    <row r="4" spans="2:46" ht="24.95" customHeight="1">
      <c r="B4" s="19"/>
      <c r="D4" s="151" t="s">
        <v>111</v>
      </c>
      <c r="L4" s="19"/>
      <c r="M4" s="15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53" t="s">
        <v>16</v>
      </c>
      <c r="L6" s="19"/>
    </row>
    <row r="7" spans="2:12" ht="16.5" customHeight="1">
      <c r="B7" s="19"/>
      <c r="E7" s="154" t="str">
        <f>'Rekapitulace stavby'!K6</f>
        <v>Demolice objektu Sokolov - Heyrovského</v>
      </c>
      <c r="F7" s="153"/>
      <c r="G7" s="153"/>
      <c r="H7" s="153"/>
      <c r="L7" s="19"/>
    </row>
    <row r="8" spans="2:12" s="1" customFormat="1" ht="12" customHeight="1">
      <c r="B8" s="41"/>
      <c r="D8" s="153" t="s">
        <v>112</v>
      </c>
      <c r="I8" s="155"/>
      <c r="L8" s="41"/>
    </row>
    <row r="9" spans="2:12" s="1" customFormat="1" ht="36.95" customHeight="1">
      <c r="B9" s="41"/>
      <c r="E9" s="156" t="s">
        <v>400</v>
      </c>
      <c r="F9" s="1"/>
      <c r="G9" s="1"/>
      <c r="H9" s="1"/>
      <c r="I9" s="155"/>
      <c r="L9" s="41"/>
    </row>
    <row r="10" spans="2:12" s="1" customFormat="1" ht="12">
      <c r="B10" s="41"/>
      <c r="I10" s="155"/>
      <c r="L10" s="41"/>
    </row>
    <row r="11" spans="2:12" s="1" customFormat="1" ht="12" customHeight="1">
      <c r="B11" s="41"/>
      <c r="D11" s="153" t="s">
        <v>18</v>
      </c>
      <c r="F11" s="157" t="s">
        <v>1</v>
      </c>
      <c r="I11" s="158" t="s">
        <v>19</v>
      </c>
      <c r="J11" s="157" t="s">
        <v>1</v>
      </c>
      <c r="L11" s="41"/>
    </row>
    <row r="12" spans="2:12" s="1" customFormat="1" ht="12" customHeight="1">
      <c r="B12" s="41"/>
      <c r="D12" s="153" t="s">
        <v>20</v>
      </c>
      <c r="F12" s="157" t="s">
        <v>21</v>
      </c>
      <c r="I12" s="158" t="s">
        <v>22</v>
      </c>
      <c r="J12" s="159" t="str">
        <f>'Rekapitulace stavby'!AN8</f>
        <v>12. 12. 2019</v>
      </c>
      <c r="L12" s="41"/>
    </row>
    <row r="13" spans="2:12" s="1" customFormat="1" ht="10.8" customHeight="1">
      <c r="B13" s="41"/>
      <c r="I13" s="155"/>
      <c r="L13" s="41"/>
    </row>
    <row r="14" spans="2:12" s="1" customFormat="1" ht="12" customHeight="1">
      <c r="B14" s="41"/>
      <c r="D14" s="153" t="s">
        <v>24</v>
      </c>
      <c r="I14" s="158" t="s">
        <v>25</v>
      </c>
      <c r="J14" s="157" t="s">
        <v>26</v>
      </c>
      <c r="L14" s="41"/>
    </row>
    <row r="15" spans="2:12" s="1" customFormat="1" ht="18" customHeight="1">
      <c r="B15" s="41"/>
      <c r="E15" s="157" t="s">
        <v>27</v>
      </c>
      <c r="I15" s="158" t="s">
        <v>28</v>
      </c>
      <c r="J15" s="157" t="s">
        <v>29</v>
      </c>
      <c r="L15" s="41"/>
    </row>
    <row r="16" spans="2:12" s="1" customFormat="1" ht="6.95" customHeight="1">
      <c r="B16" s="41"/>
      <c r="I16" s="155"/>
      <c r="L16" s="41"/>
    </row>
    <row r="17" spans="2:12" s="1" customFormat="1" ht="12" customHeight="1">
      <c r="B17" s="41"/>
      <c r="D17" s="153" t="s">
        <v>30</v>
      </c>
      <c r="I17" s="158" t="s">
        <v>25</v>
      </c>
      <c r="J17" s="32" t="str">
        <f>'Rekapitulace stavby'!AN13</f>
        <v>Vyplň údaj</v>
      </c>
      <c r="L17" s="41"/>
    </row>
    <row r="18" spans="2:12" s="1" customFormat="1" ht="18" customHeight="1">
      <c r="B18" s="41"/>
      <c r="E18" s="32" t="str">
        <f>'Rekapitulace stavby'!E14</f>
        <v>Vyplň údaj</v>
      </c>
      <c r="F18" s="157"/>
      <c r="G18" s="157"/>
      <c r="H18" s="157"/>
      <c r="I18" s="158" t="s">
        <v>28</v>
      </c>
      <c r="J18" s="32" t="str">
        <f>'Rekapitulace stavby'!AN14</f>
        <v>Vyplň údaj</v>
      </c>
      <c r="L18" s="41"/>
    </row>
    <row r="19" spans="2:12" s="1" customFormat="1" ht="6.95" customHeight="1">
      <c r="B19" s="41"/>
      <c r="I19" s="155"/>
      <c r="L19" s="41"/>
    </row>
    <row r="20" spans="2:12" s="1" customFormat="1" ht="12" customHeight="1">
      <c r="B20" s="41"/>
      <c r="D20" s="153" t="s">
        <v>32</v>
      </c>
      <c r="I20" s="158" t="s">
        <v>25</v>
      </c>
      <c r="J20" s="157" t="s">
        <v>33</v>
      </c>
      <c r="L20" s="41"/>
    </row>
    <row r="21" spans="2:12" s="1" customFormat="1" ht="18" customHeight="1">
      <c r="B21" s="41"/>
      <c r="E21" s="157" t="s">
        <v>34</v>
      </c>
      <c r="I21" s="158" t="s">
        <v>28</v>
      </c>
      <c r="J21" s="157" t="s">
        <v>35</v>
      </c>
      <c r="L21" s="41"/>
    </row>
    <row r="22" spans="2:12" s="1" customFormat="1" ht="6.95" customHeight="1">
      <c r="B22" s="41"/>
      <c r="I22" s="155"/>
      <c r="L22" s="41"/>
    </row>
    <row r="23" spans="2:12" s="1" customFormat="1" ht="12" customHeight="1">
      <c r="B23" s="41"/>
      <c r="D23" s="153" t="s">
        <v>37</v>
      </c>
      <c r="I23" s="158" t="s">
        <v>25</v>
      </c>
      <c r="J23" s="157" t="s">
        <v>1</v>
      </c>
      <c r="L23" s="41"/>
    </row>
    <row r="24" spans="2:12" s="1" customFormat="1" ht="18" customHeight="1">
      <c r="B24" s="41"/>
      <c r="E24" s="157" t="s">
        <v>38</v>
      </c>
      <c r="I24" s="158" t="s">
        <v>28</v>
      </c>
      <c r="J24" s="157" t="s">
        <v>1</v>
      </c>
      <c r="L24" s="41"/>
    </row>
    <row r="25" spans="2:12" s="1" customFormat="1" ht="6.95" customHeight="1">
      <c r="B25" s="41"/>
      <c r="I25" s="155"/>
      <c r="L25" s="41"/>
    </row>
    <row r="26" spans="2:12" s="1" customFormat="1" ht="12" customHeight="1">
      <c r="B26" s="41"/>
      <c r="D26" s="153" t="s">
        <v>39</v>
      </c>
      <c r="I26" s="155"/>
      <c r="L26" s="41"/>
    </row>
    <row r="27" spans="2:12" s="7" customFormat="1" ht="16.5" customHeight="1">
      <c r="B27" s="160"/>
      <c r="E27" s="161" t="s">
        <v>1</v>
      </c>
      <c r="F27" s="161"/>
      <c r="G27" s="161"/>
      <c r="H27" s="161"/>
      <c r="I27" s="162"/>
      <c r="L27" s="160"/>
    </row>
    <row r="28" spans="2:12" s="1" customFormat="1" ht="6.95" customHeight="1">
      <c r="B28" s="41"/>
      <c r="I28" s="155"/>
      <c r="L28" s="41"/>
    </row>
    <row r="29" spans="2:12" s="1" customFormat="1" ht="6.95" customHeight="1">
      <c r="B29" s="41"/>
      <c r="D29" s="79"/>
      <c r="E29" s="79"/>
      <c r="F29" s="79"/>
      <c r="G29" s="79"/>
      <c r="H29" s="79"/>
      <c r="I29" s="163"/>
      <c r="J29" s="79"/>
      <c r="K29" s="79"/>
      <c r="L29" s="41"/>
    </row>
    <row r="30" spans="2:12" s="1" customFormat="1" ht="14.4" customHeight="1">
      <c r="B30" s="41"/>
      <c r="D30" s="157" t="s">
        <v>114</v>
      </c>
      <c r="I30" s="155"/>
      <c r="J30" s="164">
        <f>J96</f>
        <v>0</v>
      </c>
      <c r="L30" s="41"/>
    </row>
    <row r="31" spans="2:12" s="1" customFormat="1" ht="14.4" customHeight="1">
      <c r="B31" s="41"/>
      <c r="D31" s="165" t="s">
        <v>105</v>
      </c>
      <c r="I31" s="155"/>
      <c r="J31" s="164">
        <f>J101</f>
        <v>0</v>
      </c>
      <c r="L31" s="41"/>
    </row>
    <row r="32" spans="2:12" s="1" customFormat="1" ht="25.4" customHeight="1">
      <c r="B32" s="41"/>
      <c r="D32" s="166" t="s">
        <v>42</v>
      </c>
      <c r="I32" s="155"/>
      <c r="J32" s="167">
        <f>ROUND(J30+J31,2)</f>
        <v>0</v>
      </c>
      <c r="L32" s="41"/>
    </row>
    <row r="33" spans="2:12" s="1" customFormat="1" ht="6.95" customHeight="1">
      <c r="B33" s="41"/>
      <c r="D33" s="79"/>
      <c r="E33" s="79"/>
      <c r="F33" s="79"/>
      <c r="G33" s="79"/>
      <c r="H33" s="79"/>
      <c r="I33" s="163"/>
      <c r="J33" s="79"/>
      <c r="K33" s="79"/>
      <c r="L33" s="41"/>
    </row>
    <row r="34" spans="2:12" s="1" customFormat="1" ht="14.4" customHeight="1">
      <c r="B34" s="41"/>
      <c r="F34" s="168" t="s">
        <v>44</v>
      </c>
      <c r="I34" s="169" t="s">
        <v>43</v>
      </c>
      <c r="J34" s="168" t="s">
        <v>45</v>
      </c>
      <c r="L34" s="41"/>
    </row>
    <row r="35" spans="2:12" s="1" customFormat="1" ht="14.4" customHeight="1">
      <c r="B35" s="41"/>
      <c r="D35" s="170" t="s">
        <v>46</v>
      </c>
      <c r="E35" s="153" t="s">
        <v>47</v>
      </c>
      <c r="F35" s="171">
        <f>ROUND((SUM(BE101:BE108)+SUM(BE128:BE164)),2)</f>
        <v>0</v>
      </c>
      <c r="I35" s="172">
        <v>0.21</v>
      </c>
      <c r="J35" s="171">
        <f>ROUND(((SUM(BE101:BE108)+SUM(BE128:BE164))*I35),2)</f>
        <v>0</v>
      </c>
      <c r="L35" s="41"/>
    </row>
    <row r="36" spans="2:12" s="1" customFormat="1" ht="14.4" customHeight="1">
      <c r="B36" s="41"/>
      <c r="E36" s="153" t="s">
        <v>48</v>
      </c>
      <c r="F36" s="171">
        <f>ROUND((SUM(BF101:BF108)+SUM(BF128:BF164)),2)</f>
        <v>0</v>
      </c>
      <c r="I36" s="172">
        <v>0.15</v>
      </c>
      <c r="J36" s="171">
        <f>ROUND(((SUM(BF101:BF108)+SUM(BF128:BF164))*I36),2)</f>
        <v>0</v>
      </c>
      <c r="L36" s="41"/>
    </row>
    <row r="37" spans="2:12" s="1" customFormat="1" ht="14.4" customHeight="1" hidden="1">
      <c r="B37" s="41"/>
      <c r="E37" s="153" t="s">
        <v>49</v>
      </c>
      <c r="F37" s="171">
        <f>ROUND((SUM(BG101:BG108)+SUM(BG128:BG164)),2)</f>
        <v>0</v>
      </c>
      <c r="I37" s="172">
        <v>0.21</v>
      </c>
      <c r="J37" s="171">
        <f>0</f>
        <v>0</v>
      </c>
      <c r="L37" s="41"/>
    </row>
    <row r="38" spans="2:12" s="1" customFormat="1" ht="14.4" customHeight="1" hidden="1">
      <c r="B38" s="41"/>
      <c r="E38" s="153" t="s">
        <v>50</v>
      </c>
      <c r="F38" s="171">
        <f>ROUND((SUM(BH101:BH108)+SUM(BH128:BH164)),2)</f>
        <v>0</v>
      </c>
      <c r="I38" s="172">
        <v>0.15</v>
      </c>
      <c r="J38" s="171">
        <f>0</f>
        <v>0</v>
      </c>
      <c r="L38" s="41"/>
    </row>
    <row r="39" spans="2:12" s="1" customFormat="1" ht="14.4" customHeight="1" hidden="1">
      <c r="B39" s="41"/>
      <c r="E39" s="153" t="s">
        <v>51</v>
      </c>
      <c r="F39" s="171">
        <f>ROUND((SUM(BI101:BI108)+SUM(BI128:BI164)),2)</f>
        <v>0</v>
      </c>
      <c r="I39" s="172">
        <v>0</v>
      </c>
      <c r="J39" s="171">
        <f>0</f>
        <v>0</v>
      </c>
      <c r="L39" s="41"/>
    </row>
    <row r="40" spans="2:12" s="1" customFormat="1" ht="6.95" customHeight="1">
      <c r="B40" s="41"/>
      <c r="I40" s="155"/>
      <c r="L40" s="41"/>
    </row>
    <row r="41" spans="2:12" s="1" customFormat="1" ht="25.4" customHeight="1">
      <c r="B41" s="41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41"/>
    </row>
    <row r="42" spans="2:12" s="1" customFormat="1" ht="14.4" customHeight="1">
      <c r="B42" s="41"/>
      <c r="I42" s="155"/>
      <c r="L42" s="4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1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1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4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1"/>
      <c r="D65" s="181" t="s">
        <v>59</v>
      </c>
      <c r="E65" s="182"/>
      <c r="F65" s="182"/>
      <c r="G65" s="181" t="s">
        <v>60</v>
      </c>
      <c r="H65" s="182"/>
      <c r="I65" s="183"/>
      <c r="J65" s="182"/>
      <c r="K65" s="182"/>
      <c r="L65" s="4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1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41"/>
    </row>
    <row r="77" spans="2:12" s="1" customFormat="1" ht="14.4" customHeight="1"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41"/>
    </row>
    <row r="81" spans="2:12" s="1" customFormat="1" ht="6.95" customHeight="1"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41"/>
    </row>
    <row r="82" spans="2:12" s="1" customFormat="1" ht="24.95" customHeight="1">
      <c r="B82" s="39"/>
      <c r="C82" s="22" t="s">
        <v>115</v>
      </c>
      <c r="D82" s="40"/>
      <c r="E82" s="40"/>
      <c r="F82" s="40"/>
      <c r="G82" s="40"/>
      <c r="H82" s="40"/>
      <c r="I82" s="155"/>
      <c r="J82" s="40"/>
      <c r="K82" s="40"/>
      <c r="L82" s="41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41"/>
    </row>
    <row r="84" spans="2:12" s="1" customFormat="1" ht="12" customHeight="1">
      <c r="B84" s="39"/>
      <c r="C84" s="31" t="s">
        <v>16</v>
      </c>
      <c r="D84" s="40"/>
      <c r="E84" s="40"/>
      <c r="F84" s="40"/>
      <c r="G84" s="40"/>
      <c r="H84" s="40"/>
      <c r="I84" s="155"/>
      <c r="J84" s="40"/>
      <c r="K84" s="40"/>
      <c r="L84" s="41"/>
    </row>
    <row r="85" spans="2:12" s="1" customFormat="1" ht="16.5" customHeight="1">
      <c r="B85" s="39"/>
      <c r="C85" s="40"/>
      <c r="D85" s="40"/>
      <c r="E85" s="195" t="str">
        <f>E7</f>
        <v>Demolice objektu Sokolov - Heyrovského</v>
      </c>
      <c r="F85" s="31"/>
      <c r="G85" s="31"/>
      <c r="H85" s="31"/>
      <c r="I85" s="155"/>
      <c r="J85" s="40"/>
      <c r="K85" s="40"/>
      <c r="L85" s="41"/>
    </row>
    <row r="86" spans="2:12" s="1" customFormat="1" ht="12" customHeight="1">
      <c r="B86" s="39"/>
      <c r="C86" s="31" t="s">
        <v>112</v>
      </c>
      <c r="D86" s="40"/>
      <c r="E86" s="40"/>
      <c r="F86" s="40"/>
      <c r="G86" s="40"/>
      <c r="H86" s="40"/>
      <c r="I86" s="155"/>
      <c r="J86" s="40"/>
      <c r="K86" s="40"/>
      <c r="L86" s="41"/>
    </row>
    <row r="87" spans="2:12" s="1" customFormat="1" ht="16.5" customHeight="1">
      <c r="B87" s="39"/>
      <c r="C87" s="40"/>
      <c r="D87" s="40"/>
      <c r="E87" s="72" t="str">
        <f>E9</f>
        <v>04 - Zásypy, dokončovací práce</v>
      </c>
      <c r="F87" s="40"/>
      <c r="G87" s="40"/>
      <c r="H87" s="40"/>
      <c r="I87" s="155"/>
      <c r="J87" s="40"/>
      <c r="K87" s="40"/>
      <c r="L87" s="41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41"/>
    </row>
    <row r="89" spans="2:12" s="1" customFormat="1" ht="12" customHeight="1">
      <c r="B89" s="39"/>
      <c r="C89" s="31" t="s">
        <v>20</v>
      </c>
      <c r="D89" s="40"/>
      <c r="E89" s="40"/>
      <c r="F89" s="26" t="str">
        <f>F12</f>
        <v>Sokolov</v>
      </c>
      <c r="G89" s="40"/>
      <c r="H89" s="40"/>
      <c r="I89" s="158" t="s">
        <v>22</v>
      </c>
      <c r="J89" s="75" t="str">
        <f>IF(J12="","",J12)</f>
        <v>12. 12. 2019</v>
      </c>
      <c r="K89" s="40"/>
      <c r="L89" s="41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41"/>
    </row>
    <row r="91" spans="2:12" s="1" customFormat="1" ht="27.9" customHeight="1">
      <c r="B91" s="39"/>
      <c r="C91" s="31" t="s">
        <v>24</v>
      </c>
      <c r="D91" s="40"/>
      <c r="E91" s="40"/>
      <c r="F91" s="26" t="str">
        <f>E15</f>
        <v>Město Sokolov</v>
      </c>
      <c r="G91" s="40"/>
      <c r="H91" s="40"/>
      <c r="I91" s="158" t="s">
        <v>32</v>
      </c>
      <c r="J91" s="35" t="str">
        <f>E21</f>
        <v>AWT Rekultivace a.s.</v>
      </c>
      <c r="K91" s="40"/>
      <c r="L91" s="41"/>
    </row>
    <row r="92" spans="2:12" s="1" customFormat="1" ht="15.15" customHeight="1">
      <c r="B92" s="39"/>
      <c r="C92" s="31" t="s">
        <v>30</v>
      </c>
      <c r="D92" s="40"/>
      <c r="E92" s="40"/>
      <c r="F92" s="26" t="str">
        <f>IF(E18="","",E18)</f>
        <v>Vyplň údaj</v>
      </c>
      <c r="G92" s="40"/>
      <c r="H92" s="40"/>
      <c r="I92" s="158" t="s">
        <v>37</v>
      </c>
      <c r="J92" s="35" t="str">
        <f>E24</f>
        <v>Ing. Kropáčová</v>
      </c>
      <c r="K92" s="40"/>
      <c r="L92" s="41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41"/>
    </row>
    <row r="94" spans="2:12" s="1" customFormat="1" ht="29.25" customHeight="1">
      <c r="B94" s="39"/>
      <c r="C94" s="196" t="s">
        <v>116</v>
      </c>
      <c r="D94" s="145"/>
      <c r="E94" s="145"/>
      <c r="F94" s="145"/>
      <c r="G94" s="145"/>
      <c r="H94" s="145"/>
      <c r="I94" s="197"/>
      <c r="J94" s="198" t="s">
        <v>117</v>
      </c>
      <c r="K94" s="145"/>
      <c r="L94" s="41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41"/>
    </row>
    <row r="96" spans="2:47" s="1" customFormat="1" ht="22.8" customHeight="1">
      <c r="B96" s="39"/>
      <c r="C96" s="199" t="s">
        <v>118</v>
      </c>
      <c r="D96" s="40"/>
      <c r="E96" s="40"/>
      <c r="F96" s="40"/>
      <c r="G96" s="40"/>
      <c r="H96" s="40"/>
      <c r="I96" s="155"/>
      <c r="J96" s="106">
        <f>J128</f>
        <v>0</v>
      </c>
      <c r="K96" s="40"/>
      <c r="L96" s="41"/>
      <c r="AU96" s="16" t="s">
        <v>119</v>
      </c>
    </row>
    <row r="97" spans="2:12" s="8" customFormat="1" ht="24.95" customHeight="1">
      <c r="B97" s="200"/>
      <c r="C97" s="201"/>
      <c r="D97" s="202" t="s">
        <v>120</v>
      </c>
      <c r="E97" s="203"/>
      <c r="F97" s="203"/>
      <c r="G97" s="203"/>
      <c r="H97" s="203"/>
      <c r="I97" s="204"/>
      <c r="J97" s="205">
        <f>J129</f>
        <v>0</v>
      </c>
      <c r="K97" s="201"/>
      <c r="L97" s="206"/>
    </row>
    <row r="98" spans="2:12" s="9" customFormat="1" ht="19.9" customHeight="1">
      <c r="B98" s="207"/>
      <c r="C98" s="208"/>
      <c r="D98" s="209" t="s">
        <v>401</v>
      </c>
      <c r="E98" s="210"/>
      <c r="F98" s="210"/>
      <c r="G98" s="210"/>
      <c r="H98" s="210"/>
      <c r="I98" s="211"/>
      <c r="J98" s="212">
        <f>J130</f>
        <v>0</v>
      </c>
      <c r="K98" s="208"/>
      <c r="L98" s="213"/>
    </row>
    <row r="99" spans="2:12" s="1" customFormat="1" ht="21.8" customHeight="1"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41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55"/>
      <c r="J100" s="40"/>
      <c r="K100" s="40"/>
      <c r="L100" s="41"/>
    </row>
    <row r="101" spans="2:14" s="1" customFormat="1" ht="29.25" customHeight="1">
      <c r="B101" s="39"/>
      <c r="C101" s="199" t="s">
        <v>125</v>
      </c>
      <c r="D101" s="40"/>
      <c r="E101" s="40"/>
      <c r="F101" s="40"/>
      <c r="G101" s="40"/>
      <c r="H101" s="40"/>
      <c r="I101" s="155"/>
      <c r="J101" s="214">
        <f>ROUND(J102+J103+J104+J105+J106+J107,2)</f>
        <v>0</v>
      </c>
      <c r="K101" s="40"/>
      <c r="L101" s="41"/>
      <c r="N101" s="215" t="s">
        <v>46</v>
      </c>
    </row>
    <row r="102" spans="2:65" s="1" customFormat="1" ht="18" customHeight="1">
      <c r="B102" s="39"/>
      <c r="C102" s="40"/>
      <c r="D102" s="140" t="s">
        <v>126</v>
      </c>
      <c r="E102" s="133"/>
      <c r="F102" s="133"/>
      <c r="G102" s="40"/>
      <c r="H102" s="40"/>
      <c r="I102" s="155"/>
      <c r="J102" s="134">
        <v>0</v>
      </c>
      <c r="K102" s="40"/>
      <c r="L102" s="216"/>
      <c r="M102" s="155"/>
      <c r="N102" s="217" t="s">
        <v>47</v>
      </c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218" t="s">
        <v>99</v>
      </c>
      <c r="AZ102" s="155"/>
      <c r="BA102" s="155"/>
      <c r="BB102" s="155"/>
      <c r="BC102" s="155"/>
      <c r="BD102" s="155"/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18" t="s">
        <v>90</v>
      </c>
      <c r="BK102" s="155"/>
      <c r="BL102" s="155"/>
      <c r="BM102" s="155"/>
    </row>
    <row r="103" spans="2:65" s="1" customFormat="1" ht="18" customHeight="1">
      <c r="B103" s="39"/>
      <c r="C103" s="40"/>
      <c r="D103" s="140" t="s">
        <v>127</v>
      </c>
      <c r="E103" s="133"/>
      <c r="F103" s="133"/>
      <c r="G103" s="40"/>
      <c r="H103" s="40"/>
      <c r="I103" s="155"/>
      <c r="J103" s="134">
        <v>0</v>
      </c>
      <c r="K103" s="40"/>
      <c r="L103" s="216"/>
      <c r="M103" s="155"/>
      <c r="N103" s="217" t="s">
        <v>47</v>
      </c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218" t="s">
        <v>99</v>
      </c>
      <c r="AZ103" s="155"/>
      <c r="BA103" s="155"/>
      <c r="BB103" s="155"/>
      <c r="BC103" s="155"/>
      <c r="BD103" s="155"/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218" t="s">
        <v>90</v>
      </c>
      <c r="BK103" s="155"/>
      <c r="BL103" s="155"/>
      <c r="BM103" s="155"/>
    </row>
    <row r="104" spans="2:65" s="1" customFormat="1" ht="18" customHeight="1">
      <c r="B104" s="39"/>
      <c r="C104" s="40"/>
      <c r="D104" s="140" t="s">
        <v>128</v>
      </c>
      <c r="E104" s="133"/>
      <c r="F104" s="133"/>
      <c r="G104" s="40"/>
      <c r="H104" s="40"/>
      <c r="I104" s="155"/>
      <c r="J104" s="134">
        <v>0</v>
      </c>
      <c r="K104" s="40"/>
      <c r="L104" s="216"/>
      <c r="M104" s="155"/>
      <c r="N104" s="217" t="s">
        <v>47</v>
      </c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218" t="s">
        <v>99</v>
      </c>
      <c r="AZ104" s="155"/>
      <c r="BA104" s="155"/>
      <c r="BB104" s="155"/>
      <c r="BC104" s="155"/>
      <c r="BD104" s="155"/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18" t="s">
        <v>90</v>
      </c>
      <c r="BK104" s="155"/>
      <c r="BL104" s="155"/>
      <c r="BM104" s="155"/>
    </row>
    <row r="105" spans="2:65" s="1" customFormat="1" ht="18" customHeight="1">
      <c r="B105" s="39"/>
      <c r="C105" s="40"/>
      <c r="D105" s="140" t="s">
        <v>129</v>
      </c>
      <c r="E105" s="133"/>
      <c r="F105" s="133"/>
      <c r="G105" s="40"/>
      <c r="H105" s="40"/>
      <c r="I105" s="155"/>
      <c r="J105" s="134">
        <v>0</v>
      </c>
      <c r="K105" s="40"/>
      <c r="L105" s="216"/>
      <c r="M105" s="155"/>
      <c r="N105" s="217" t="s">
        <v>47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218" t="s">
        <v>99</v>
      </c>
      <c r="AZ105" s="155"/>
      <c r="BA105" s="155"/>
      <c r="BB105" s="155"/>
      <c r="BC105" s="155"/>
      <c r="BD105" s="155"/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18" t="s">
        <v>90</v>
      </c>
      <c r="BK105" s="155"/>
      <c r="BL105" s="155"/>
      <c r="BM105" s="155"/>
    </row>
    <row r="106" spans="2:65" s="1" customFormat="1" ht="18" customHeight="1">
      <c r="B106" s="39"/>
      <c r="C106" s="40"/>
      <c r="D106" s="140" t="s">
        <v>130</v>
      </c>
      <c r="E106" s="133"/>
      <c r="F106" s="133"/>
      <c r="G106" s="40"/>
      <c r="H106" s="40"/>
      <c r="I106" s="155"/>
      <c r="J106" s="134">
        <v>0</v>
      </c>
      <c r="K106" s="40"/>
      <c r="L106" s="216"/>
      <c r="M106" s="155"/>
      <c r="N106" s="217" t="s">
        <v>47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218" t="s">
        <v>99</v>
      </c>
      <c r="AZ106" s="155"/>
      <c r="BA106" s="155"/>
      <c r="BB106" s="155"/>
      <c r="BC106" s="155"/>
      <c r="BD106" s="155"/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18" t="s">
        <v>90</v>
      </c>
      <c r="BK106" s="155"/>
      <c r="BL106" s="155"/>
      <c r="BM106" s="155"/>
    </row>
    <row r="107" spans="2:65" s="1" customFormat="1" ht="18" customHeight="1">
      <c r="B107" s="39"/>
      <c r="C107" s="40"/>
      <c r="D107" s="133" t="s">
        <v>131</v>
      </c>
      <c r="E107" s="40"/>
      <c r="F107" s="40"/>
      <c r="G107" s="40"/>
      <c r="H107" s="40"/>
      <c r="I107" s="155"/>
      <c r="J107" s="134">
        <f>ROUND(J30*T107,2)</f>
        <v>0</v>
      </c>
      <c r="K107" s="40"/>
      <c r="L107" s="216"/>
      <c r="M107" s="155"/>
      <c r="N107" s="217" t="s">
        <v>47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218" t="s">
        <v>132</v>
      </c>
      <c r="AZ107" s="155"/>
      <c r="BA107" s="155"/>
      <c r="BB107" s="155"/>
      <c r="BC107" s="155"/>
      <c r="BD107" s="155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90</v>
      </c>
      <c r="BK107" s="155"/>
      <c r="BL107" s="155"/>
      <c r="BM107" s="155"/>
    </row>
    <row r="108" spans="2:12" s="1" customFormat="1" ht="12"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41"/>
    </row>
    <row r="109" spans="2:12" s="1" customFormat="1" ht="29.25" customHeight="1">
      <c r="B109" s="39"/>
      <c r="C109" s="144" t="s">
        <v>110</v>
      </c>
      <c r="D109" s="145"/>
      <c r="E109" s="145"/>
      <c r="F109" s="145"/>
      <c r="G109" s="145"/>
      <c r="H109" s="145"/>
      <c r="I109" s="197"/>
      <c r="J109" s="146">
        <f>ROUND(J96+J101,2)</f>
        <v>0</v>
      </c>
      <c r="K109" s="145"/>
      <c r="L109" s="41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91"/>
      <c r="J110" s="63"/>
      <c r="K110" s="63"/>
      <c r="L110" s="41"/>
    </row>
    <row r="114" spans="2:12" s="1" customFormat="1" ht="6.95" customHeight="1">
      <c r="B114" s="64"/>
      <c r="C114" s="65"/>
      <c r="D114" s="65"/>
      <c r="E114" s="65"/>
      <c r="F114" s="65"/>
      <c r="G114" s="65"/>
      <c r="H114" s="65"/>
      <c r="I114" s="194"/>
      <c r="J114" s="65"/>
      <c r="K114" s="65"/>
      <c r="L114" s="41"/>
    </row>
    <row r="115" spans="2:12" s="1" customFormat="1" ht="24.95" customHeight="1">
      <c r="B115" s="39"/>
      <c r="C115" s="22" t="s">
        <v>133</v>
      </c>
      <c r="D115" s="40"/>
      <c r="E115" s="40"/>
      <c r="F115" s="40"/>
      <c r="G115" s="40"/>
      <c r="H115" s="40"/>
      <c r="I115" s="155"/>
      <c r="J115" s="40"/>
      <c r="K115" s="40"/>
      <c r="L115" s="41"/>
    </row>
    <row r="116" spans="2:12" s="1" customFormat="1" ht="6.95" customHeight="1">
      <c r="B116" s="39"/>
      <c r="C116" s="40"/>
      <c r="D116" s="40"/>
      <c r="E116" s="40"/>
      <c r="F116" s="40"/>
      <c r="G116" s="40"/>
      <c r="H116" s="40"/>
      <c r="I116" s="155"/>
      <c r="J116" s="40"/>
      <c r="K116" s="40"/>
      <c r="L116" s="41"/>
    </row>
    <row r="117" spans="2:12" s="1" customFormat="1" ht="12" customHeight="1">
      <c r="B117" s="39"/>
      <c r="C117" s="31" t="s">
        <v>16</v>
      </c>
      <c r="D117" s="40"/>
      <c r="E117" s="40"/>
      <c r="F117" s="40"/>
      <c r="G117" s="40"/>
      <c r="H117" s="40"/>
      <c r="I117" s="155"/>
      <c r="J117" s="40"/>
      <c r="K117" s="40"/>
      <c r="L117" s="41"/>
    </row>
    <row r="118" spans="2:12" s="1" customFormat="1" ht="16.5" customHeight="1">
      <c r="B118" s="39"/>
      <c r="C118" s="40"/>
      <c r="D118" s="40"/>
      <c r="E118" s="195" t="str">
        <f>E7</f>
        <v>Demolice objektu Sokolov - Heyrovského</v>
      </c>
      <c r="F118" s="31"/>
      <c r="G118" s="31"/>
      <c r="H118" s="31"/>
      <c r="I118" s="155"/>
      <c r="J118" s="40"/>
      <c r="K118" s="40"/>
      <c r="L118" s="41"/>
    </row>
    <row r="119" spans="2:12" s="1" customFormat="1" ht="12" customHeight="1">
      <c r="B119" s="39"/>
      <c r="C119" s="31" t="s">
        <v>112</v>
      </c>
      <c r="D119" s="40"/>
      <c r="E119" s="40"/>
      <c r="F119" s="40"/>
      <c r="G119" s="40"/>
      <c r="H119" s="40"/>
      <c r="I119" s="155"/>
      <c r="J119" s="40"/>
      <c r="K119" s="40"/>
      <c r="L119" s="41"/>
    </row>
    <row r="120" spans="2:12" s="1" customFormat="1" ht="16.5" customHeight="1">
      <c r="B120" s="39"/>
      <c r="C120" s="40"/>
      <c r="D120" s="40"/>
      <c r="E120" s="72" t="str">
        <f>E9</f>
        <v>04 - Zásypy, dokončovací práce</v>
      </c>
      <c r="F120" s="40"/>
      <c r="G120" s="40"/>
      <c r="H120" s="40"/>
      <c r="I120" s="155"/>
      <c r="J120" s="40"/>
      <c r="K120" s="40"/>
      <c r="L120" s="41"/>
    </row>
    <row r="121" spans="2:12" s="1" customFormat="1" ht="6.95" customHeight="1"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41"/>
    </row>
    <row r="122" spans="2:12" s="1" customFormat="1" ht="12" customHeight="1">
      <c r="B122" s="39"/>
      <c r="C122" s="31" t="s">
        <v>20</v>
      </c>
      <c r="D122" s="40"/>
      <c r="E122" s="40"/>
      <c r="F122" s="26" t="str">
        <f>F12</f>
        <v>Sokolov</v>
      </c>
      <c r="G122" s="40"/>
      <c r="H122" s="40"/>
      <c r="I122" s="158" t="s">
        <v>22</v>
      </c>
      <c r="J122" s="75" t="str">
        <f>IF(J12="","",J12)</f>
        <v>12. 12. 2019</v>
      </c>
      <c r="K122" s="40"/>
      <c r="L122" s="41"/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41"/>
    </row>
    <row r="124" spans="2:12" s="1" customFormat="1" ht="27.9" customHeight="1">
      <c r="B124" s="39"/>
      <c r="C124" s="31" t="s">
        <v>24</v>
      </c>
      <c r="D124" s="40"/>
      <c r="E124" s="40"/>
      <c r="F124" s="26" t="str">
        <f>E15</f>
        <v>Město Sokolov</v>
      </c>
      <c r="G124" s="40"/>
      <c r="H124" s="40"/>
      <c r="I124" s="158" t="s">
        <v>32</v>
      </c>
      <c r="J124" s="35" t="str">
        <f>E21</f>
        <v>AWT Rekultivace a.s.</v>
      </c>
      <c r="K124" s="40"/>
      <c r="L124" s="41"/>
    </row>
    <row r="125" spans="2:12" s="1" customFormat="1" ht="15.15" customHeight="1">
      <c r="B125" s="39"/>
      <c r="C125" s="31" t="s">
        <v>30</v>
      </c>
      <c r="D125" s="40"/>
      <c r="E125" s="40"/>
      <c r="F125" s="26" t="str">
        <f>IF(E18="","",E18)</f>
        <v>Vyplň údaj</v>
      </c>
      <c r="G125" s="40"/>
      <c r="H125" s="40"/>
      <c r="I125" s="158" t="s">
        <v>37</v>
      </c>
      <c r="J125" s="35" t="str">
        <f>E24</f>
        <v>Ing. Kropáčová</v>
      </c>
      <c r="K125" s="40"/>
      <c r="L125" s="41"/>
    </row>
    <row r="126" spans="2:12" s="1" customFormat="1" ht="10.3" customHeight="1"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41"/>
    </row>
    <row r="127" spans="2:20" s="10" customFormat="1" ht="29.25" customHeight="1">
      <c r="B127" s="220"/>
      <c r="C127" s="221" t="s">
        <v>134</v>
      </c>
      <c r="D127" s="222" t="s">
        <v>67</v>
      </c>
      <c r="E127" s="222" t="s">
        <v>63</v>
      </c>
      <c r="F127" s="222" t="s">
        <v>64</v>
      </c>
      <c r="G127" s="222" t="s">
        <v>135</v>
      </c>
      <c r="H127" s="222" t="s">
        <v>136</v>
      </c>
      <c r="I127" s="223" t="s">
        <v>137</v>
      </c>
      <c r="J127" s="222" t="s">
        <v>117</v>
      </c>
      <c r="K127" s="224" t="s">
        <v>138</v>
      </c>
      <c r="L127" s="225"/>
      <c r="M127" s="96" t="s">
        <v>1</v>
      </c>
      <c r="N127" s="97" t="s">
        <v>46</v>
      </c>
      <c r="O127" s="97" t="s">
        <v>139</v>
      </c>
      <c r="P127" s="97" t="s">
        <v>140</v>
      </c>
      <c r="Q127" s="97" t="s">
        <v>141</v>
      </c>
      <c r="R127" s="97" t="s">
        <v>142</v>
      </c>
      <c r="S127" s="97" t="s">
        <v>143</v>
      </c>
      <c r="T127" s="98" t="s">
        <v>144</v>
      </c>
    </row>
    <row r="128" spans="2:63" s="1" customFormat="1" ht="22.8" customHeight="1">
      <c r="B128" s="39"/>
      <c r="C128" s="103" t="s">
        <v>145</v>
      </c>
      <c r="D128" s="40"/>
      <c r="E128" s="40"/>
      <c r="F128" s="40"/>
      <c r="G128" s="40"/>
      <c r="H128" s="40"/>
      <c r="I128" s="155"/>
      <c r="J128" s="226">
        <f>BK128</f>
        <v>0</v>
      </c>
      <c r="K128" s="40"/>
      <c r="L128" s="41"/>
      <c r="M128" s="99"/>
      <c r="N128" s="100"/>
      <c r="O128" s="100"/>
      <c r="P128" s="227">
        <f>P129</f>
        <v>0</v>
      </c>
      <c r="Q128" s="100"/>
      <c r="R128" s="227">
        <f>R129</f>
        <v>195.87102499999997</v>
      </c>
      <c r="S128" s="100"/>
      <c r="T128" s="228">
        <f>T129</f>
        <v>55.521</v>
      </c>
      <c r="AT128" s="16" t="s">
        <v>81</v>
      </c>
      <c r="AU128" s="16" t="s">
        <v>119</v>
      </c>
      <c r="BK128" s="229">
        <f>BK129</f>
        <v>0</v>
      </c>
    </row>
    <row r="129" spans="2:63" s="11" customFormat="1" ht="25.9" customHeight="1">
      <c r="B129" s="230"/>
      <c r="C129" s="231"/>
      <c r="D129" s="232" t="s">
        <v>81</v>
      </c>
      <c r="E129" s="233" t="s">
        <v>146</v>
      </c>
      <c r="F129" s="233" t="s">
        <v>146</v>
      </c>
      <c r="G129" s="231"/>
      <c r="H129" s="231"/>
      <c r="I129" s="234"/>
      <c r="J129" s="235">
        <f>BK129</f>
        <v>0</v>
      </c>
      <c r="K129" s="231"/>
      <c r="L129" s="236"/>
      <c r="M129" s="237"/>
      <c r="N129" s="238"/>
      <c r="O129" s="238"/>
      <c r="P129" s="239">
        <f>P130</f>
        <v>0</v>
      </c>
      <c r="Q129" s="238"/>
      <c r="R129" s="239">
        <f>R130</f>
        <v>195.87102499999997</v>
      </c>
      <c r="S129" s="238"/>
      <c r="T129" s="240">
        <f>T130</f>
        <v>55.521</v>
      </c>
      <c r="AR129" s="241" t="s">
        <v>90</v>
      </c>
      <c r="AT129" s="242" t="s">
        <v>81</v>
      </c>
      <c r="AU129" s="242" t="s">
        <v>82</v>
      </c>
      <c r="AY129" s="241" t="s">
        <v>147</v>
      </c>
      <c r="BK129" s="243">
        <f>BK130</f>
        <v>0</v>
      </c>
    </row>
    <row r="130" spans="2:63" s="11" customFormat="1" ht="22.8" customHeight="1">
      <c r="B130" s="230"/>
      <c r="C130" s="231"/>
      <c r="D130" s="232" t="s">
        <v>81</v>
      </c>
      <c r="E130" s="244" t="s">
        <v>376</v>
      </c>
      <c r="F130" s="244" t="s">
        <v>402</v>
      </c>
      <c r="G130" s="231"/>
      <c r="H130" s="231"/>
      <c r="I130" s="234"/>
      <c r="J130" s="245">
        <f>BK130</f>
        <v>0</v>
      </c>
      <c r="K130" s="231"/>
      <c r="L130" s="236"/>
      <c r="M130" s="237"/>
      <c r="N130" s="238"/>
      <c r="O130" s="238"/>
      <c r="P130" s="239">
        <f>SUM(P131:P164)</f>
        <v>0</v>
      </c>
      <c r="Q130" s="238"/>
      <c r="R130" s="239">
        <f>SUM(R131:R164)</f>
        <v>195.87102499999997</v>
      </c>
      <c r="S130" s="238"/>
      <c r="T130" s="240">
        <f>SUM(T131:T164)</f>
        <v>55.521</v>
      </c>
      <c r="AR130" s="241" t="s">
        <v>90</v>
      </c>
      <c r="AT130" s="242" t="s">
        <v>81</v>
      </c>
      <c r="AU130" s="242" t="s">
        <v>90</v>
      </c>
      <c r="AY130" s="241" t="s">
        <v>147</v>
      </c>
      <c r="BK130" s="243">
        <f>SUM(BK131:BK164)</f>
        <v>0</v>
      </c>
    </row>
    <row r="131" spans="2:65" s="1" customFormat="1" ht="36" customHeight="1">
      <c r="B131" s="39"/>
      <c r="C131" s="246" t="s">
        <v>90</v>
      </c>
      <c r="D131" s="246" t="s">
        <v>150</v>
      </c>
      <c r="E131" s="247" t="s">
        <v>403</v>
      </c>
      <c r="F131" s="248" t="s">
        <v>404</v>
      </c>
      <c r="G131" s="249" t="s">
        <v>231</v>
      </c>
      <c r="H131" s="250">
        <v>320</v>
      </c>
      <c r="I131" s="251"/>
      <c r="J131" s="252">
        <f>ROUND(I131*H131,2)</f>
        <v>0</v>
      </c>
      <c r="K131" s="248" t="s">
        <v>196</v>
      </c>
      <c r="L131" s="41"/>
      <c r="M131" s="253" t="s">
        <v>1</v>
      </c>
      <c r="N131" s="254" t="s">
        <v>47</v>
      </c>
      <c r="O131" s="87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AR131" s="257" t="s">
        <v>171</v>
      </c>
      <c r="AT131" s="257" t="s">
        <v>150</v>
      </c>
      <c r="AU131" s="257" t="s">
        <v>92</v>
      </c>
      <c r="AY131" s="16" t="s">
        <v>147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6" t="s">
        <v>90</v>
      </c>
      <c r="BK131" s="139">
        <f>ROUND(I131*H131,2)</f>
        <v>0</v>
      </c>
      <c r="BL131" s="16" t="s">
        <v>171</v>
      </c>
      <c r="BM131" s="257" t="s">
        <v>405</v>
      </c>
    </row>
    <row r="132" spans="2:51" s="12" customFormat="1" ht="12">
      <c r="B132" s="258"/>
      <c r="C132" s="259"/>
      <c r="D132" s="260" t="s">
        <v>155</v>
      </c>
      <c r="E132" s="261" t="s">
        <v>1</v>
      </c>
      <c r="F132" s="262" t="s">
        <v>406</v>
      </c>
      <c r="G132" s="259"/>
      <c r="H132" s="261" t="s">
        <v>1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155</v>
      </c>
      <c r="AU132" s="268" t="s">
        <v>92</v>
      </c>
      <c r="AV132" s="12" t="s">
        <v>90</v>
      </c>
      <c r="AW132" s="12" t="s">
        <v>36</v>
      </c>
      <c r="AX132" s="12" t="s">
        <v>82</v>
      </c>
      <c r="AY132" s="268" t="s">
        <v>147</v>
      </c>
    </row>
    <row r="133" spans="2:51" s="12" customFormat="1" ht="12">
      <c r="B133" s="258"/>
      <c r="C133" s="259"/>
      <c r="D133" s="260" t="s">
        <v>155</v>
      </c>
      <c r="E133" s="261" t="s">
        <v>1</v>
      </c>
      <c r="F133" s="262" t="s">
        <v>407</v>
      </c>
      <c r="G133" s="259"/>
      <c r="H133" s="261" t="s">
        <v>1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155</v>
      </c>
      <c r="AU133" s="268" t="s">
        <v>92</v>
      </c>
      <c r="AV133" s="12" t="s">
        <v>90</v>
      </c>
      <c r="AW133" s="12" t="s">
        <v>36</v>
      </c>
      <c r="AX133" s="12" t="s">
        <v>82</v>
      </c>
      <c r="AY133" s="268" t="s">
        <v>147</v>
      </c>
    </row>
    <row r="134" spans="2:51" s="13" customFormat="1" ht="12">
      <c r="B134" s="269"/>
      <c r="C134" s="270"/>
      <c r="D134" s="260" t="s">
        <v>155</v>
      </c>
      <c r="E134" s="271" t="s">
        <v>1</v>
      </c>
      <c r="F134" s="272" t="s">
        <v>408</v>
      </c>
      <c r="G134" s="270"/>
      <c r="H134" s="273">
        <v>320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AT134" s="279" t="s">
        <v>155</v>
      </c>
      <c r="AU134" s="279" t="s">
        <v>92</v>
      </c>
      <c r="AV134" s="13" t="s">
        <v>92</v>
      </c>
      <c r="AW134" s="13" t="s">
        <v>36</v>
      </c>
      <c r="AX134" s="13" t="s">
        <v>90</v>
      </c>
      <c r="AY134" s="279" t="s">
        <v>147</v>
      </c>
    </row>
    <row r="135" spans="2:65" s="1" customFormat="1" ht="16.5" customHeight="1">
      <c r="B135" s="39"/>
      <c r="C135" s="246" t="s">
        <v>92</v>
      </c>
      <c r="D135" s="246" t="s">
        <v>150</v>
      </c>
      <c r="E135" s="247" t="s">
        <v>409</v>
      </c>
      <c r="F135" s="248" t="s">
        <v>410</v>
      </c>
      <c r="G135" s="249" t="s">
        <v>231</v>
      </c>
      <c r="H135" s="250">
        <v>32</v>
      </c>
      <c r="I135" s="251"/>
      <c r="J135" s="252">
        <f>ROUND(I135*H135,2)</f>
        <v>0</v>
      </c>
      <c r="K135" s="248" t="s">
        <v>1</v>
      </c>
      <c r="L135" s="41"/>
      <c r="M135" s="253" t="s">
        <v>1</v>
      </c>
      <c r="N135" s="254" t="s">
        <v>47</v>
      </c>
      <c r="O135" s="87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AR135" s="257" t="s">
        <v>171</v>
      </c>
      <c r="AT135" s="257" t="s">
        <v>150</v>
      </c>
      <c r="AU135" s="257" t="s">
        <v>92</v>
      </c>
      <c r="AY135" s="16" t="s">
        <v>147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6" t="s">
        <v>90</v>
      </c>
      <c r="BK135" s="139">
        <f>ROUND(I135*H135,2)</f>
        <v>0</v>
      </c>
      <c r="BL135" s="16" t="s">
        <v>171</v>
      </c>
      <c r="BM135" s="257" t="s">
        <v>411</v>
      </c>
    </row>
    <row r="136" spans="2:51" s="12" customFormat="1" ht="12">
      <c r="B136" s="258"/>
      <c r="C136" s="259"/>
      <c r="D136" s="260" t="s">
        <v>155</v>
      </c>
      <c r="E136" s="261" t="s">
        <v>1</v>
      </c>
      <c r="F136" s="262" t="s">
        <v>412</v>
      </c>
      <c r="G136" s="259"/>
      <c r="H136" s="261" t="s">
        <v>1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AT136" s="268" t="s">
        <v>155</v>
      </c>
      <c r="AU136" s="268" t="s">
        <v>92</v>
      </c>
      <c r="AV136" s="12" t="s">
        <v>90</v>
      </c>
      <c r="AW136" s="12" t="s">
        <v>36</v>
      </c>
      <c r="AX136" s="12" t="s">
        <v>82</v>
      </c>
      <c r="AY136" s="268" t="s">
        <v>147</v>
      </c>
    </row>
    <row r="137" spans="2:51" s="12" customFormat="1" ht="12">
      <c r="B137" s="258"/>
      <c r="C137" s="259"/>
      <c r="D137" s="260" t="s">
        <v>155</v>
      </c>
      <c r="E137" s="261" t="s">
        <v>1</v>
      </c>
      <c r="F137" s="262" t="s">
        <v>413</v>
      </c>
      <c r="G137" s="259"/>
      <c r="H137" s="261" t="s">
        <v>1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155</v>
      </c>
      <c r="AU137" s="268" t="s">
        <v>92</v>
      </c>
      <c r="AV137" s="12" t="s">
        <v>90</v>
      </c>
      <c r="AW137" s="12" t="s">
        <v>36</v>
      </c>
      <c r="AX137" s="12" t="s">
        <v>82</v>
      </c>
      <c r="AY137" s="268" t="s">
        <v>147</v>
      </c>
    </row>
    <row r="138" spans="2:51" s="12" customFormat="1" ht="12">
      <c r="B138" s="258"/>
      <c r="C138" s="259"/>
      <c r="D138" s="260" t="s">
        <v>155</v>
      </c>
      <c r="E138" s="261" t="s">
        <v>1</v>
      </c>
      <c r="F138" s="262" t="s">
        <v>414</v>
      </c>
      <c r="G138" s="259"/>
      <c r="H138" s="261" t="s">
        <v>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155</v>
      </c>
      <c r="AU138" s="268" t="s">
        <v>92</v>
      </c>
      <c r="AV138" s="12" t="s">
        <v>90</v>
      </c>
      <c r="AW138" s="12" t="s">
        <v>36</v>
      </c>
      <c r="AX138" s="12" t="s">
        <v>82</v>
      </c>
      <c r="AY138" s="268" t="s">
        <v>147</v>
      </c>
    </row>
    <row r="139" spans="2:51" s="13" customFormat="1" ht="12">
      <c r="B139" s="269"/>
      <c r="C139" s="270"/>
      <c r="D139" s="260" t="s">
        <v>155</v>
      </c>
      <c r="E139" s="271" t="s">
        <v>1</v>
      </c>
      <c r="F139" s="272" t="s">
        <v>415</v>
      </c>
      <c r="G139" s="270"/>
      <c r="H139" s="273">
        <v>32</v>
      </c>
      <c r="I139" s="274"/>
      <c r="J139" s="270"/>
      <c r="K139" s="270"/>
      <c r="L139" s="275"/>
      <c r="M139" s="276"/>
      <c r="N139" s="277"/>
      <c r="O139" s="277"/>
      <c r="P139" s="277"/>
      <c r="Q139" s="277"/>
      <c r="R139" s="277"/>
      <c r="S139" s="277"/>
      <c r="T139" s="278"/>
      <c r="AT139" s="279" t="s">
        <v>155</v>
      </c>
      <c r="AU139" s="279" t="s">
        <v>92</v>
      </c>
      <c r="AV139" s="13" t="s">
        <v>92</v>
      </c>
      <c r="AW139" s="13" t="s">
        <v>36</v>
      </c>
      <c r="AX139" s="13" t="s">
        <v>90</v>
      </c>
      <c r="AY139" s="279" t="s">
        <v>147</v>
      </c>
    </row>
    <row r="140" spans="2:65" s="1" customFormat="1" ht="36" customHeight="1">
      <c r="B140" s="39"/>
      <c r="C140" s="246" t="s">
        <v>168</v>
      </c>
      <c r="D140" s="246" t="s">
        <v>150</v>
      </c>
      <c r="E140" s="247" t="s">
        <v>416</v>
      </c>
      <c r="F140" s="248" t="s">
        <v>417</v>
      </c>
      <c r="G140" s="249" t="s">
        <v>195</v>
      </c>
      <c r="H140" s="250">
        <v>660</v>
      </c>
      <c r="I140" s="251"/>
      <c r="J140" s="252">
        <f>ROUND(I140*H140,2)</f>
        <v>0</v>
      </c>
      <c r="K140" s="248" t="s">
        <v>196</v>
      </c>
      <c r="L140" s="41"/>
      <c r="M140" s="253" t="s">
        <v>1</v>
      </c>
      <c r="N140" s="254" t="s">
        <v>47</v>
      </c>
      <c r="O140" s="87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AR140" s="257" t="s">
        <v>171</v>
      </c>
      <c r="AT140" s="257" t="s">
        <v>150</v>
      </c>
      <c r="AU140" s="257" t="s">
        <v>92</v>
      </c>
      <c r="AY140" s="16" t="s">
        <v>147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6" t="s">
        <v>90</v>
      </c>
      <c r="BK140" s="139">
        <f>ROUND(I140*H140,2)</f>
        <v>0</v>
      </c>
      <c r="BL140" s="16" t="s">
        <v>171</v>
      </c>
      <c r="BM140" s="257" t="s">
        <v>418</v>
      </c>
    </row>
    <row r="141" spans="2:51" s="13" customFormat="1" ht="12">
      <c r="B141" s="269"/>
      <c r="C141" s="270"/>
      <c r="D141" s="260" t="s">
        <v>155</v>
      </c>
      <c r="E141" s="271" t="s">
        <v>1</v>
      </c>
      <c r="F141" s="272" t="s">
        <v>419</v>
      </c>
      <c r="G141" s="270"/>
      <c r="H141" s="273">
        <v>660</v>
      </c>
      <c r="I141" s="274"/>
      <c r="J141" s="270"/>
      <c r="K141" s="270"/>
      <c r="L141" s="275"/>
      <c r="M141" s="276"/>
      <c r="N141" s="277"/>
      <c r="O141" s="277"/>
      <c r="P141" s="277"/>
      <c r="Q141" s="277"/>
      <c r="R141" s="277"/>
      <c r="S141" s="277"/>
      <c r="T141" s="278"/>
      <c r="AT141" s="279" t="s">
        <v>155</v>
      </c>
      <c r="AU141" s="279" t="s">
        <v>92</v>
      </c>
      <c r="AV141" s="13" t="s">
        <v>92</v>
      </c>
      <c r="AW141" s="13" t="s">
        <v>36</v>
      </c>
      <c r="AX141" s="13" t="s">
        <v>90</v>
      </c>
      <c r="AY141" s="279" t="s">
        <v>147</v>
      </c>
    </row>
    <row r="142" spans="2:65" s="1" customFormat="1" ht="24" customHeight="1">
      <c r="B142" s="39"/>
      <c r="C142" s="280" t="s">
        <v>171</v>
      </c>
      <c r="D142" s="280" t="s">
        <v>263</v>
      </c>
      <c r="E142" s="281" t="s">
        <v>420</v>
      </c>
      <c r="F142" s="282" t="s">
        <v>421</v>
      </c>
      <c r="G142" s="283" t="s">
        <v>206</v>
      </c>
      <c r="H142" s="284">
        <v>189</v>
      </c>
      <c r="I142" s="285"/>
      <c r="J142" s="286">
        <f>ROUND(I142*H142,2)</f>
        <v>0</v>
      </c>
      <c r="K142" s="282" t="s">
        <v>1</v>
      </c>
      <c r="L142" s="287"/>
      <c r="M142" s="288" t="s">
        <v>1</v>
      </c>
      <c r="N142" s="289" t="s">
        <v>47</v>
      </c>
      <c r="O142" s="87"/>
      <c r="P142" s="255">
        <f>O142*H142</f>
        <v>0</v>
      </c>
      <c r="Q142" s="255">
        <v>1</v>
      </c>
      <c r="R142" s="255">
        <f>Q142*H142</f>
        <v>189</v>
      </c>
      <c r="S142" s="255">
        <v>0</v>
      </c>
      <c r="T142" s="256">
        <f>S142*H142</f>
        <v>0</v>
      </c>
      <c r="AR142" s="257" t="s">
        <v>266</v>
      </c>
      <c r="AT142" s="257" t="s">
        <v>263</v>
      </c>
      <c r="AU142" s="257" t="s">
        <v>92</v>
      </c>
      <c r="AY142" s="16" t="s">
        <v>147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90</v>
      </c>
      <c r="BK142" s="139">
        <f>ROUND(I142*H142,2)</f>
        <v>0</v>
      </c>
      <c r="BL142" s="16" t="s">
        <v>171</v>
      </c>
      <c r="BM142" s="257" t="s">
        <v>422</v>
      </c>
    </row>
    <row r="143" spans="2:51" s="13" customFormat="1" ht="12">
      <c r="B143" s="269"/>
      <c r="C143" s="270"/>
      <c r="D143" s="260" t="s">
        <v>155</v>
      </c>
      <c r="E143" s="271" t="s">
        <v>1</v>
      </c>
      <c r="F143" s="272" t="s">
        <v>423</v>
      </c>
      <c r="G143" s="270"/>
      <c r="H143" s="273">
        <v>189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AT143" s="279" t="s">
        <v>155</v>
      </c>
      <c r="AU143" s="279" t="s">
        <v>92</v>
      </c>
      <c r="AV143" s="13" t="s">
        <v>92</v>
      </c>
      <c r="AW143" s="13" t="s">
        <v>36</v>
      </c>
      <c r="AX143" s="13" t="s">
        <v>90</v>
      </c>
      <c r="AY143" s="279" t="s">
        <v>147</v>
      </c>
    </row>
    <row r="144" spans="2:65" s="1" customFormat="1" ht="36" customHeight="1">
      <c r="B144" s="39"/>
      <c r="C144" s="246" t="s">
        <v>183</v>
      </c>
      <c r="D144" s="246" t="s">
        <v>150</v>
      </c>
      <c r="E144" s="247" t="s">
        <v>424</v>
      </c>
      <c r="F144" s="248" t="s">
        <v>425</v>
      </c>
      <c r="G144" s="249" t="s">
        <v>195</v>
      </c>
      <c r="H144" s="250">
        <v>660</v>
      </c>
      <c r="I144" s="251"/>
      <c r="J144" s="252">
        <f>ROUND(I144*H144,2)</f>
        <v>0</v>
      </c>
      <c r="K144" s="248" t="s">
        <v>196</v>
      </c>
      <c r="L144" s="41"/>
      <c r="M144" s="253" t="s">
        <v>1</v>
      </c>
      <c r="N144" s="254" t="s">
        <v>47</v>
      </c>
      <c r="O144" s="87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AR144" s="257" t="s">
        <v>171</v>
      </c>
      <c r="AT144" s="257" t="s">
        <v>150</v>
      </c>
      <c r="AU144" s="257" t="s">
        <v>92</v>
      </c>
      <c r="AY144" s="16" t="s">
        <v>147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6" t="s">
        <v>90</v>
      </c>
      <c r="BK144" s="139">
        <f>ROUND(I144*H144,2)</f>
        <v>0</v>
      </c>
      <c r="BL144" s="16" t="s">
        <v>171</v>
      </c>
      <c r="BM144" s="257" t="s">
        <v>426</v>
      </c>
    </row>
    <row r="145" spans="2:51" s="13" customFormat="1" ht="12">
      <c r="B145" s="269"/>
      <c r="C145" s="270"/>
      <c r="D145" s="260" t="s">
        <v>155</v>
      </c>
      <c r="E145" s="271" t="s">
        <v>1</v>
      </c>
      <c r="F145" s="272" t="s">
        <v>419</v>
      </c>
      <c r="G145" s="270"/>
      <c r="H145" s="273">
        <v>660</v>
      </c>
      <c r="I145" s="274"/>
      <c r="J145" s="270"/>
      <c r="K145" s="270"/>
      <c r="L145" s="275"/>
      <c r="M145" s="276"/>
      <c r="N145" s="277"/>
      <c r="O145" s="277"/>
      <c r="P145" s="277"/>
      <c r="Q145" s="277"/>
      <c r="R145" s="277"/>
      <c r="S145" s="277"/>
      <c r="T145" s="278"/>
      <c r="AT145" s="279" t="s">
        <v>155</v>
      </c>
      <c r="AU145" s="279" t="s">
        <v>92</v>
      </c>
      <c r="AV145" s="13" t="s">
        <v>92</v>
      </c>
      <c r="AW145" s="13" t="s">
        <v>36</v>
      </c>
      <c r="AX145" s="13" t="s">
        <v>90</v>
      </c>
      <c r="AY145" s="279" t="s">
        <v>147</v>
      </c>
    </row>
    <row r="146" spans="2:65" s="1" customFormat="1" ht="16.5" customHeight="1">
      <c r="B146" s="39"/>
      <c r="C146" s="280" t="s">
        <v>331</v>
      </c>
      <c r="D146" s="280" t="s">
        <v>263</v>
      </c>
      <c r="E146" s="281" t="s">
        <v>427</v>
      </c>
      <c r="F146" s="282" t="s">
        <v>428</v>
      </c>
      <c r="G146" s="283" t="s">
        <v>429</v>
      </c>
      <c r="H146" s="284">
        <v>9.9</v>
      </c>
      <c r="I146" s="285"/>
      <c r="J146" s="286">
        <f>ROUND(I146*H146,2)</f>
        <v>0</v>
      </c>
      <c r="K146" s="282" t="s">
        <v>196</v>
      </c>
      <c r="L146" s="287"/>
      <c r="M146" s="288" t="s">
        <v>1</v>
      </c>
      <c r="N146" s="289" t="s">
        <v>47</v>
      </c>
      <c r="O146" s="87"/>
      <c r="P146" s="255">
        <f>O146*H146</f>
        <v>0</v>
      </c>
      <c r="Q146" s="255">
        <v>0.001</v>
      </c>
      <c r="R146" s="255">
        <f>Q146*H146</f>
        <v>0.0099</v>
      </c>
      <c r="S146" s="255">
        <v>0</v>
      </c>
      <c r="T146" s="256">
        <f>S146*H146</f>
        <v>0</v>
      </c>
      <c r="AR146" s="257" t="s">
        <v>266</v>
      </c>
      <c r="AT146" s="257" t="s">
        <v>263</v>
      </c>
      <c r="AU146" s="257" t="s">
        <v>92</v>
      </c>
      <c r="AY146" s="16" t="s">
        <v>147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6" t="s">
        <v>90</v>
      </c>
      <c r="BK146" s="139">
        <f>ROUND(I146*H146,2)</f>
        <v>0</v>
      </c>
      <c r="BL146" s="16" t="s">
        <v>171</v>
      </c>
      <c r="BM146" s="257" t="s">
        <v>430</v>
      </c>
    </row>
    <row r="147" spans="2:51" s="13" customFormat="1" ht="12">
      <c r="B147" s="269"/>
      <c r="C147" s="270"/>
      <c r="D147" s="260" t="s">
        <v>155</v>
      </c>
      <c r="E147" s="270"/>
      <c r="F147" s="272" t="s">
        <v>431</v>
      </c>
      <c r="G147" s="270"/>
      <c r="H147" s="273">
        <v>9.9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AT147" s="279" t="s">
        <v>155</v>
      </c>
      <c r="AU147" s="279" t="s">
        <v>92</v>
      </c>
      <c r="AV147" s="13" t="s">
        <v>92</v>
      </c>
      <c r="AW147" s="13" t="s">
        <v>4</v>
      </c>
      <c r="AX147" s="13" t="s">
        <v>90</v>
      </c>
      <c r="AY147" s="279" t="s">
        <v>147</v>
      </c>
    </row>
    <row r="148" spans="2:65" s="1" customFormat="1" ht="48" customHeight="1">
      <c r="B148" s="39"/>
      <c r="C148" s="246" t="s">
        <v>339</v>
      </c>
      <c r="D148" s="246" t="s">
        <v>150</v>
      </c>
      <c r="E148" s="247" t="s">
        <v>432</v>
      </c>
      <c r="F148" s="248" t="s">
        <v>433</v>
      </c>
      <c r="G148" s="249" t="s">
        <v>305</v>
      </c>
      <c r="H148" s="250">
        <v>20</v>
      </c>
      <c r="I148" s="251"/>
      <c r="J148" s="252">
        <f>ROUND(I148*H148,2)</f>
        <v>0</v>
      </c>
      <c r="K148" s="248" t="s">
        <v>196</v>
      </c>
      <c r="L148" s="41"/>
      <c r="M148" s="253" t="s">
        <v>1</v>
      </c>
      <c r="N148" s="254" t="s">
        <v>47</v>
      </c>
      <c r="O148" s="87"/>
      <c r="P148" s="255">
        <f>O148*H148</f>
        <v>0</v>
      </c>
      <c r="Q148" s="255">
        <v>0.1554</v>
      </c>
      <c r="R148" s="255">
        <f>Q148*H148</f>
        <v>3.108</v>
      </c>
      <c r="S148" s="255">
        <v>0</v>
      </c>
      <c r="T148" s="256">
        <f>S148*H148</f>
        <v>0</v>
      </c>
      <c r="AR148" s="257" t="s">
        <v>171</v>
      </c>
      <c r="AT148" s="257" t="s">
        <v>150</v>
      </c>
      <c r="AU148" s="257" t="s">
        <v>92</v>
      </c>
      <c r="AY148" s="16" t="s">
        <v>147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6" t="s">
        <v>90</v>
      </c>
      <c r="BK148" s="139">
        <f>ROUND(I148*H148,2)</f>
        <v>0</v>
      </c>
      <c r="BL148" s="16" t="s">
        <v>171</v>
      </c>
      <c r="BM148" s="257" t="s">
        <v>434</v>
      </c>
    </row>
    <row r="149" spans="2:65" s="1" customFormat="1" ht="24" customHeight="1">
      <c r="B149" s="39"/>
      <c r="C149" s="280" t="s">
        <v>342</v>
      </c>
      <c r="D149" s="280" t="s">
        <v>263</v>
      </c>
      <c r="E149" s="281" t="s">
        <v>435</v>
      </c>
      <c r="F149" s="282" t="s">
        <v>436</v>
      </c>
      <c r="G149" s="283" t="s">
        <v>305</v>
      </c>
      <c r="H149" s="284">
        <v>20</v>
      </c>
      <c r="I149" s="285"/>
      <c r="J149" s="286">
        <f>ROUND(I149*H149,2)</f>
        <v>0</v>
      </c>
      <c r="K149" s="282" t="s">
        <v>196</v>
      </c>
      <c r="L149" s="287"/>
      <c r="M149" s="288" t="s">
        <v>1</v>
      </c>
      <c r="N149" s="289" t="s">
        <v>47</v>
      </c>
      <c r="O149" s="87"/>
      <c r="P149" s="255">
        <f>O149*H149</f>
        <v>0</v>
      </c>
      <c r="Q149" s="255">
        <v>0.058</v>
      </c>
      <c r="R149" s="255">
        <f>Q149*H149</f>
        <v>1.1600000000000001</v>
      </c>
      <c r="S149" s="255">
        <v>0</v>
      </c>
      <c r="T149" s="256">
        <f>S149*H149</f>
        <v>0</v>
      </c>
      <c r="AR149" s="257" t="s">
        <v>266</v>
      </c>
      <c r="AT149" s="257" t="s">
        <v>263</v>
      </c>
      <c r="AU149" s="257" t="s">
        <v>92</v>
      </c>
      <c r="AY149" s="16" t="s">
        <v>147</v>
      </c>
      <c r="BE149" s="139">
        <f>IF(N149="základní",J149,0)</f>
        <v>0</v>
      </c>
      <c r="BF149" s="139">
        <f>IF(N149="snížená",J149,0)</f>
        <v>0</v>
      </c>
      <c r="BG149" s="139">
        <f>IF(N149="zákl. přenesená",J149,0)</f>
        <v>0</v>
      </c>
      <c r="BH149" s="139">
        <f>IF(N149="sníž. přenesená",J149,0)</f>
        <v>0</v>
      </c>
      <c r="BI149" s="139">
        <f>IF(N149="nulová",J149,0)</f>
        <v>0</v>
      </c>
      <c r="BJ149" s="16" t="s">
        <v>90</v>
      </c>
      <c r="BK149" s="139">
        <f>ROUND(I149*H149,2)</f>
        <v>0</v>
      </c>
      <c r="BL149" s="16" t="s">
        <v>171</v>
      </c>
      <c r="BM149" s="257" t="s">
        <v>437</v>
      </c>
    </row>
    <row r="150" spans="2:65" s="1" customFormat="1" ht="36" customHeight="1">
      <c r="B150" s="39"/>
      <c r="C150" s="246" t="s">
        <v>347</v>
      </c>
      <c r="D150" s="246" t="s">
        <v>150</v>
      </c>
      <c r="E150" s="247" t="s">
        <v>438</v>
      </c>
      <c r="F150" s="248" t="s">
        <v>439</v>
      </c>
      <c r="G150" s="249" t="s">
        <v>305</v>
      </c>
      <c r="H150" s="250">
        <v>20</v>
      </c>
      <c r="I150" s="251"/>
      <c r="J150" s="252">
        <f>ROUND(I150*H150,2)</f>
        <v>0</v>
      </c>
      <c r="K150" s="248" t="s">
        <v>196</v>
      </c>
      <c r="L150" s="41"/>
      <c r="M150" s="253" t="s">
        <v>1</v>
      </c>
      <c r="N150" s="254" t="s">
        <v>47</v>
      </c>
      <c r="O150" s="87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AR150" s="257" t="s">
        <v>171</v>
      </c>
      <c r="AT150" s="257" t="s">
        <v>150</v>
      </c>
      <c r="AU150" s="257" t="s">
        <v>92</v>
      </c>
      <c r="AY150" s="16" t="s">
        <v>147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6" t="s">
        <v>90</v>
      </c>
      <c r="BK150" s="139">
        <f>ROUND(I150*H150,2)</f>
        <v>0</v>
      </c>
      <c r="BL150" s="16" t="s">
        <v>171</v>
      </c>
      <c r="BM150" s="257" t="s">
        <v>440</v>
      </c>
    </row>
    <row r="151" spans="2:51" s="12" customFormat="1" ht="12">
      <c r="B151" s="258"/>
      <c r="C151" s="259"/>
      <c r="D151" s="260" t="s">
        <v>155</v>
      </c>
      <c r="E151" s="261" t="s">
        <v>1</v>
      </c>
      <c r="F151" s="262" t="s">
        <v>412</v>
      </c>
      <c r="G151" s="259"/>
      <c r="H151" s="261" t="s">
        <v>1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155</v>
      </c>
      <c r="AU151" s="268" t="s">
        <v>92</v>
      </c>
      <c r="AV151" s="12" t="s">
        <v>90</v>
      </c>
      <c r="AW151" s="12" t="s">
        <v>36</v>
      </c>
      <c r="AX151" s="12" t="s">
        <v>82</v>
      </c>
      <c r="AY151" s="268" t="s">
        <v>147</v>
      </c>
    </row>
    <row r="152" spans="2:51" s="12" customFormat="1" ht="12">
      <c r="B152" s="258"/>
      <c r="C152" s="259"/>
      <c r="D152" s="260" t="s">
        <v>155</v>
      </c>
      <c r="E152" s="261" t="s">
        <v>1</v>
      </c>
      <c r="F152" s="262" t="s">
        <v>441</v>
      </c>
      <c r="G152" s="259"/>
      <c r="H152" s="261" t="s">
        <v>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155</v>
      </c>
      <c r="AU152" s="268" t="s">
        <v>92</v>
      </c>
      <c r="AV152" s="12" t="s">
        <v>90</v>
      </c>
      <c r="AW152" s="12" t="s">
        <v>36</v>
      </c>
      <c r="AX152" s="12" t="s">
        <v>82</v>
      </c>
      <c r="AY152" s="268" t="s">
        <v>147</v>
      </c>
    </row>
    <row r="153" spans="2:51" s="13" customFormat="1" ht="12">
      <c r="B153" s="269"/>
      <c r="C153" s="270"/>
      <c r="D153" s="260" t="s">
        <v>155</v>
      </c>
      <c r="E153" s="271" t="s">
        <v>1</v>
      </c>
      <c r="F153" s="272" t="s">
        <v>442</v>
      </c>
      <c r="G153" s="270"/>
      <c r="H153" s="273">
        <v>20</v>
      </c>
      <c r="I153" s="274"/>
      <c r="J153" s="270"/>
      <c r="K153" s="270"/>
      <c r="L153" s="275"/>
      <c r="M153" s="276"/>
      <c r="N153" s="277"/>
      <c r="O153" s="277"/>
      <c r="P153" s="277"/>
      <c r="Q153" s="277"/>
      <c r="R153" s="277"/>
      <c r="S153" s="277"/>
      <c r="T153" s="278"/>
      <c r="AT153" s="279" t="s">
        <v>155</v>
      </c>
      <c r="AU153" s="279" t="s">
        <v>92</v>
      </c>
      <c r="AV153" s="13" t="s">
        <v>92</v>
      </c>
      <c r="AW153" s="13" t="s">
        <v>36</v>
      </c>
      <c r="AX153" s="13" t="s">
        <v>90</v>
      </c>
      <c r="AY153" s="279" t="s">
        <v>147</v>
      </c>
    </row>
    <row r="154" spans="2:65" s="1" customFormat="1" ht="48" customHeight="1">
      <c r="B154" s="39"/>
      <c r="C154" s="246" t="s">
        <v>443</v>
      </c>
      <c r="D154" s="246" t="s">
        <v>150</v>
      </c>
      <c r="E154" s="247" t="s">
        <v>444</v>
      </c>
      <c r="F154" s="248" t="s">
        <v>445</v>
      </c>
      <c r="G154" s="249" t="s">
        <v>195</v>
      </c>
      <c r="H154" s="250">
        <v>4.5</v>
      </c>
      <c r="I154" s="251"/>
      <c r="J154" s="252">
        <f>ROUND(I154*H154,2)</f>
        <v>0</v>
      </c>
      <c r="K154" s="248" t="s">
        <v>196</v>
      </c>
      <c r="L154" s="41"/>
      <c r="M154" s="253" t="s">
        <v>1</v>
      </c>
      <c r="N154" s="254" t="s">
        <v>47</v>
      </c>
      <c r="O154" s="87"/>
      <c r="P154" s="255">
        <f>O154*H154</f>
        <v>0</v>
      </c>
      <c r="Q154" s="255">
        <v>0</v>
      </c>
      <c r="R154" s="255">
        <f>Q154*H154</f>
        <v>0</v>
      </c>
      <c r="S154" s="255">
        <v>0.098</v>
      </c>
      <c r="T154" s="256">
        <f>S154*H154</f>
        <v>0.441</v>
      </c>
      <c r="AR154" s="257" t="s">
        <v>171</v>
      </c>
      <c r="AT154" s="257" t="s">
        <v>150</v>
      </c>
      <c r="AU154" s="257" t="s">
        <v>92</v>
      </c>
      <c r="AY154" s="16" t="s">
        <v>147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6" t="s">
        <v>90</v>
      </c>
      <c r="BK154" s="139">
        <f>ROUND(I154*H154,2)</f>
        <v>0</v>
      </c>
      <c r="BL154" s="16" t="s">
        <v>171</v>
      </c>
      <c r="BM154" s="257" t="s">
        <v>446</v>
      </c>
    </row>
    <row r="155" spans="2:51" s="12" customFormat="1" ht="12">
      <c r="B155" s="258"/>
      <c r="C155" s="259"/>
      <c r="D155" s="260" t="s">
        <v>155</v>
      </c>
      <c r="E155" s="261" t="s">
        <v>1</v>
      </c>
      <c r="F155" s="262" t="s">
        <v>447</v>
      </c>
      <c r="G155" s="259"/>
      <c r="H155" s="261" t="s">
        <v>1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155</v>
      </c>
      <c r="AU155" s="268" t="s">
        <v>92</v>
      </c>
      <c r="AV155" s="12" t="s">
        <v>90</v>
      </c>
      <c r="AW155" s="12" t="s">
        <v>36</v>
      </c>
      <c r="AX155" s="12" t="s">
        <v>82</v>
      </c>
      <c r="AY155" s="268" t="s">
        <v>147</v>
      </c>
    </row>
    <row r="156" spans="2:51" s="13" customFormat="1" ht="12">
      <c r="B156" s="269"/>
      <c r="C156" s="270"/>
      <c r="D156" s="260" t="s">
        <v>155</v>
      </c>
      <c r="E156" s="271" t="s">
        <v>1</v>
      </c>
      <c r="F156" s="272" t="s">
        <v>448</v>
      </c>
      <c r="G156" s="270"/>
      <c r="H156" s="273">
        <v>4.5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AT156" s="279" t="s">
        <v>155</v>
      </c>
      <c r="AU156" s="279" t="s">
        <v>92</v>
      </c>
      <c r="AV156" s="13" t="s">
        <v>92</v>
      </c>
      <c r="AW156" s="13" t="s">
        <v>36</v>
      </c>
      <c r="AX156" s="13" t="s">
        <v>90</v>
      </c>
      <c r="AY156" s="279" t="s">
        <v>147</v>
      </c>
    </row>
    <row r="157" spans="2:65" s="1" customFormat="1" ht="36" customHeight="1">
      <c r="B157" s="39"/>
      <c r="C157" s="246" t="s">
        <v>449</v>
      </c>
      <c r="D157" s="246" t="s">
        <v>150</v>
      </c>
      <c r="E157" s="247" t="s">
        <v>450</v>
      </c>
      <c r="F157" s="248" t="s">
        <v>451</v>
      </c>
      <c r="G157" s="249" t="s">
        <v>195</v>
      </c>
      <c r="H157" s="250">
        <v>12.5</v>
      </c>
      <c r="I157" s="251"/>
      <c r="J157" s="252">
        <f>ROUND(I157*H157,2)</f>
        <v>0</v>
      </c>
      <c r="K157" s="248" t="s">
        <v>196</v>
      </c>
      <c r="L157" s="41"/>
      <c r="M157" s="253" t="s">
        <v>1</v>
      </c>
      <c r="N157" s="254" t="s">
        <v>47</v>
      </c>
      <c r="O157" s="87"/>
      <c r="P157" s="255">
        <f>O157*H157</f>
        <v>0</v>
      </c>
      <c r="Q157" s="255">
        <v>0.20745</v>
      </c>
      <c r="R157" s="255">
        <f>Q157*H157</f>
        <v>2.593125</v>
      </c>
      <c r="S157" s="255">
        <v>0</v>
      </c>
      <c r="T157" s="256">
        <f>S157*H157</f>
        <v>0</v>
      </c>
      <c r="AR157" s="257" t="s">
        <v>171</v>
      </c>
      <c r="AT157" s="257" t="s">
        <v>150</v>
      </c>
      <c r="AU157" s="257" t="s">
        <v>92</v>
      </c>
      <c r="AY157" s="16" t="s">
        <v>147</v>
      </c>
      <c r="BE157" s="139">
        <f>IF(N157="základní",J157,0)</f>
        <v>0</v>
      </c>
      <c r="BF157" s="139">
        <f>IF(N157="snížená",J157,0)</f>
        <v>0</v>
      </c>
      <c r="BG157" s="139">
        <f>IF(N157="zákl. přenesená",J157,0)</f>
        <v>0</v>
      </c>
      <c r="BH157" s="139">
        <f>IF(N157="sníž. přenesená",J157,0)</f>
        <v>0</v>
      </c>
      <c r="BI157" s="139">
        <f>IF(N157="nulová",J157,0)</f>
        <v>0</v>
      </c>
      <c r="BJ157" s="16" t="s">
        <v>90</v>
      </c>
      <c r="BK157" s="139">
        <f>ROUND(I157*H157,2)</f>
        <v>0</v>
      </c>
      <c r="BL157" s="16" t="s">
        <v>171</v>
      </c>
      <c r="BM157" s="257" t="s">
        <v>452</v>
      </c>
    </row>
    <row r="158" spans="2:51" s="12" customFormat="1" ht="12">
      <c r="B158" s="258"/>
      <c r="C158" s="259"/>
      <c r="D158" s="260" t="s">
        <v>155</v>
      </c>
      <c r="E158" s="261" t="s">
        <v>1</v>
      </c>
      <c r="F158" s="262" t="s">
        <v>412</v>
      </c>
      <c r="G158" s="259"/>
      <c r="H158" s="261" t="s">
        <v>1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AT158" s="268" t="s">
        <v>155</v>
      </c>
      <c r="AU158" s="268" t="s">
        <v>92</v>
      </c>
      <c r="AV158" s="12" t="s">
        <v>90</v>
      </c>
      <c r="AW158" s="12" t="s">
        <v>36</v>
      </c>
      <c r="AX158" s="12" t="s">
        <v>82</v>
      </c>
      <c r="AY158" s="268" t="s">
        <v>147</v>
      </c>
    </row>
    <row r="159" spans="2:51" s="12" customFormat="1" ht="12">
      <c r="B159" s="258"/>
      <c r="C159" s="259"/>
      <c r="D159" s="260" t="s">
        <v>155</v>
      </c>
      <c r="E159" s="261" t="s">
        <v>1</v>
      </c>
      <c r="F159" s="262" t="s">
        <v>453</v>
      </c>
      <c r="G159" s="259"/>
      <c r="H159" s="261" t="s">
        <v>1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155</v>
      </c>
      <c r="AU159" s="268" t="s">
        <v>92</v>
      </c>
      <c r="AV159" s="12" t="s">
        <v>90</v>
      </c>
      <c r="AW159" s="12" t="s">
        <v>36</v>
      </c>
      <c r="AX159" s="12" t="s">
        <v>82</v>
      </c>
      <c r="AY159" s="268" t="s">
        <v>147</v>
      </c>
    </row>
    <row r="160" spans="2:51" s="13" customFormat="1" ht="12">
      <c r="B160" s="269"/>
      <c r="C160" s="270"/>
      <c r="D160" s="260" t="s">
        <v>155</v>
      </c>
      <c r="E160" s="271" t="s">
        <v>1</v>
      </c>
      <c r="F160" s="272" t="s">
        <v>454</v>
      </c>
      <c r="G160" s="270"/>
      <c r="H160" s="273">
        <v>12.5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AT160" s="279" t="s">
        <v>155</v>
      </c>
      <c r="AU160" s="279" t="s">
        <v>92</v>
      </c>
      <c r="AV160" s="13" t="s">
        <v>92</v>
      </c>
      <c r="AW160" s="13" t="s">
        <v>36</v>
      </c>
      <c r="AX160" s="13" t="s">
        <v>90</v>
      </c>
      <c r="AY160" s="279" t="s">
        <v>147</v>
      </c>
    </row>
    <row r="161" spans="2:65" s="1" customFormat="1" ht="48" customHeight="1">
      <c r="B161" s="39"/>
      <c r="C161" s="246" t="s">
        <v>8</v>
      </c>
      <c r="D161" s="246" t="s">
        <v>150</v>
      </c>
      <c r="E161" s="247" t="s">
        <v>455</v>
      </c>
      <c r="F161" s="248" t="s">
        <v>456</v>
      </c>
      <c r="G161" s="249" t="s">
        <v>195</v>
      </c>
      <c r="H161" s="250">
        <v>135</v>
      </c>
      <c r="I161" s="251"/>
      <c r="J161" s="252">
        <f>ROUND(I161*H161,2)</f>
        <v>0</v>
      </c>
      <c r="K161" s="248" t="s">
        <v>1</v>
      </c>
      <c r="L161" s="41"/>
      <c r="M161" s="253" t="s">
        <v>1</v>
      </c>
      <c r="N161" s="254" t="s">
        <v>47</v>
      </c>
      <c r="O161" s="87"/>
      <c r="P161" s="255">
        <f>O161*H161</f>
        <v>0</v>
      </c>
      <c r="Q161" s="255">
        <v>0</v>
      </c>
      <c r="R161" s="255">
        <f>Q161*H161</f>
        <v>0</v>
      </c>
      <c r="S161" s="255">
        <v>0.408</v>
      </c>
      <c r="T161" s="256">
        <f>S161*H161</f>
        <v>55.08</v>
      </c>
      <c r="AR161" s="257" t="s">
        <v>171</v>
      </c>
      <c r="AT161" s="257" t="s">
        <v>150</v>
      </c>
      <c r="AU161" s="257" t="s">
        <v>92</v>
      </c>
      <c r="AY161" s="16" t="s">
        <v>147</v>
      </c>
      <c r="BE161" s="139">
        <f>IF(N161="základní",J161,0)</f>
        <v>0</v>
      </c>
      <c r="BF161" s="139">
        <f>IF(N161="snížená",J161,0)</f>
        <v>0</v>
      </c>
      <c r="BG161" s="139">
        <f>IF(N161="zákl. přenesená",J161,0)</f>
        <v>0</v>
      </c>
      <c r="BH161" s="139">
        <f>IF(N161="sníž. přenesená",J161,0)</f>
        <v>0</v>
      </c>
      <c r="BI161" s="139">
        <f>IF(N161="nulová",J161,0)</f>
        <v>0</v>
      </c>
      <c r="BJ161" s="16" t="s">
        <v>90</v>
      </c>
      <c r="BK161" s="139">
        <f>ROUND(I161*H161,2)</f>
        <v>0</v>
      </c>
      <c r="BL161" s="16" t="s">
        <v>171</v>
      </c>
      <c r="BM161" s="257" t="s">
        <v>457</v>
      </c>
    </row>
    <row r="162" spans="2:51" s="12" customFormat="1" ht="12">
      <c r="B162" s="258"/>
      <c r="C162" s="259"/>
      <c r="D162" s="260" t="s">
        <v>155</v>
      </c>
      <c r="E162" s="261" t="s">
        <v>1</v>
      </c>
      <c r="F162" s="262" t="s">
        <v>458</v>
      </c>
      <c r="G162" s="259"/>
      <c r="H162" s="261" t="s">
        <v>1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155</v>
      </c>
      <c r="AU162" s="268" t="s">
        <v>92</v>
      </c>
      <c r="AV162" s="12" t="s">
        <v>90</v>
      </c>
      <c r="AW162" s="12" t="s">
        <v>36</v>
      </c>
      <c r="AX162" s="12" t="s">
        <v>82</v>
      </c>
      <c r="AY162" s="268" t="s">
        <v>147</v>
      </c>
    </row>
    <row r="163" spans="2:51" s="12" customFormat="1" ht="12">
      <c r="B163" s="258"/>
      <c r="C163" s="259"/>
      <c r="D163" s="260" t="s">
        <v>155</v>
      </c>
      <c r="E163" s="261" t="s">
        <v>1</v>
      </c>
      <c r="F163" s="262" t="s">
        <v>459</v>
      </c>
      <c r="G163" s="259"/>
      <c r="H163" s="261" t="s">
        <v>1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155</v>
      </c>
      <c r="AU163" s="268" t="s">
        <v>92</v>
      </c>
      <c r="AV163" s="12" t="s">
        <v>90</v>
      </c>
      <c r="AW163" s="12" t="s">
        <v>36</v>
      </c>
      <c r="AX163" s="12" t="s">
        <v>82</v>
      </c>
      <c r="AY163" s="268" t="s">
        <v>147</v>
      </c>
    </row>
    <row r="164" spans="2:51" s="13" customFormat="1" ht="12">
      <c r="B164" s="269"/>
      <c r="C164" s="270"/>
      <c r="D164" s="260" t="s">
        <v>155</v>
      </c>
      <c r="E164" s="271" t="s">
        <v>1</v>
      </c>
      <c r="F164" s="272" t="s">
        <v>253</v>
      </c>
      <c r="G164" s="270"/>
      <c r="H164" s="273">
        <v>135</v>
      </c>
      <c r="I164" s="274"/>
      <c r="J164" s="270"/>
      <c r="K164" s="270"/>
      <c r="L164" s="275"/>
      <c r="M164" s="309"/>
      <c r="N164" s="310"/>
      <c r="O164" s="310"/>
      <c r="P164" s="310"/>
      <c r="Q164" s="310"/>
      <c r="R164" s="310"/>
      <c r="S164" s="310"/>
      <c r="T164" s="311"/>
      <c r="AT164" s="279" t="s">
        <v>155</v>
      </c>
      <c r="AU164" s="279" t="s">
        <v>92</v>
      </c>
      <c r="AV164" s="13" t="s">
        <v>92</v>
      </c>
      <c r="AW164" s="13" t="s">
        <v>36</v>
      </c>
      <c r="AX164" s="13" t="s">
        <v>90</v>
      </c>
      <c r="AY164" s="279" t="s">
        <v>147</v>
      </c>
    </row>
    <row r="165" spans="2:12" s="1" customFormat="1" ht="6.95" customHeight="1">
      <c r="B165" s="62"/>
      <c r="C165" s="63"/>
      <c r="D165" s="63"/>
      <c r="E165" s="63"/>
      <c r="F165" s="63"/>
      <c r="G165" s="63"/>
      <c r="H165" s="63"/>
      <c r="I165" s="191"/>
      <c r="J165" s="63"/>
      <c r="K165" s="63"/>
      <c r="L165" s="41"/>
    </row>
  </sheetData>
  <sheetProtection password="CC35" sheet="1" objects="1" scenarios="1" formatColumns="0" formatRows="0" autoFilter="0"/>
  <autoFilter ref="C127:K164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101</v>
      </c>
    </row>
    <row r="3" spans="2:46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19"/>
      <c r="AT3" s="16" t="s">
        <v>92</v>
      </c>
    </row>
    <row r="4" spans="2:46" ht="24.95" customHeight="1">
      <c r="B4" s="19"/>
      <c r="D4" s="151" t="s">
        <v>111</v>
      </c>
      <c r="L4" s="19"/>
      <c r="M4" s="15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53" t="s">
        <v>16</v>
      </c>
      <c r="L6" s="19"/>
    </row>
    <row r="7" spans="2:12" ht="16.5" customHeight="1">
      <c r="B7" s="19"/>
      <c r="E7" s="154" t="str">
        <f>'Rekapitulace stavby'!K6</f>
        <v>Demolice objektu Sokolov - Heyrovského</v>
      </c>
      <c r="F7" s="153"/>
      <c r="G7" s="153"/>
      <c r="H7" s="153"/>
      <c r="L7" s="19"/>
    </row>
    <row r="8" spans="2:12" s="1" customFormat="1" ht="12" customHeight="1">
      <c r="B8" s="41"/>
      <c r="D8" s="153" t="s">
        <v>112</v>
      </c>
      <c r="I8" s="155"/>
      <c r="L8" s="41"/>
    </row>
    <row r="9" spans="2:12" s="1" customFormat="1" ht="36.95" customHeight="1">
      <c r="B9" s="41"/>
      <c r="E9" s="156" t="s">
        <v>460</v>
      </c>
      <c r="F9" s="1"/>
      <c r="G9" s="1"/>
      <c r="H9" s="1"/>
      <c r="I9" s="155"/>
      <c r="L9" s="41"/>
    </row>
    <row r="10" spans="2:12" s="1" customFormat="1" ht="12">
      <c r="B10" s="41"/>
      <c r="I10" s="155"/>
      <c r="L10" s="41"/>
    </row>
    <row r="11" spans="2:12" s="1" customFormat="1" ht="12" customHeight="1">
      <c r="B11" s="41"/>
      <c r="D11" s="153" t="s">
        <v>18</v>
      </c>
      <c r="F11" s="157" t="s">
        <v>1</v>
      </c>
      <c r="I11" s="158" t="s">
        <v>19</v>
      </c>
      <c r="J11" s="157" t="s">
        <v>1</v>
      </c>
      <c r="L11" s="41"/>
    </row>
    <row r="12" spans="2:12" s="1" customFormat="1" ht="12" customHeight="1">
      <c r="B12" s="41"/>
      <c r="D12" s="153" t="s">
        <v>20</v>
      </c>
      <c r="F12" s="157" t="s">
        <v>21</v>
      </c>
      <c r="I12" s="158" t="s">
        <v>22</v>
      </c>
      <c r="J12" s="159" t="str">
        <f>'Rekapitulace stavby'!AN8</f>
        <v>12. 12. 2019</v>
      </c>
      <c r="L12" s="41"/>
    </row>
    <row r="13" spans="2:12" s="1" customFormat="1" ht="10.8" customHeight="1">
      <c r="B13" s="41"/>
      <c r="I13" s="155"/>
      <c r="L13" s="41"/>
    </row>
    <row r="14" spans="2:12" s="1" customFormat="1" ht="12" customHeight="1">
      <c r="B14" s="41"/>
      <c r="D14" s="153" t="s">
        <v>24</v>
      </c>
      <c r="I14" s="158" t="s">
        <v>25</v>
      </c>
      <c r="J14" s="157" t="s">
        <v>26</v>
      </c>
      <c r="L14" s="41"/>
    </row>
    <row r="15" spans="2:12" s="1" customFormat="1" ht="18" customHeight="1">
      <c r="B15" s="41"/>
      <c r="E15" s="157" t="s">
        <v>27</v>
      </c>
      <c r="I15" s="158" t="s">
        <v>28</v>
      </c>
      <c r="J15" s="157" t="s">
        <v>29</v>
      </c>
      <c r="L15" s="41"/>
    </row>
    <row r="16" spans="2:12" s="1" customFormat="1" ht="6.95" customHeight="1">
      <c r="B16" s="41"/>
      <c r="I16" s="155"/>
      <c r="L16" s="41"/>
    </row>
    <row r="17" spans="2:12" s="1" customFormat="1" ht="12" customHeight="1">
      <c r="B17" s="41"/>
      <c r="D17" s="153" t="s">
        <v>30</v>
      </c>
      <c r="I17" s="158" t="s">
        <v>25</v>
      </c>
      <c r="J17" s="32" t="str">
        <f>'Rekapitulace stavby'!AN13</f>
        <v>Vyplň údaj</v>
      </c>
      <c r="L17" s="41"/>
    </row>
    <row r="18" spans="2:12" s="1" customFormat="1" ht="18" customHeight="1">
      <c r="B18" s="41"/>
      <c r="E18" s="32" t="str">
        <f>'Rekapitulace stavby'!E14</f>
        <v>Vyplň údaj</v>
      </c>
      <c r="F18" s="157"/>
      <c r="G18" s="157"/>
      <c r="H18" s="157"/>
      <c r="I18" s="158" t="s">
        <v>28</v>
      </c>
      <c r="J18" s="32" t="str">
        <f>'Rekapitulace stavby'!AN14</f>
        <v>Vyplň údaj</v>
      </c>
      <c r="L18" s="41"/>
    </row>
    <row r="19" spans="2:12" s="1" customFormat="1" ht="6.95" customHeight="1">
      <c r="B19" s="41"/>
      <c r="I19" s="155"/>
      <c r="L19" s="41"/>
    </row>
    <row r="20" spans="2:12" s="1" customFormat="1" ht="12" customHeight="1">
      <c r="B20" s="41"/>
      <c r="D20" s="153" t="s">
        <v>32</v>
      </c>
      <c r="I20" s="158" t="s">
        <v>25</v>
      </c>
      <c r="J20" s="157" t="s">
        <v>33</v>
      </c>
      <c r="L20" s="41"/>
    </row>
    <row r="21" spans="2:12" s="1" customFormat="1" ht="18" customHeight="1">
      <c r="B21" s="41"/>
      <c r="E21" s="157" t="s">
        <v>34</v>
      </c>
      <c r="I21" s="158" t="s">
        <v>28</v>
      </c>
      <c r="J21" s="157" t="s">
        <v>35</v>
      </c>
      <c r="L21" s="41"/>
    </row>
    <row r="22" spans="2:12" s="1" customFormat="1" ht="6.95" customHeight="1">
      <c r="B22" s="41"/>
      <c r="I22" s="155"/>
      <c r="L22" s="41"/>
    </row>
    <row r="23" spans="2:12" s="1" customFormat="1" ht="12" customHeight="1">
      <c r="B23" s="41"/>
      <c r="D23" s="153" t="s">
        <v>37</v>
      </c>
      <c r="I23" s="158" t="s">
        <v>25</v>
      </c>
      <c r="J23" s="157" t="s">
        <v>1</v>
      </c>
      <c r="L23" s="41"/>
    </row>
    <row r="24" spans="2:12" s="1" customFormat="1" ht="18" customHeight="1">
      <c r="B24" s="41"/>
      <c r="E24" s="157" t="s">
        <v>38</v>
      </c>
      <c r="I24" s="158" t="s">
        <v>28</v>
      </c>
      <c r="J24" s="157" t="s">
        <v>1</v>
      </c>
      <c r="L24" s="41"/>
    </row>
    <row r="25" spans="2:12" s="1" customFormat="1" ht="6.95" customHeight="1">
      <c r="B25" s="41"/>
      <c r="I25" s="155"/>
      <c r="L25" s="41"/>
    </row>
    <row r="26" spans="2:12" s="1" customFormat="1" ht="12" customHeight="1">
      <c r="B26" s="41"/>
      <c r="D26" s="153" t="s">
        <v>39</v>
      </c>
      <c r="I26" s="155"/>
      <c r="L26" s="41"/>
    </row>
    <row r="27" spans="2:12" s="7" customFormat="1" ht="16.5" customHeight="1">
      <c r="B27" s="160"/>
      <c r="E27" s="161" t="s">
        <v>1</v>
      </c>
      <c r="F27" s="161"/>
      <c r="G27" s="161"/>
      <c r="H27" s="161"/>
      <c r="I27" s="162"/>
      <c r="L27" s="160"/>
    </row>
    <row r="28" spans="2:12" s="1" customFormat="1" ht="6.95" customHeight="1">
      <c r="B28" s="41"/>
      <c r="I28" s="155"/>
      <c r="L28" s="41"/>
    </row>
    <row r="29" spans="2:12" s="1" customFormat="1" ht="6.95" customHeight="1">
      <c r="B29" s="41"/>
      <c r="D29" s="79"/>
      <c r="E29" s="79"/>
      <c r="F29" s="79"/>
      <c r="G29" s="79"/>
      <c r="H29" s="79"/>
      <c r="I29" s="163"/>
      <c r="J29" s="79"/>
      <c r="K29" s="79"/>
      <c r="L29" s="41"/>
    </row>
    <row r="30" spans="2:12" s="1" customFormat="1" ht="14.4" customHeight="1">
      <c r="B30" s="41"/>
      <c r="D30" s="157" t="s">
        <v>114</v>
      </c>
      <c r="I30" s="155"/>
      <c r="J30" s="164">
        <f>J96</f>
        <v>0</v>
      </c>
      <c r="L30" s="41"/>
    </row>
    <row r="31" spans="2:12" s="1" customFormat="1" ht="14.4" customHeight="1">
      <c r="B31" s="41"/>
      <c r="D31" s="165" t="s">
        <v>105</v>
      </c>
      <c r="I31" s="155"/>
      <c r="J31" s="164">
        <f>J104</f>
        <v>0</v>
      </c>
      <c r="L31" s="41"/>
    </row>
    <row r="32" spans="2:12" s="1" customFormat="1" ht="25.4" customHeight="1">
      <c r="B32" s="41"/>
      <c r="D32" s="166" t="s">
        <v>42</v>
      </c>
      <c r="I32" s="155"/>
      <c r="J32" s="167">
        <f>ROUND(J30+J31,2)</f>
        <v>0</v>
      </c>
      <c r="L32" s="41"/>
    </row>
    <row r="33" spans="2:12" s="1" customFormat="1" ht="6.95" customHeight="1">
      <c r="B33" s="41"/>
      <c r="D33" s="79"/>
      <c r="E33" s="79"/>
      <c r="F33" s="79"/>
      <c r="G33" s="79"/>
      <c r="H33" s="79"/>
      <c r="I33" s="163"/>
      <c r="J33" s="79"/>
      <c r="K33" s="79"/>
      <c r="L33" s="41"/>
    </row>
    <row r="34" spans="2:12" s="1" customFormat="1" ht="14.4" customHeight="1">
      <c r="B34" s="41"/>
      <c r="F34" s="168" t="s">
        <v>44</v>
      </c>
      <c r="I34" s="169" t="s">
        <v>43</v>
      </c>
      <c r="J34" s="168" t="s">
        <v>45</v>
      </c>
      <c r="L34" s="41"/>
    </row>
    <row r="35" spans="2:12" s="1" customFormat="1" ht="14.4" customHeight="1">
      <c r="B35" s="41"/>
      <c r="D35" s="170" t="s">
        <v>46</v>
      </c>
      <c r="E35" s="153" t="s">
        <v>47</v>
      </c>
      <c r="F35" s="171">
        <f>ROUND((SUM(BE104:BE111)+SUM(BE131:BE148)),2)</f>
        <v>0</v>
      </c>
      <c r="I35" s="172">
        <v>0.21</v>
      </c>
      <c r="J35" s="171">
        <f>ROUND(((SUM(BE104:BE111)+SUM(BE131:BE148))*I35),2)</f>
        <v>0</v>
      </c>
      <c r="L35" s="41"/>
    </row>
    <row r="36" spans="2:12" s="1" customFormat="1" ht="14.4" customHeight="1">
      <c r="B36" s="41"/>
      <c r="E36" s="153" t="s">
        <v>48</v>
      </c>
      <c r="F36" s="171">
        <f>ROUND((SUM(BF104:BF111)+SUM(BF131:BF148)),2)</f>
        <v>0</v>
      </c>
      <c r="I36" s="172">
        <v>0.15</v>
      </c>
      <c r="J36" s="171">
        <f>ROUND(((SUM(BF104:BF111)+SUM(BF131:BF148))*I36),2)</f>
        <v>0</v>
      </c>
      <c r="L36" s="41"/>
    </row>
    <row r="37" spans="2:12" s="1" customFormat="1" ht="14.4" customHeight="1" hidden="1">
      <c r="B37" s="41"/>
      <c r="E37" s="153" t="s">
        <v>49</v>
      </c>
      <c r="F37" s="171">
        <f>ROUND((SUM(BG104:BG111)+SUM(BG131:BG148)),2)</f>
        <v>0</v>
      </c>
      <c r="I37" s="172">
        <v>0.21</v>
      </c>
      <c r="J37" s="171">
        <f>0</f>
        <v>0</v>
      </c>
      <c r="L37" s="41"/>
    </row>
    <row r="38" spans="2:12" s="1" customFormat="1" ht="14.4" customHeight="1" hidden="1">
      <c r="B38" s="41"/>
      <c r="E38" s="153" t="s">
        <v>50</v>
      </c>
      <c r="F38" s="171">
        <f>ROUND((SUM(BH104:BH111)+SUM(BH131:BH148)),2)</f>
        <v>0</v>
      </c>
      <c r="I38" s="172">
        <v>0.15</v>
      </c>
      <c r="J38" s="171">
        <f>0</f>
        <v>0</v>
      </c>
      <c r="L38" s="41"/>
    </row>
    <row r="39" spans="2:12" s="1" customFormat="1" ht="14.4" customHeight="1" hidden="1">
      <c r="B39" s="41"/>
      <c r="E39" s="153" t="s">
        <v>51</v>
      </c>
      <c r="F39" s="171">
        <f>ROUND((SUM(BI104:BI111)+SUM(BI131:BI148)),2)</f>
        <v>0</v>
      </c>
      <c r="I39" s="172">
        <v>0</v>
      </c>
      <c r="J39" s="171">
        <f>0</f>
        <v>0</v>
      </c>
      <c r="L39" s="41"/>
    </row>
    <row r="40" spans="2:12" s="1" customFormat="1" ht="6.95" customHeight="1">
      <c r="B40" s="41"/>
      <c r="I40" s="155"/>
      <c r="L40" s="41"/>
    </row>
    <row r="41" spans="2:12" s="1" customFormat="1" ht="25.4" customHeight="1">
      <c r="B41" s="41"/>
      <c r="C41" s="173"/>
      <c r="D41" s="174" t="s">
        <v>52</v>
      </c>
      <c r="E41" s="175"/>
      <c r="F41" s="175"/>
      <c r="G41" s="176" t="s">
        <v>53</v>
      </c>
      <c r="H41" s="177" t="s">
        <v>54</v>
      </c>
      <c r="I41" s="178"/>
      <c r="J41" s="179">
        <f>SUM(J32:J39)</f>
        <v>0</v>
      </c>
      <c r="K41" s="180"/>
      <c r="L41" s="41"/>
    </row>
    <row r="42" spans="2:12" s="1" customFormat="1" ht="14.4" customHeight="1">
      <c r="B42" s="41"/>
      <c r="I42" s="155"/>
      <c r="L42" s="4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1"/>
      <c r="D50" s="181" t="s">
        <v>55</v>
      </c>
      <c r="E50" s="182"/>
      <c r="F50" s="182"/>
      <c r="G50" s="181" t="s">
        <v>56</v>
      </c>
      <c r="H50" s="182"/>
      <c r="I50" s="183"/>
      <c r="J50" s="182"/>
      <c r="K50" s="182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1"/>
      <c r="D61" s="184" t="s">
        <v>57</v>
      </c>
      <c r="E61" s="185"/>
      <c r="F61" s="186" t="s">
        <v>58</v>
      </c>
      <c r="G61" s="184" t="s">
        <v>57</v>
      </c>
      <c r="H61" s="185"/>
      <c r="I61" s="187"/>
      <c r="J61" s="188" t="s">
        <v>58</v>
      </c>
      <c r="K61" s="185"/>
      <c r="L61" s="4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1"/>
      <c r="D65" s="181" t="s">
        <v>59</v>
      </c>
      <c r="E65" s="182"/>
      <c r="F65" s="182"/>
      <c r="G65" s="181" t="s">
        <v>60</v>
      </c>
      <c r="H65" s="182"/>
      <c r="I65" s="183"/>
      <c r="J65" s="182"/>
      <c r="K65" s="182"/>
      <c r="L65" s="4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1"/>
      <c r="D76" s="184" t="s">
        <v>57</v>
      </c>
      <c r="E76" s="185"/>
      <c r="F76" s="186" t="s">
        <v>58</v>
      </c>
      <c r="G76" s="184" t="s">
        <v>57</v>
      </c>
      <c r="H76" s="185"/>
      <c r="I76" s="187"/>
      <c r="J76" s="188" t="s">
        <v>58</v>
      </c>
      <c r="K76" s="185"/>
      <c r="L76" s="41"/>
    </row>
    <row r="77" spans="2:12" s="1" customFormat="1" ht="14.4" customHeight="1"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41"/>
    </row>
    <row r="81" spans="2:12" s="1" customFormat="1" ht="6.95" customHeight="1"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41"/>
    </row>
    <row r="82" spans="2:12" s="1" customFormat="1" ht="24.95" customHeight="1">
      <c r="B82" s="39"/>
      <c r="C82" s="22" t="s">
        <v>115</v>
      </c>
      <c r="D82" s="40"/>
      <c r="E82" s="40"/>
      <c r="F82" s="40"/>
      <c r="G82" s="40"/>
      <c r="H82" s="40"/>
      <c r="I82" s="155"/>
      <c r="J82" s="40"/>
      <c r="K82" s="40"/>
      <c r="L82" s="41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41"/>
    </row>
    <row r="84" spans="2:12" s="1" customFormat="1" ht="12" customHeight="1">
      <c r="B84" s="39"/>
      <c r="C84" s="31" t="s">
        <v>16</v>
      </c>
      <c r="D84" s="40"/>
      <c r="E84" s="40"/>
      <c r="F84" s="40"/>
      <c r="G84" s="40"/>
      <c r="H84" s="40"/>
      <c r="I84" s="155"/>
      <c r="J84" s="40"/>
      <c r="K84" s="40"/>
      <c r="L84" s="41"/>
    </row>
    <row r="85" spans="2:12" s="1" customFormat="1" ht="16.5" customHeight="1">
      <c r="B85" s="39"/>
      <c r="C85" s="40"/>
      <c r="D85" s="40"/>
      <c r="E85" s="195" t="str">
        <f>E7</f>
        <v>Demolice objektu Sokolov - Heyrovského</v>
      </c>
      <c r="F85" s="31"/>
      <c r="G85" s="31"/>
      <c r="H85" s="31"/>
      <c r="I85" s="155"/>
      <c r="J85" s="40"/>
      <c r="K85" s="40"/>
      <c r="L85" s="41"/>
    </row>
    <row r="86" spans="2:12" s="1" customFormat="1" ht="12" customHeight="1">
      <c r="B86" s="39"/>
      <c r="C86" s="31" t="s">
        <v>112</v>
      </c>
      <c r="D86" s="40"/>
      <c r="E86" s="40"/>
      <c r="F86" s="40"/>
      <c r="G86" s="40"/>
      <c r="H86" s="40"/>
      <c r="I86" s="155"/>
      <c r="J86" s="40"/>
      <c r="K86" s="40"/>
      <c r="L86" s="41"/>
    </row>
    <row r="87" spans="2:12" s="1" customFormat="1" ht="16.5" customHeight="1">
      <c r="B87" s="39"/>
      <c r="C87" s="40"/>
      <c r="D87" s="40"/>
      <c r="E87" s="72" t="str">
        <f>E9</f>
        <v>VRN - Vedlejší rozpočtové náklady</v>
      </c>
      <c r="F87" s="40"/>
      <c r="G87" s="40"/>
      <c r="H87" s="40"/>
      <c r="I87" s="155"/>
      <c r="J87" s="40"/>
      <c r="K87" s="40"/>
      <c r="L87" s="41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55"/>
      <c r="J88" s="40"/>
      <c r="K88" s="40"/>
      <c r="L88" s="41"/>
    </row>
    <row r="89" spans="2:12" s="1" customFormat="1" ht="12" customHeight="1">
      <c r="B89" s="39"/>
      <c r="C89" s="31" t="s">
        <v>20</v>
      </c>
      <c r="D89" s="40"/>
      <c r="E89" s="40"/>
      <c r="F89" s="26" t="str">
        <f>F12</f>
        <v>Sokolov</v>
      </c>
      <c r="G89" s="40"/>
      <c r="H89" s="40"/>
      <c r="I89" s="158" t="s">
        <v>22</v>
      </c>
      <c r="J89" s="75" t="str">
        <f>IF(J12="","",J12)</f>
        <v>12. 12. 2019</v>
      </c>
      <c r="K89" s="40"/>
      <c r="L89" s="41"/>
    </row>
    <row r="90" spans="2:12" s="1" customFormat="1" ht="6.95" customHeight="1"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41"/>
    </row>
    <row r="91" spans="2:12" s="1" customFormat="1" ht="27.9" customHeight="1">
      <c r="B91" s="39"/>
      <c r="C91" s="31" t="s">
        <v>24</v>
      </c>
      <c r="D91" s="40"/>
      <c r="E91" s="40"/>
      <c r="F91" s="26" t="str">
        <f>E15</f>
        <v>Město Sokolov</v>
      </c>
      <c r="G91" s="40"/>
      <c r="H91" s="40"/>
      <c r="I91" s="158" t="s">
        <v>32</v>
      </c>
      <c r="J91" s="35" t="str">
        <f>E21</f>
        <v>AWT Rekultivace a.s.</v>
      </c>
      <c r="K91" s="40"/>
      <c r="L91" s="41"/>
    </row>
    <row r="92" spans="2:12" s="1" customFormat="1" ht="15.15" customHeight="1">
      <c r="B92" s="39"/>
      <c r="C92" s="31" t="s">
        <v>30</v>
      </c>
      <c r="D92" s="40"/>
      <c r="E92" s="40"/>
      <c r="F92" s="26" t="str">
        <f>IF(E18="","",E18)</f>
        <v>Vyplň údaj</v>
      </c>
      <c r="G92" s="40"/>
      <c r="H92" s="40"/>
      <c r="I92" s="158" t="s">
        <v>37</v>
      </c>
      <c r="J92" s="35" t="str">
        <f>E24</f>
        <v>Ing. Kropáčová</v>
      </c>
      <c r="K92" s="40"/>
      <c r="L92" s="41"/>
    </row>
    <row r="93" spans="2:12" s="1" customFormat="1" ht="10.3" customHeight="1"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41"/>
    </row>
    <row r="94" spans="2:12" s="1" customFormat="1" ht="29.25" customHeight="1">
      <c r="B94" s="39"/>
      <c r="C94" s="196" t="s">
        <v>116</v>
      </c>
      <c r="D94" s="145"/>
      <c r="E94" s="145"/>
      <c r="F94" s="145"/>
      <c r="G94" s="145"/>
      <c r="H94" s="145"/>
      <c r="I94" s="197"/>
      <c r="J94" s="198" t="s">
        <v>117</v>
      </c>
      <c r="K94" s="145"/>
      <c r="L94" s="41"/>
    </row>
    <row r="95" spans="2:12" s="1" customFormat="1" ht="10.3" customHeight="1"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41"/>
    </row>
    <row r="96" spans="2:47" s="1" customFormat="1" ht="22.8" customHeight="1">
      <c r="B96" s="39"/>
      <c r="C96" s="199" t="s">
        <v>118</v>
      </c>
      <c r="D96" s="40"/>
      <c r="E96" s="40"/>
      <c r="F96" s="40"/>
      <c r="G96" s="40"/>
      <c r="H96" s="40"/>
      <c r="I96" s="155"/>
      <c r="J96" s="106">
        <f>J131</f>
        <v>0</v>
      </c>
      <c r="K96" s="40"/>
      <c r="L96" s="41"/>
      <c r="AU96" s="16" t="s">
        <v>119</v>
      </c>
    </row>
    <row r="97" spans="2:12" s="8" customFormat="1" ht="24.95" customHeight="1">
      <c r="B97" s="200"/>
      <c r="C97" s="201"/>
      <c r="D97" s="202" t="s">
        <v>460</v>
      </c>
      <c r="E97" s="203"/>
      <c r="F97" s="203"/>
      <c r="G97" s="203"/>
      <c r="H97" s="203"/>
      <c r="I97" s="204"/>
      <c r="J97" s="205">
        <f>J132</f>
        <v>0</v>
      </c>
      <c r="K97" s="201"/>
      <c r="L97" s="206"/>
    </row>
    <row r="98" spans="2:12" s="9" customFormat="1" ht="19.9" customHeight="1">
      <c r="B98" s="207"/>
      <c r="C98" s="208"/>
      <c r="D98" s="209" t="s">
        <v>461</v>
      </c>
      <c r="E98" s="210"/>
      <c r="F98" s="210"/>
      <c r="G98" s="210"/>
      <c r="H98" s="210"/>
      <c r="I98" s="211"/>
      <c r="J98" s="212">
        <f>J133</f>
        <v>0</v>
      </c>
      <c r="K98" s="208"/>
      <c r="L98" s="213"/>
    </row>
    <row r="99" spans="2:12" s="9" customFormat="1" ht="19.9" customHeight="1">
      <c r="B99" s="207"/>
      <c r="C99" s="208"/>
      <c r="D99" s="209" t="s">
        <v>462</v>
      </c>
      <c r="E99" s="210"/>
      <c r="F99" s="210"/>
      <c r="G99" s="210"/>
      <c r="H99" s="210"/>
      <c r="I99" s="211"/>
      <c r="J99" s="212">
        <f>J138</f>
        <v>0</v>
      </c>
      <c r="K99" s="208"/>
      <c r="L99" s="213"/>
    </row>
    <row r="100" spans="2:12" s="9" customFormat="1" ht="19.9" customHeight="1">
      <c r="B100" s="207"/>
      <c r="C100" s="208"/>
      <c r="D100" s="209" t="s">
        <v>463</v>
      </c>
      <c r="E100" s="210"/>
      <c r="F100" s="210"/>
      <c r="G100" s="210"/>
      <c r="H100" s="210"/>
      <c r="I100" s="211"/>
      <c r="J100" s="212">
        <f>J143</f>
        <v>0</v>
      </c>
      <c r="K100" s="208"/>
      <c r="L100" s="213"/>
    </row>
    <row r="101" spans="2:12" s="9" customFormat="1" ht="19.9" customHeight="1">
      <c r="B101" s="207"/>
      <c r="C101" s="208"/>
      <c r="D101" s="209" t="s">
        <v>464</v>
      </c>
      <c r="E101" s="210"/>
      <c r="F101" s="210"/>
      <c r="G101" s="210"/>
      <c r="H101" s="210"/>
      <c r="I101" s="211"/>
      <c r="J101" s="212">
        <f>J146</f>
        <v>0</v>
      </c>
      <c r="K101" s="208"/>
      <c r="L101" s="213"/>
    </row>
    <row r="102" spans="2:12" s="1" customFormat="1" ht="21.8" customHeight="1">
      <c r="B102" s="39"/>
      <c r="C102" s="40"/>
      <c r="D102" s="40"/>
      <c r="E102" s="40"/>
      <c r="F102" s="40"/>
      <c r="G102" s="40"/>
      <c r="H102" s="40"/>
      <c r="I102" s="155"/>
      <c r="J102" s="40"/>
      <c r="K102" s="40"/>
      <c r="L102" s="41"/>
    </row>
    <row r="103" spans="2:12" s="1" customFormat="1" ht="6.95" customHeight="1">
      <c r="B103" s="39"/>
      <c r="C103" s="40"/>
      <c r="D103" s="40"/>
      <c r="E103" s="40"/>
      <c r="F103" s="40"/>
      <c r="G103" s="40"/>
      <c r="H103" s="40"/>
      <c r="I103" s="155"/>
      <c r="J103" s="40"/>
      <c r="K103" s="40"/>
      <c r="L103" s="41"/>
    </row>
    <row r="104" spans="2:14" s="1" customFormat="1" ht="29.25" customHeight="1">
      <c r="B104" s="39"/>
      <c r="C104" s="199" t="s">
        <v>125</v>
      </c>
      <c r="D104" s="40"/>
      <c r="E104" s="40"/>
      <c r="F104" s="40"/>
      <c r="G104" s="40"/>
      <c r="H104" s="40"/>
      <c r="I104" s="155"/>
      <c r="J104" s="214">
        <f>ROUND(J105+J106+J107+J108+J109+J110,2)</f>
        <v>0</v>
      </c>
      <c r="K104" s="40"/>
      <c r="L104" s="41"/>
      <c r="N104" s="215" t="s">
        <v>46</v>
      </c>
    </row>
    <row r="105" spans="2:65" s="1" customFormat="1" ht="18" customHeight="1">
      <c r="B105" s="39"/>
      <c r="C105" s="40"/>
      <c r="D105" s="140" t="s">
        <v>126</v>
      </c>
      <c r="E105" s="133"/>
      <c r="F105" s="133"/>
      <c r="G105" s="40"/>
      <c r="H105" s="40"/>
      <c r="I105" s="155"/>
      <c r="J105" s="134">
        <v>0</v>
      </c>
      <c r="K105" s="40"/>
      <c r="L105" s="216"/>
      <c r="M105" s="155"/>
      <c r="N105" s="217" t="s">
        <v>47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218" t="s">
        <v>99</v>
      </c>
      <c r="AZ105" s="155"/>
      <c r="BA105" s="155"/>
      <c r="BB105" s="155"/>
      <c r="BC105" s="155"/>
      <c r="BD105" s="155"/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18" t="s">
        <v>90</v>
      </c>
      <c r="BK105" s="155"/>
      <c r="BL105" s="155"/>
      <c r="BM105" s="155"/>
    </row>
    <row r="106" spans="2:65" s="1" customFormat="1" ht="18" customHeight="1">
      <c r="B106" s="39"/>
      <c r="C106" s="40"/>
      <c r="D106" s="140" t="s">
        <v>127</v>
      </c>
      <c r="E106" s="133"/>
      <c r="F106" s="133"/>
      <c r="G106" s="40"/>
      <c r="H106" s="40"/>
      <c r="I106" s="155"/>
      <c r="J106" s="134">
        <v>0</v>
      </c>
      <c r="K106" s="40"/>
      <c r="L106" s="216"/>
      <c r="M106" s="155"/>
      <c r="N106" s="217" t="s">
        <v>47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218" t="s">
        <v>99</v>
      </c>
      <c r="AZ106" s="155"/>
      <c r="BA106" s="155"/>
      <c r="BB106" s="155"/>
      <c r="BC106" s="155"/>
      <c r="BD106" s="155"/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18" t="s">
        <v>90</v>
      </c>
      <c r="BK106" s="155"/>
      <c r="BL106" s="155"/>
      <c r="BM106" s="155"/>
    </row>
    <row r="107" spans="2:65" s="1" customFormat="1" ht="18" customHeight="1">
      <c r="B107" s="39"/>
      <c r="C107" s="40"/>
      <c r="D107" s="140" t="s">
        <v>128</v>
      </c>
      <c r="E107" s="133"/>
      <c r="F107" s="133"/>
      <c r="G107" s="40"/>
      <c r="H107" s="40"/>
      <c r="I107" s="155"/>
      <c r="J107" s="134">
        <v>0</v>
      </c>
      <c r="K107" s="40"/>
      <c r="L107" s="216"/>
      <c r="M107" s="155"/>
      <c r="N107" s="217" t="s">
        <v>47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218" t="s">
        <v>99</v>
      </c>
      <c r="AZ107" s="155"/>
      <c r="BA107" s="155"/>
      <c r="BB107" s="155"/>
      <c r="BC107" s="155"/>
      <c r="BD107" s="155"/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218" t="s">
        <v>90</v>
      </c>
      <c r="BK107" s="155"/>
      <c r="BL107" s="155"/>
      <c r="BM107" s="155"/>
    </row>
    <row r="108" spans="2:65" s="1" customFormat="1" ht="18" customHeight="1">
      <c r="B108" s="39"/>
      <c r="C108" s="40"/>
      <c r="D108" s="140" t="s">
        <v>129</v>
      </c>
      <c r="E108" s="133"/>
      <c r="F108" s="133"/>
      <c r="G108" s="40"/>
      <c r="H108" s="40"/>
      <c r="I108" s="155"/>
      <c r="J108" s="134">
        <v>0</v>
      </c>
      <c r="K108" s="40"/>
      <c r="L108" s="216"/>
      <c r="M108" s="155"/>
      <c r="N108" s="217" t="s">
        <v>47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218" t="s">
        <v>99</v>
      </c>
      <c r="AZ108" s="155"/>
      <c r="BA108" s="155"/>
      <c r="BB108" s="155"/>
      <c r="BC108" s="155"/>
      <c r="BD108" s="155"/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18" t="s">
        <v>90</v>
      </c>
      <c r="BK108" s="155"/>
      <c r="BL108" s="155"/>
      <c r="BM108" s="155"/>
    </row>
    <row r="109" spans="2:65" s="1" customFormat="1" ht="18" customHeight="1">
      <c r="B109" s="39"/>
      <c r="C109" s="40"/>
      <c r="D109" s="140" t="s">
        <v>130</v>
      </c>
      <c r="E109" s="133"/>
      <c r="F109" s="133"/>
      <c r="G109" s="40"/>
      <c r="H109" s="40"/>
      <c r="I109" s="155"/>
      <c r="J109" s="134">
        <v>0</v>
      </c>
      <c r="K109" s="40"/>
      <c r="L109" s="216"/>
      <c r="M109" s="155"/>
      <c r="N109" s="217" t="s">
        <v>47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218" t="s">
        <v>99</v>
      </c>
      <c r="AZ109" s="155"/>
      <c r="BA109" s="155"/>
      <c r="BB109" s="155"/>
      <c r="BC109" s="155"/>
      <c r="BD109" s="155"/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18" t="s">
        <v>90</v>
      </c>
      <c r="BK109" s="155"/>
      <c r="BL109" s="155"/>
      <c r="BM109" s="155"/>
    </row>
    <row r="110" spans="2:65" s="1" customFormat="1" ht="18" customHeight="1">
      <c r="B110" s="39"/>
      <c r="C110" s="40"/>
      <c r="D110" s="133" t="s">
        <v>131</v>
      </c>
      <c r="E110" s="40"/>
      <c r="F110" s="40"/>
      <c r="G110" s="40"/>
      <c r="H110" s="40"/>
      <c r="I110" s="155"/>
      <c r="J110" s="134">
        <f>ROUND(J30*T110,2)</f>
        <v>0</v>
      </c>
      <c r="K110" s="40"/>
      <c r="L110" s="216"/>
      <c r="M110" s="155"/>
      <c r="N110" s="217" t="s">
        <v>47</v>
      </c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218" t="s">
        <v>132</v>
      </c>
      <c r="AZ110" s="155"/>
      <c r="BA110" s="155"/>
      <c r="BB110" s="155"/>
      <c r="BC110" s="155"/>
      <c r="BD110" s="155"/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218" t="s">
        <v>90</v>
      </c>
      <c r="BK110" s="155"/>
      <c r="BL110" s="155"/>
      <c r="BM110" s="155"/>
    </row>
    <row r="111" spans="2:12" s="1" customFormat="1" ht="12"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41"/>
    </row>
    <row r="112" spans="2:12" s="1" customFormat="1" ht="29.25" customHeight="1">
      <c r="B112" s="39"/>
      <c r="C112" s="144" t="s">
        <v>110</v>
      </c>
      <c r="D112" s="145"/>
      <c r="E112" s="145"/>
      <c r="F112" s="145"/>
      <c r="G112" s="145"/>
      <c r="H112" s="145"/>
      <c r="I112" s="197"/>
      <c r="J112" s="146">
        <f>ROUND(J96+J104,2)</f>
        <v>0</v>
      </c>
      <c r="K112" s="145"/>
      <c r="L112" s="41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91"/>
      <c r="J113" s="63"/>
      <c r="K113" s="63"/>
      <c r="L113" s="41"/>
    </row>
    <row r="117" spans="2:12" s="1" customFormat="1" ht="6.95" customHeight="1">
      <c r="B117" s="64"/>
      <c r="C117" s="65"/>
      <c r="D117" s="65"/>
      <c r="E117" s="65"/>
      <c r="F117" s="65"/>
      <c r="G117" s="65"/>
      <c r="H117" s="65"/>
      <c r="I117" s="194"/>
      <c r="J117" s="65"/>
      <c r="K117" s="65"/>
      <c r="L117" s="41"/>
    </row>
    <row r="118" spans="2:12" s="1" customFormat="1" ht="24.95" customHeight="1">
      <c r="B118" s="39"/>
      <c r="C118" s="22" t="s">
        <v>133</v>
      </c>
      <c r="D118" s="40"/>
      <c r="E118" s="40"/>
      <c r="F118" s="40"/>
      <c r="G118" s="40"/>
      <c r="H118" s="40"/>
      <c r="I118" s="155"/>
      <c r="J118" s="40"/>
      <c r="K118" s="40"/>
      <c r="L118" s="41"/>
    </row>
    <row r="119" spans="2:12" s="1" customFormat="1" ht="6.95" customHeight="1"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41"/>
    </row>
    <row r="120" spans="2:12" s="1" customFormat="1" ht="12" customHeight="1">
      <c r="B120" s="39"/>
      <c r="C120" s="31" t="s">
        <v>16</v>
      </c>
      <c r="D120" s="40"/>
      <c r="E120" s="40"/>
      <c r="F120" s="40"/>
      <c r="G120" s="40"/>
      <c r="H120" s="40"/>
      <c r="I120" s="155"/>
      <c r="J120" s="40"/>
      <c r="K120" s="40"/>
      <c r="L120" s="41"/>
    </row>
    <row r="121" spans="2:12" s="1" customFormat="1" ht="16.5" customHeight="1">
      <c r="B121" s="39"/>
      <c r="C121" s="40"/>
      <c r="D121" s="40"/>
      <c r="E121" s="195" t="str">
        <f>E7</f>
        <v>Demolice objektu Sokolov - Heyrovského</v>
      </c>
      <c r="F121" s="31"/>
      <c r="G121" s="31"/>
      <c r="H121" s="31"/>
      <c r="I121" s="155"/>
      <c r="J121" s="40"/>
      <c r="K121" s="40"/>
      <c r="L121" s="41"/>
    </row>
    <row r="122" spans="2:12" s="1" customFormat="1" ht="12" customHeight="1">
      <c r="B122" s="39"/>
      <c r="C122" s="31" t="s">
        <v>112</v>
      </c>
      <c r="D122" s="40"/>
      <c r="E122" s="40"/>
      <c r="F122" s="40"/>
      <c r="G122" s="40"/>
      <c r="H122" s="40"/>
      <c r="I122" s="155"/>
      <c r="J122" s="40"/>
      <c r="K122" s="40"/>
      <c r="L122" s="41"/>
    </row>
    <row r="123" spans="2:12" s="1" customFormat="1" ht="16.5" customHeight="1">
      <c r="B123" s="39"/>
      <c r="C123" s="40"/>
      <c r="D123" s="40"/>
      <c r="E123" s="72" t="str">
        <f>E9</f>
        <v>VRN - Vedlejší rozpočtové náklady</v>
      </c>
      <c r="F123" s="40"/>
      <c r="G123" s="40"/>
      <c r="H123" s="40"/>
      <c r="I123" s="155"/>
      <c r="J123" s="40"/>
      <c r="K123" s="40"/>
      <c r="L123" s="41"/>
    </row>
    <row r="124" spans="2:12" s="1" customFormat="1" ht="6.95" customHeight="1"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41"/>
    </row>
    <row r="125" spans="2:12" s="1" customFormat="1" ht="12" customHeight="1">
      <c r="B125" s="39"/>
      <c r="C125" s="31" t="s">
        <v>20</v>
      </c>
      <c r="D125" s="40"/>
      <c r="E125" s="40"/>
      <c r="F125" s="26" t="str">
        <f>F12</f>
        <v>Sokolov</v>
      </c>
      <c r="G125" s="40"/>
      <c r="H125" s="40"/>
      <c r="I125" s="158" t="s">
        <v>22</v>
      </c>
      <c r="J125" s="75" t="str">
        <f>IF(J12="","",J12)</f>
        <v>12. 12. 2019</v>
      </c>
      <c r="K125" s="40"/>
      <c r="L125" s="41"/>
    </row>
    <row r="126" spans="2:12" s="1" customFormat="1" ht="6.95" customHeight="1"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41"/>
    </row>
    <row r="127" spans="2:12" s="1" customFormat="1" ht="27.9" customHeight="1">
      <c r="B127" s="39"/>
      <c r="C127" s="31" t="s">
        <v>24</v>
      </c>
      <c r="D127" s="40"/>
      <c r="E127" s="40"/>
      <c r="F127" s="26" t="str">
        <f>E15</f>
        <v>Město Sokolov</v>
      </c>
      <c r="G127" s="40"/>
      <c r="H127" s="40"/>
      <c r="I127" s="158" t="s">
        <v>32</v>
      </c>
      <c r="J127" s="35" t="str">
        <f>E21</f>
        <v>AWT Rekultivace a.s.</v>
      </c>
      <c r="K127" s="40"/>
      <c r="L127" s="41"/>
    </row>
    <row r="128" spans="2:12" s="1" customFormat="1" ht="15.15" customHeight="1">
      <c r="B128" s="39"/>
      <c r="C128" s="31" t="s">
        <v>30</v>
      </c>
      <c r="D128" s="40"/>
      <c r="E128" s="40"/>
      <c r="F128" s="26" t="str">
        <f>IF(E18="","",E18)</f>
        <v>Vyplň údaj</v>
      </c>
      <c r="G128" s="40"/>
      <c r="H128" s="40"/>
      <c r="I128" s="158" t="s">
        <v>37</v>
      </c>
      <c r="J128" s="35" t="str">
        <f>E24</f>
        <v>Ing. Kropáčová</v>
      </c>
      <c r="K128" s="40"/>
      <c r="L128" s="41"/>
    </row>
    <row r="129" spans="2:12" s="1" customFormat="1" ht="10.3" customHeight="1">
      <c r="B129" s="39"/>
      <c r="C129" s="40"/>
      <c r="D129" s="40"/>
      <c r="E129" s="40"/>
      <c r="F129" s="40"/>
      <c r="G129" s="40"/>
      <c r="H129" s="40"/>
      <c r="I129" s="155"/>
      <c r="J129" s="40"/>
      <c r="K129" s="40"/>
      <c r="L129" s="41"/>
    </row>
    <row r="130" spans="2:20" s="10" customFormat="1" ht="29.25" customHeight="1">
      <c r="B130" s="220"/>
      <c r="C130" s="221" t="s">
        <v>134</v>
      </c>
      <c r="D130" s="222" t="s">
        <v>67</v>
      </c>
      <c r="E130" s="222" t="s">
        <v>63</v>
      </c>
      <c r="F130" s="222" t="s">
        <v>64</v>
      </c>
      <c r="G130" s="222" t="s">
        <v>135</v>
      </c>
      <c r="H130" s="222" t="s">
        <v>136</v>
      </c>
      <c r="I130" s="223" t="s">
        <v>137</v>
      </c>
      <c r="J130" s="222" t="s">
        <v>117</v>
      </c>
      <c r="K130" s="224" t="s">
        <v>138</v>
      </c>
      <c r="L130" s="225"/>
      <c r="M130" s="96" t="s">
        <v>1</v>
      </c>
      <c r="N130" s="97" t="s">
        <v>46</v>
      </c>
      <c r="O130" s="97" t="s">
        <v>139</v>
      </c>
      <c r="P130" s="97" t="s">
        <v>140</v>
      </c>
      <c r="Q130" s="97" t="s">
        <v>141</v>
      </c>
      <c r="R130" s="97" t="s">
        <v>142</v>
      </c>
      <c r="S130" s="97" t="s">
        <v>143</v>
      </c>
      <c r="T130" s="98" t="s">
        <v>144</v>
      </c>
    </row>
    <row r="131" spans="2:63" s="1" customFormat="1" ht="22.8" customHeight="1">
      <c r="B131" s="39"/>
      <c r="C131" s="103" t="s">
        <v>145</v>
      </c>
      <c r="D131" s="40"/>
      <c r="E131" s="40"/>
      <c r="F131" s="40"/>
      <c r="G131" s="40"/>
      <c r="H131" s="40"/>
      <c r="I131" s="155"/>
      <c r="J131" s="226">
        <f>BK131</f>
        <v>0</v>
      </c>
      <c r="K131" s="40"/>
      <c r="L131" s="41"/>
      <c r="M131" s="99"/>
      <c r="N131" s="100"/>
      <c r="O131" s="100"/>
      <c r="P131" s="227">
        <f>P132</f>
        <v>0</v>
      </c>
      <c r="Q131" s="100"/>
      <c r="R131" s="227">
        <f>R132</f>
        <v>0</v>
      </c>
      <c r="S131" s="100"/>
      <c r="T131" s="228">
        <f>T132</f>
        <v>0</v>
      </c>
      <c r="AT131" s="16" t="s">
        <v>81</v>
      </c>
      <c r="AU131" s="16" t="s">
        <v>119</v>
      </c>
      <c r="BK131" s="229">
        <f>BK132</f>
        <v>0</v>
      </c>
    </row>
    <row r="132" spans="2:63" s="11" customFormat="1" ht="25.9" customHeight="1">
      <c r="B132" s="230"/>
      <c r="C132" s="231"/>
      <c r="D132" s="232" t="s">
        <v>81</v>
      </c>
      <c r="E132" s="233" t="s">
        <v>99</v>
      </c>
      <c r="F132" s="233" t="s">
        <v>100</v>
      </c>
      <c r="G132" s="231"/>
      <c r="H132" s="231"/>
      <c r="I132" s="234"/>
      <c r="J132" s="235">
        <f>BK132</f>
        <v>0</v>
      </c>
      <c r="K132" s="231"/>
      <c r="L132" s="236"/>
      <c r="M132" s="237"/>
      <c r="N132" s="238"/>
      <c r="O132" s="238"/>
      <c r="P132" s="239">
        <f>P133+P138+P143+P146</f>
        <v>0</v>
      </c>
      <c r="Q132" s="238"/>
      <c r="R132" s="239">
        <f>R133+R138+R143+R146</f>
        <v>0</v>
      </c>
      <c r="S132" s="238"/>
      <c r="T132" s="240">
        <f>T133+T138+T143+T146</f>
        <v>0</v>
      </c>
      <c r="AR132" s="241" t="s">
        <v>183</v>
      </c>
      <c r="AT132" s="242" t="s">
        <v>81</v>
      </c>
      <c r="AU132" s="242" t="s">
        <v>82</v>
      </c>
      <c r="AY132" s="241" t="s">
        <v>147</v>
      </c>
      <c r="BK132" s="243">
        <f>BK133+BK138+BK143+BK146</f>
        <v>0</v>
      </c>
    </row>
    <row r="133" spans="2:63" s="11" customFormat="1" ht="22.8" customHeight="1">
      <c r="B133" s="230"/>
      <c r="C133" s="231"/>
      <c r="D133" s="232" t="s">
        <v>81</v>
      </c>
      <c r="E133" s="244" t="s">
        <v>465</v>
      </c>
      <c r="F133" s="244" t="s">
        <v>466</v>
      </c>
      <c r="G133" s="231"/>
      <c r="H133" s="231"/>
      <c r="I133" s="234"/>
      <c r="J133" s="245">
        <f>BK133</f>
        <v>0</v>
      </c>
      <c r="K133" s="231"/>
      <c r="L133" s="236"/>
      <c r="M133" s="237"/>
      <c r="N133" s="238"/>
      <c r="O133" s="238"/>
      <c r="P133" s="239">
        <f>SUM(P134:P137)</f>
        <v>0</v>
      </c>
      <c r="Q133" s="238"/>
      <c r="R133" s="239">
        <f>SUM(R134:R137)</f>
        <v>0</v>
      </c>
      <c r="S133" s="238"/>
      <c r="T133" s="240">
        <f>SUM(T134:T137)</f>
        <v>0</v>
      </c>
      <c r="AR133" s="241" t="s">
        <v>183</v>
      </c>
      <c r="AT133" s="242" t="s">
        <v>81</v>
      </c>
      <c r="AU133" s="242" t="s">
        <v>90</v>
      </c>
      <c r="AY133" s="241" t="s">
        <v>147</v>
      </c>
      <c r="BK133" s="243">
        <f>SUM(BK134:BK137)</f>
        <v>0</v>
      </c>
    </row>
    <row r="134" spans="2:65" s="1" customFormat="1" ht="24" customHeight="1">
      <c r="B134" s="39"/>
      <c r="C134" s="246" t="s">
        <v>443</v>
      </c>
      <c r="D134" s="246" t="s">
        <v>150</v>
      </c>
      <c r="E134" s="247" t="s">
        <v>467</v>
      </c>
      <c r="F134" s="248" t="s">
        <v>468</v>
      </c>
      <c r="G134" s="249" t="s">
        <v>243</v>
      </c>
      <c r="H134" s="250">
        <v>1</v>
      </c>
      <c r="I134" s="251"/>
      <c r="J134" s="252">
        <f>ROUND(I134*H134,2)</f>
        <v>0</v>
      </c>
      <c r="K134" s="248" t="s">
        <v>1</v>
      </c>
      <c r="L134" s="41"/>
      <c r="M134" s="253" t="s">
        <v>1</v>
      </c>
      <c r="N134" s="254" t="s">
        <v>47</v>
      </c>
      <c r="O134" s="87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AR134" s="257" t="s">
        <v>207</v>
      </c>
      <c r="AT134" s="257" t="s">
        <v>150</v>
      </c>
      <c r="AU134" s="257" t="s">
        <v>92</v>
      </c>
      <c r="AY134" s="16" t="s">
        <v>147</v>
      </c>
      <c r="BE134" s="139">
        <f>IF(N134="základní",J134,0)</f>
        <v>0</v>
      </c>
      <c r="BF134" s="139">
        <f>IF(N134="snížená",J134,0)</f>
        <v>0</v>
      </c>
      <c r="BG134" s="139">
        <f>IF(N134="zákl. přenesená",J134,0)</f>
        <v>0</v>
      </c>
      <c r="BH134" s="139">
        <f>IF(N134="sníž. přenesená",J134,0)</f>
        <v>0</v>
      </c>
      <c r="BI134" s="139">
        <f>IF(N134="nulová",J134,0)</f>
        <v>0</v>
      </c>
      <c r="BJ134" s="16" t="s">
        <v>90</v>
      </c>
      <c r="BK134" s="139">
        <f>ROUND(I134*H134,2)</f>
        <v>0</v>
      </c>
      <c r="BL134" s="16" t="s">
        <v>207</v>
      </c>
      <c r="BM134" s="257" t="s">
        <v>469</v>
      </c>
    </row>
    <row r="135" spans="2:65" s="1" customFormat="1" ht="24" customHeight="1">
      <c r="B135" s="39"/>
      <c r="C135" s="246" t="s">
        <v>359</v>
      </c>
      <c r="D135" s="246" t="s">
        <v>150</v>
      </c>
      <c r="E135" s="247" t="s">
        <v>470</v>
      </c>
      <c r="F135" s="248" t="s">
        <v>471</v>
      </c>
      <c r="G135" s="249" t="s">
        <v>243</v>
      </c>
      <c r="H135" s="250">
        <v>1</v>
      </c>
      <c r="I135" s="251"/>
      <c r="J135" s="252">
        <f>ROUND(I135*H135,2)</f>
        <v>0</v>
      </c>
      <c r="K135" s="248" t="s">
        <v>1</v>
      </c>
      <c r="L135" s="41"/>
      <c r="M135" s="253" t="s">
        <v>1</v>
      </c>
      <c r="N135" s="254" t="s">
        <v>47</v>
      </c>
      <c r="O135" s="87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AR135" s="257" t="s">
        <v>207</v>
      </c>
      <c r="AT135" s="257" t="s">
        <v>150</v>
      </c>
      <c r="AU135" s="257" t="s">
        <v>92</v>
      </c>
      <c r="AY135" s="16" t="s">
        <v>147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6" t="s">
        <v>90</v>
      </c>
      <c r="BK135" s="139">
        <f>ROUND(I135*H135,2)</f>
        <v>0</v>
      </c>
      <c r="BL135" s="16" t="s">
        <v>207</v>
      </c>
      <c r="BM135" s="257" t="s">
        <v>472</v>
      </c>
    </row>
    <row r="136" spans="2:65" s="1" customFormat="1" ht="36" customHeight="1">
      <c r="B136" s="39"/>
      <c r="C136" s="246" t="s">
        <v>339</v>
      </c>
      <c r="D136" s="246" t="s">
        <v>150</v>
      </c>
      <c r="E136" s="247" t="s">
        <v>473</v>
      </c>
      <c r="F136" s="248" t="s">
        <v>474</v>
      </c>
      <c r="G136" s="249" t="s">
        <v>243</v>
      </c>
      <c r="H136" s="250">
        <v>1</v>
      </c>
      <c r="I136" s="251"/>
      <c r="J136" s="252">
        <f>ROUND(I136*H136,2)</f>
        <v>0</v>
      </c>
      <c r="K136" s="248" t="s">
        <v>1</v>
      </c>
      <c r="L136" s="41"/>
      <c r="M136" s="253" t="s">
        <v>1</v>
      </c>
      <c r="N136" s="254" t="s">
        <v>47</v>
      </c>
      <c r="O136" s="87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AR136" s="257" t="s">
        <v>207</v>
      </c>
      <c r="AT136" s="257" t="s">
        <v>150</v>
      </c>
      <c r="AU136" s="257" t="s">
        <v>92</v>
      </c>
      <c r="AY136" s="16" t="s">
        <v>147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16" t="s">
        <v>90</v>
      </c>
      <c r="BK136" s="139">
        <f>ROUND(I136*H136,2)</f>
        <v>0</v>
      </c>
      <c r="BL136" s="16" t="s">
        <v>207</v>
      </c>
      <c r="BM136" s="257" t="s">
        <v>475</v>
      </c>
    </row>
    <row r="137" spans="2:65" s="1" customFormat="1" ht="16.5" customHeight="1">
      <c r="B137" s="39"/>
      <c r="C137" s="246" t="s">
        <v>8</v>
      </c>
      <c r="D137" s="246" t="s">
        <v>150</v>
      </c>
      <c r="E137" s="247" t="s">
        <v>476</v>
      </c>
      <c r="F137" s="248" t="s">
        <v>477</v>
      </c>
      <c r="G137" s="249" t="s">
        <v>243</v>
      </c>
      <c r="H137" s="250">
        <v>1</v>
      </c>
      <c r="I137" s="251"/>
      <c r="J137" s="252">
        <f>ROUND(I137*H137,2)</f>
        <v>0</v>
      </c>
      <c r="K137" s="248" t="s">
        <v>1</v>
      </c>
      <c r="L137" s="41"/>
      <c r="M137" s="253" t="s">
        <v>1</v>
      </c>
      <c r="N137" s="254" t="s">
        <v>47</v>
      </c>
      <c r="O137" s="87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AR137" s="257" t="s">
        <v>207</v>
      </c>
      <c r="AT137" s="257" t="s">
        <v>150</v>
      </c>
      <c r="AU137" s="257" t="s">
        <v>92</v>
      </c>
      <c r="AY137" s="16" t="s">
        <v>147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6" t="s">
        <v>90</v>
      </c>
      <c r="BK137" s="139">
        <f>ROUND(I137*H137,2)</f>
        <v>0</v>
      </c>
      <c r="BL137" s="16" t="s">
        <v>207</v>
      </c>
      <c r="BM137" s="257" t="s">
        <v>478</v>
      </c>
    </row>
    <row r="138" spans="2:63" s="11" customFormat="1" ht="22.8" customHeight="1">
      <c r="B138" s="230"/>
      <c r="C138" s="231"/>
      <c r="D138" s="232" t="s">
        <v>81</v>
      </c>
      <c r="E138" s="244" t="s">
        <v>479</v>
      </c>
      <c r="F138" s="244" t="s">
        <v>126</v>
      </c>
      <c r="G138" s="231"/>
      <c r="H138" s="231"/>
      <c r="I138" s="234"/>
      <c r="J138" s="245">
        <f>BK138</f>
        <v>0</v>
      </c>
      <c r="K138" s="231"/>
      <c r="L138" s="236"/>
      <c r="M138" s="237"/>
      <c r="N138" s="238"/>
      <c r="O138" s="238"/>
      <c r="P138" s="239">
        <f>SUM(P139:P142)</f>
        <v>0</v>
      </c>
      <c r="Q138" s="238"/>
      <c r="R138" s="239">
        <f>SUM(R139:R142)</f>
        <v>0</v>
      </c>
      <c r="S138" s="238"/>
      <c r="T138" s="240">
        <f>SUM(T139:T142)</f>
        <v>0</v>
      </c>
      <c r="AR138" s="241" t="s">
        <v>183</v>
      </c>
      <c r="AT138" s="242" t="s">
        <v>81</v>
      </c>
      <c r="AU138" s="242" t="s">
        <v>90</v>
      </c>
      <c r="AY138" s="241" t="s">
        <v>147</v>
      </c>
      <c r="BK138" s="243">
        <f>SUM(BK139:BK142)</f>
        <v>0</v>
      </c>
    </row>
    <row r="139" spans="2:65" s="1" customFormat="1" ht="24" customHeight="1">
      <c r="B139" s="39"/>
      <c r="C139" s="246" t="s">
        <v>90</v>
      </c>
      <c r="D139" s="246" t="s">
        <v>150</v>
      </c>
      <c r="E139" s="247" t="s">
        <v>480</v>
      </c>
      <c r="F139" s="248" t="s">
        <v>481</v>
      </c>
      <c r="G139" s="249" t="s">
        <v>243</v>
      </c>
      <c r="H139" s="250">
        <v>1</v>
      </c>
      <c r="I139" s="251"/>
      <c r="J139" s="252">
        <f>ROUND(I139*H139,2)</f>
        <v>0</v>
      </c>
      <c r="K139" s="248" t="s">
        <v>1</v>
      </c>
      <c r="L139" s="41"/>
      <c r="M139" s="253" t="s">
        <v>1</v>
      </c>
      <c r="N139" s="254" t="s">
        <v>47</v>
      </c>
      <c r="O139" s="87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AR139" s="257" t="s">
        <v>207</v>
      </c>
      <c r="AT139" s="257" t="s">
        <v>150</v>
      </c>
      <c r="AU139" s="257" t="s">
        <v>92</v>
      </c>
      <c r="AY139" s="16" t="s">
        <v>147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16" t="s">
        <v>90</v>
      </c>
      <c r="BK139" s="139">
        <f>ROUND(I139*H139,2)</f>
        <v>0</v>
      </c>
      <c r="BL139" s="16" t="s">
        <v>207</v>
      </c>
      <c r="BM139" s="257" t="s">
        <v>482</v>
      </c>
    </row>
    <row r="140" spans="2:65" s="1" customFormat="1" ht="24" customHeight="1">
      <c r="B140" s="39"/>
      <c r="C140" s="246" t="s">
        <v>92</v>
      </c>
      <c r="D140" s="246" t="s">
        <v>150</v>
      </c>
      <c r="E140" s="247" t="s">
        <v>483</v>
      </c>
      <c r="F140" s="248" t="s">
        <v>484</v>
      </c>
      <c r="G140" s="249" t="s">
        <v>243</v>
      </c>
      <c r="H140" s="250">
        <v>1</v>
      </c>
      <c r="I140" s="251"/>
      <c r="J140" s="252">
        <f>ROUND(I140*H140,2)</f>
        <v>0</v>
      </c>
      <c r="K140" s="248" t="s">
        <v>1</v>
      </c>
      <c r="L140" s="41"/>
      <c r="M140" s="253" t="s">
        <v>1</v>
      </c>
      <c r="N140" s="254" t="s">
        <v>47</v>
      </c>
      <c r="O140" s="87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AR140" s="257" t="s">
        <v>207</v>
      </c>
      <c r="AT140" s="257" t="s">
        <v>150</v>
      </c>
      <c r="AU140" s="257" t="s">
        <v>92</v>
      </c>
      <c r="AY140" s="16" t="s">
        <v>147</v>
      </c>
      <c r="BE140" s="139">
        <f>IF(N140="základní",J140,0)</f>
        <v>0</v>
      </c>
      <c r="BF140" s="139">
        <f>IF(N140="snížená",J140,0)</f>
        <v>0</v>
      </c>
      <c r="BG140" s="139">
        <f>IF(N140="zákl. přenesená",J140,0)</f>
        <v>0</v>
      </c>
      <c r="BH140" s="139">
        <f>IF(N140="sníž. přenesená",J140,0)</f>
        <v>0</v>
      </c>
      <c r="BI140" s="139">
        <f>IF(N140="nulová",J140,0)</f>
        <v>0</v>
      </c>
      <c r="BJ140" s="16" t="s">
        <v>90</v>
      </c>
      <c r="BK140" s="139">
        <f>ROUND(I140*H140,2)</f>
        <v>0</v>
      </c>
      <c r="BL140" s="16" t="s">
        <v>207</v>
      </c>
      <c r="BM140" s="257" t="s">
        <v>485</v>
      </c>
    </row>
    <row r="141" spans="2:65" s="1" customFormat="1" ht="16.5" customHeight="1">
      <c r="B141" s="39"/>
      <c r="C141" s="246" t="s">
        <v>326</v>
      </c>
      <c r="D141" s="246" t="s">
        <v>150</v>
      </c>
      <c r="E141" s="247" t="s">
        <v>486</v>
      </c>
      <c r="F141" s="248" t="s">
        <v>487</v>
      </c>
      <c r="G141" s="249" t="s">
        <v>243</v>
      </c>
      <c r="H141" s="250">
        <v>1</v>
      </c>
      <c r="I141" s="251"/>
      <c r="J141" s="252">
        <f>ROUND(I141*H141,2)</f>
        <v>0</v>
      </c>
      <c r="K141" s="248" t="s">
        <v>1</v>
      </c>
      <c r="L141" s="41"/>
      <c r="M141" s="253" t="s">
        <v>1</v>
      </c>
      <c r="N141" s="254" t="s">
        <v>47</v>
      </c>
      <c r="O141" s="87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AR141" s="257" t="s">
        <v>207</v>
      </c>
      <c r="AT141" s="257" t="s">
        <v>150</v>
      </c>
      <c r="AU141" s="257" t="s">
        <v>92</v>
      </c>
      <c r="AY141" s="16" t="s">
        <v>147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6" t="s">
        <v>90</v>
      </c>
      <c r="BK141" s="139">
        <f>ROUND(I141*H141,2)</f>
        <v>0</v>
      </c>
      <c r="BL141" s="16" t="s">
        <v>207</v>
      </c>
      <c r="BM141" s="257" t="s">
        <v>488</v>
      </c>
    </row>
    <row r="142" spans="2:65" s="1" customFormat="1" ht="24" customHeight="1">
      <c r="B142" s="39"/>
      <c r="C142" s="246" t="s">
        <v>363</v>
      </c>
      <c r="D142" s="246" t="s">
        <v>150</v>
      </c>
      <c r="E142" s="247" t="s">
        <v>489</v>
      </c>
      <c r="F142" s="248" t="s">
        <v>490</v>
      </c>
      <c r="G142" s="249" t="s">
        <v>243</v>
      </c>
      <c r="H142" s="250">
        <v>1</v>
      </c>
      <c r="I142" s="251"/>
      <c r="J142" s="252">
        <f>ROUND(I142*H142,2)</f>
        <v>0</v>
      </c>
      <c r="K142" s="248" t="s">
        <v>1</v>
      </c>
      <c r="L142" s="41"/>
      <c r="M142" s="253" t="s">
        <v>1</v>
      </c>
      <c r="N142" s="254" t="s">
        <v>47</v>
      </c>
      <c r="O142" s="87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AR142" s="257" t="s">
        <v>207</v>
      </c>
      <c r="AT142" s="257" t="s">
        <v>150</v>
      </c>
      <c r="AU142" s="257" t="s">
        <v>92</v>
      </c>
      <c r="AY142" s="16" t="s">
        <v>147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6" t="s">
        <v>90</v>
      </c>
      <c r="BK142" s="139">
        <f>ROUND(I142*H142,2)</f>
        <v>0</v>
      </c>
      <c r="BL142" s="16" t="s">
        <v>207</v>
      </c>
      <c r="BM142" s="257" t="s">
        <v>491</v>
      </c>
    </row>
    <row r="143" spans="2:63" s="11" customFormat="1" ht="22.8" customHeight="1">
      <c r="B143" s="230"/>
      <c r="C143" s="231"/>
      <c r="D143" s="232" t="s">
        <v>81</v>
      </c>
      <c r="E143" s="244" t="s">
        <v>492</v>
      </c>
      <c r="F143" s="244" t="s">
        <v>493</v>
      </c>
      <c r="G143" s="231"/>
      <c r="H143" s="231"/>
      <c r="I143" s="234"/>
      <c r="J143" s="245">
        <f>BK143</f>
        <v>0</v>
      </c>
      <c r="K143" s="231"/>
      <c r="L143" s="236"/>
      <c r="M143" s="237"/>
      <c r="N143" s="238"/>
      <c r="O143" s="238"/>
      <c r="P143" s="239">
        <f>SUM(P144:P145)</f>
        <v>0</v>
      </c>
      <c r="Q143" s="238"/>
      <c r="R143" s="239">
        <f>SUM(R144:R145)</f>
        <v>0</v>
      </c>
      <c r="S143" s="238"/>
      <c r="T143" s="240">
        <f>SUM(T144:T145)</f>
        <v>0</v>
      </c>
      <c r="AR143" s="241" t="s">
        <v>183</v>
      </c>
      <c r="AT143" s="242" t="s">
        <v>81</v>
      </c>
      <c r="AU143" s="242" t="s">
        <v>90</v>
      </c>
      <c r="AY143" s="241" t="s">
        <v>147</v>
      </c>
      <c r="BK143" s="243">
        <f>SUM(BK144:BK145)</f>
        <v>0</v>
      </c>
    </row>
    <row r="144" spans="2:65" s="1" customFormat="1" ht="24" customHeight="1">
      <c r="B144" s="39"/>
      <c r="C144" s="246" t="s">
        <v>331</v>
      </c>
      <c r="D144" s="246" t="s">
        <v>150</v>
      </c>
      <c r="E144" s="247" t="s">
        <v>494</v>
      </c>
      <c r="F144" s="248" t="s">
        <v>495</v>
      </c>
      <c r="G144" s="249" t="s">
        <v>243</v>
      </c>
      <c r="H144" s="250">
        <v>1</v>
      </c>
      <c r="I144" s="251"/>
      <c r="J144" s="252">
        <f>ROUND(I144*H144,2)</f>
        <v>0</v>
      </c>
      <c r="K144" s="248" t="s">
        <v>1</v>
      </c>
      <c r="L144" s="41"/>
      <c r="M144" s="253" t="s">
        <v>1</v>
      </c>
      <c r="N144" s="254" t="s">
        <v>47</v>
      </c>
      <c r="O144" s="87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AR144" s="257" t="s">
        <v>207</v>
      </c>
      <c r="AT144" s="257" t="s">
        <v>150</v>
      </c>
      <c r="AU144" s="257" t="s">
        <v>92</v>
      </c>
      <c r="AY144" s="16" t="s">
        <v>147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6" t="s">
        <v>90</v>
      </c>
      <c r="BK144" s="139">
        <f>ROUND(I144*H144,2)</f>
        <v>0</v>
      </c>
      <c r="BL144" s="16" t="s">
        <v>207</v>
      </c>
      <c r="BM144" s="257" t="s">
        <v>496</v>
      </c>
    </row>
    <row r="145" spans="2:65" s="1" customFormat="1" ht="16.5" customHeight="1">
      <c r="B145" s="39"/>
      <c r="C145" s="246" t="s">
        <v>168</v>
      </c>
      <c r="D145" s="246" t="s">
        <v>150</v>
      </c>
      <c r="E145" s="247" t="s">
        <v>497</v>
      </c>
      <c r="F145" s="248" t="s">
        <v>498</v>
      </c>
      <c r="G145" s="249" t="s">
        <v>243</v>
      </c>
      <c r="H145" s="250">
        <v>1</v>
      </c>
      <c r="I145" s="251"/>
      <c r="J145" s="252">
        <f>ROUND(I145*H145,2)</f>
        <v>0</v>
      </c>
      <c r="K145" s="248" t="s">
        <v>1</v>
      </c>
      <c r="L145" s="41"/>
      <c r="M145" s="253" t="s">
        <v>1</v>
      </c>
      <c r="N145" s="254" t="s">
        <v>47</v>
      </c>
      <c r="O145" s="87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AR145" s="257" t="s">
        <v>207</v>
      </c>
      <c r="AT145" s="257" t="s">
        <v>150</v>
      </c>
      <c r="AU145" s="257" t="s">
        <v>92</v>
      </c>
      <c r="AY145" s="16" t="s">
        <v>147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6" t="s">
        <v>90</v>
      </c>
      <c r="BK145" s="139">
        <f>ROUND(I145*H145,2)</f>
        <v>0</v>
      </c>
      <c r="BL145" s="16" t="s">
        <v>207</v>
      </c>
      <c r="BM145" s="257" t="s">
        <v>499</v>
      </c>
    </row>
    <row r="146" spans="2:63" s="11" customFormat="1" ht="22.8" customHeight="1">
      <c r="B146" s="230"/>
      <c r="C146" s="231"/>
      <c r="D146" s="232" t="s">
        <v>81</v>
      </c>
      <c r="E146" s="244" t="s">
        <v>500</v>
      </c>
      <c r="F146" s="244" t="s">
        <v>105</v>
      </c>
      <c r="G146" s="231"/>
      <c r="H146" s="231"/>
      <c r="I146" s="234"/>
      <c r="J146" s="245">
        <f>BK146</f>
        <v>0</v>
      </c>
      <c r="K146" s="231"/>
      <c r="L146" s="236"/>
      <c r="M146" s="237"/>
      <c r="N146" s="238"/>
      <c r="O146" s="238"/>
      <c r="P146" s="239">
        <f>SUM(P147:P148)</f>
        <v>0</v>
      </c>
      <c r="Q146" s="238"/>
      <c r="R146" s="239">
        <f>SUM(R147:R148)</f>
        <v>0</v>
      </c>
      <c r="S146" s="238"/>
      <c r="T146" s="240">
        <f>SUM(T147:T148)</f>
        <v>0</v>
      </c>
      <c r="AR146" s="241" t="s">
        <v>183</v>
      </c>
      <c r="AT146" s="242" t="s">
        <v>81</v>
      </c>
      <c r="AU146" s="242" t="s">
        <v>90</v>
      </c>
      <c r="AY146" s="241" t="s">
        <v>147</v>
      </c>
      <c r="BK146" s="243">
        <f>SUM(BK147:BK148)</f>
        <v>0</v>
      </c>
    </row>
    <row r="147" spans="2:65" s="1" customFormat="1" ht="24" customHeight="1">
      <c r="B147" s="39"/>
      <c r="C147" s="246" t="s">
        <v>347</v>
      </c>
      <c r="D147" s="246" t="s">
        <v>150</v>
      </c>
      <c r="E147" s="247" t="s">
        <v>501</v>
      </c>
      <c r="F147" s="248" t="s">
        <v>502</v>
      </c>
      <c r="G147" s="249" t="s">
        <v>243</v>
      </c>
      <c r="H147" s="250">
        <v>1</v>
      </c>
      <c r="I147" s="251"/>
      <c r="J147" s="252">
        <f>ROUND(I147*H147,2)</f>
        <v>0</v>
      </c>
      <c r="K147" s="248" t="s">
        <v>1</v>
      </c>
      <c r="L147" s="41"/>
      <c r="M147" s="253" t="s">
        <v>1</v>
      </c>
      <c r="N147" s="254" t="s">
        <v>47</v>
      </c>
      <c r="O147" s="87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AR147" s="257" t="s">
        <v>207</v>
      </c>
      <c r="AT147" s="257" t="s">
        <v>150</v>
      </c>
      <c r="AU147" s="257" t="s">
        <v>92</v>
      </c>
      <c r="AY147" s="16" t="s">
        <v>147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6" t="s">
        <v>90</v>
      </c>
      <c r="BK147" s="139">
        <f>ROUND(I147*H147,2)</f>
        <v>0</v>
      </c>
      <c r="BL147" s="16" t="s">
        <v>207</v>
      </c>
      <c r="BM147" s="257" t="s">
        <v>503</v>
      </c>
    </row>
    <row r="148" spans="2:65" s="1" customFormat="1" ht="16.5" customHeight="1">
      <c r="B148" s="39"/>
      <c r="C148" s="246" t="s">
        <v>449</v>
      </c>
      <c r="D148" s="246" t="s">
        <v>150</v>
      </c>
      <c r="E148" s="247" t="s">
        <v>504</v>
      </c>
      <c r="F148" s="248" t="s">
        <v>505</v>
      </c>
      <c r="G148" s="249" t="s">
        <v>243</v>
      </c>
      <c r="H148" s="250">
        <v>1</v>
      </c>
      <c r="I148" s="251"/>
      <c r="J148" s="252">
        <f>ROUND(I148*H148,2)</f>
        <v>0</v>
      </c>
      <c r="K148" s="248" t="s">
        <v>1</v>
      </c>
      <c r="L148" s="41"/>
      <c r="M148" s="305" t="s">
        <v>1</v>
      </c>
      <c r="N148" s="306" t="s">
        <v>47</v>
      </c>
      <c r="O148" s="292"/>
      <c r="P148" s="307">
        <f>O148*H148</f>
        <v>0</v>
      </c>
      <c r="Q148" s="307">
        <v>0</v>
      </c>
      <c r="R148" s="307">
        <f>Q148*H148</f>
        <v>0</v>
      </c>
      <c r="S148" s="307">
        <v>0</v>
      </c>
      <c r="T148" s="308">
        <f>S148*H148</f>
        <v>0</v>
      </c>
      <c r="AR148" s="257" t="s">
        <v>207</v>
      </c>
      <c r="AT148" s="257" t="s">
        <v>150</v>
      </c>
      <c r="AU148" s="257" t="s">
        <v>92</v>
      </c>
      <c r="AY148" s="16" t="s">
        <v>147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6" t="s">
        <v>90</v>
      </c>
      <c r="BK148" s="139">
        <f>ROUND(I148*H148,2)</f>
        <v>0</v>
      </c>
      <c r="BL148" s="16" t="s">
        <v>207</v>
      </c>
      <c r="BM148" s="257" t="s">
        <v>506</v>
      </c>
    </row>
    <row r="149" spans="2:12" s="1" customFormat="1" ht="6.95" customHeight="1">
      <c r="B149" s="62"/>
      <c r="C149" s="63"/>
      <c r="D149" s="63"/>
      <c r="E149" s="63"/>
      <c r="F149" s="63"/>
      <c r="G149" s="63"/>
      <c r="H149" s="63"/>
      <c r="I149" s="191"/>
      <c r="J149" s="63"/>
      <c r="K149" s="63"/>
      <c r="L149" s="41"/>
    </row>
  </sheetData>
  <sheetProtection password="CC35" sheet="1" objects="1" scenarios="1" formatColumns="0" formatRows="0" autoFilter="0"/>
  <autoFilter ref="C130:K148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Kropáčová Lenka</dc:creator>
  <cp:keywords/>
  <dc:description/>
  <cp:lastModifiedBy>Kropáčová Lenka</cp:lastModifiedBy>
  <dcterms:created xsi:type="dcterms:W3CDTF">2020-01-13T09:18:40Z</dcterms:created>
  <dcterms:modified xsi:type="dcterms:W3CDTF">2020-01-13T09:18:43Z</dcterms:modified>
  <cp:category/>
  <cp:version/>
  <cp:contentType/>
  <cp:contentStatus/>
</cp:coreProperties>
</file>