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70" yWindow="540" windowWidth="24615" windowHeight="12210" activeTab="0"/>
  </bookViews>
  <sheets>
    <sheet name="Rekapitulace stavby" sheetId="1" r:id="rId1"/>
    <sheet name="01-20 - Výměníková stanic..." sheetId="2" r:id="rId2"/>
  </sheets>
  <definedNames>
    <definedName name="_xlnm._FilterDatabase" localSheetId="1" hidden="1">'01-20 - Výměníková stanic...'!$C$118:$L$240</definedName>
    <definedName name="_xlnm.Print_Area" localSheetId="1">'01-20 - Výměníková stanic...'!$C$4:$K$76,'01-20 - Výměníková stanic...'!$C$82:$K$102,'01-20 - Výměníková stanic...'!$C$108:$L$240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'01-20 - Výměníková stanic...'!$118:$118</definedName>
  </definedNames>
  <calcPr calcId="145621"/>
</workbook>
</file>

<file path=xl/sharedStrings.xml><?xml version="1.0" encoding="utf-8"?>
<sst xmlns="http://schemas.openxmlformats.org/spreadsheetml/2006/main" count="1391" uniqueCount="402">
  <si>
    <t>Export Komplet</t>
  </si>
  <si>
    <t/>
  </si>
  <si>
    <t>2.0</t>
  </si>
  <si>
    <t>ZAMOK</t>
  </si>
  <si>
    <t>False</t>
  </si>
  <si>
    <t>True</t>
  </si>
  <si>
    <t>{c8fdca49-ab79-4504-84bc-7ab7e5108f0f}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</si>
  <si>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</si>
  <si>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</si>
  <si>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</si>
  <si>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</si>
  <si>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</si>
  <si>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</si>
  <si>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</si>
  <si>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</si>
  <si>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01/20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</si>
  <si>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</si>
  <si>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</si>
  <si>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Výměníková stanice a ústřední vytápění objektu č.p. 1310-1311, Chelčického, Sokolov</t>
  </si>
  <si>
    <t>KSO:</t>
  </si>
  <si>
    <t>CC-CZ:</t>
  </si>
  <si>
    <t>Místo:</t>
  </si>
  <si>
    <t>Sokolov</t>
  </si>
  <si>
    <t>Datum:</t>
  </si>
  <si>
    <t>25. 11. 2019</t>
  </si>
  <si>
    <t>Zadavatel:</t>
  </si>
  <si>
    <t>IČ:</t>
  </si>
  <si>
    <t>00259586</t>
  </si>
  <si>
    <t>Město Sokolov, Rokycanova 1929, 356 01  Sokolov</t>
  </si>
  <si>
    <t>DIČ:</t>
  </si>
  <si>
    <t>Uchazeč:</t>
  </si>
  <si>
    <t>Vyplň údaj</t>
  </si>
  <si>
    <t>Projektant:</t>
  </si>
  <si>
    <t>03122905</t>
  </si>
  <si>
    <t>Ing. Milan Snopek, Švabinského 1729, 35601 Sokolov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</si>
  <si>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</si>
  <si>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</si>
  <si>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</si>
  <si>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</si>
  <si>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</si>
  <si>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</si>
  <si>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</si>
  <si>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</si>
  <si>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</si>
  <si>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</si>
  <si>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</si>
  <si>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</si>
  <si>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</si>
  <si>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</si>
  <si>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</si>
  <si>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</si>
  <si>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</si>
  <si>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</si>
  <si>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</si>
  <si>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</si>
  <si>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</si>
  <si>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</si>
  <si>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</si>
  <si>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</si>
  <si>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</si>
  <si>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</si>
  <si>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</si>
  <si>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</si>
  <si>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</si>
  <si>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</si>
  <si>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</si>
  <si>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</si>
  <si>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</si>
  <si>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</si>
  <si>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</si>
  <si>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</si>
  <si>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</si>
  <si>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</si>
  <si>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</si>
  <si>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</si>
  <si>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</si>
  <si>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</si>
  <si>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</si>
  <si>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</si>
  <si>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</si>
  <si>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</si>
  <si>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</si>
  <si>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</si>
  <si>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</si>
  <si>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</si>
  <si>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</si>
  <si>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</si>
  <si>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</si>
  <si>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</si>
  <si>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</si>
  <si>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</si>
  <si>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</si>
  <si>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</si>
  <si>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</si>
  <si>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</si>
  <si>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</si>
  <si>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PSV - Práce a dodávky PSV</t>
  </si>
  <si>
    <t xml:space="preserve">    713 - Izolace tepelné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</si>
  <si>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</si>
  <si>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</si>
  <si>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</si>
  <si>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VRN - Vedlejší rozpočtové náklady</t>
  </si>
  <si>
    <t xml:space="preserve">    VRN4 - Zkoušky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</si>
  <si>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</si>
  <si>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</si>
  <si>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</si>
  <si>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</si>
  <si>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</si>
  <si>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</si>
  <si>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</si>
  <si>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</si>
  <si>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</si>
  <si>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</si>
  <si>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</si>
  <si>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</si>
  <si>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</si>
  <si>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</si>
  <si>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</si>
  <si>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</si>
  <si>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</si>
  <si>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</si>
  <si>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</si>
  <si>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2</t>
  </si>
  <si>
    <t>ROZPOCET</t>
  </si>
  <si>
    <t>713</t>
  </si>
  <si>
    <t>Izolace tepelné</t>
  </si>
  <si>
    <t>51</t>
  </si>
  <si>
    <t>K</t>
  </si>
  <si>
    <t>713463211</t>
  </si>
  <si>
    <t>Montáž izolace tepelné potrubí potrubními pouzdry s Al fólií staženými Al páskou 1x D do 50 mm</t>
  </si>
  <si>
    <t>m</t>
  </si>
  <si>
    <t>CS ÚRS 2019 01</t>
  </si>
  <si>
    <t>16</t>
  </si>
  <si>
    <t>1318732437</t>
  </si>
  <si>
    <t>PP</t>
  </si>
  <si>
    <t>Montáž izolace tepelné potrubí a ohybů tvarovkami nebo deskami  potrubními pouzdry s povrchovou úpravou hliníkovou fólií (izolační materiál ve specifikaci) přelepenými samolepící hliníkovou páskou potrubí jednovrstvá D do 50 mm</t>
  </si>
  <si>
    <t>52</t>
  </si>
  <si>
    <t>M</t>
  </si>
  <si>
    <t>RKW.32032</t>
  </si>
  <si>
    <t>Potrubní pouzdra ROCKWOOL 800 vnitřní D 15mm, délka 1000mm, tloušťka izolace 20mm</t>
  </si>
  <si>
    <t>32</t>
  </si>
  <si>
    <t>447831251</t>
  </si>
  <si>
    <t>53</t>
  </si>
  <si>
    <t>RKW.32033</t>
  </si>
  <si>
    <t>Potrubní pouzdra ROCKWOOL 800 vnitřní D 18mm, délka 1000mm, tloušťka izolace 20mm</t>
  </si>
  <si>
    <t>224148456</t>
  </si>
  <si>
    <t>54</t>
  </si>
  <si>
    <t>RKW.32034</t>
  </si>
  <si>
    <t>Potrubní pouzdra ROCKWOOL 800 vnitřní D 22mm, délka 1000mm, tloušťka izolace 20mm</t>
  </si>
  <si>
    <t>-239294953</t>
  </si>
  <si>
    <t>55</t>
  </si>
  <si>
    <t>RKW.17479</t>
  </si>
  <si>
    <t>Potrubní pouzdra ROCKWOOL 800 vnitřní D 28mm, délka 1000mm, tloušťka izolace 40mm</t>
  </si>
  <si>
    <t>387864488</t>
  </si>
  <si>
    <t>56</t>
  </si>
  <si>
    <t>RKW.17468</t>
  </si>
  <si>
    <t>Potrubní pouzdra ROCKWOOL 800 vnitřní D 35mm, délka 1000mm, tloušťka izolace 50mm</t>
  </si>
  <si>
    <t>1641311842</t>
  </si>
  <si>
    <t>58</t>
  </si>
  <si>
    <t>RKW.74251</t>
  </si>
  <si>
    <t>Potrubní pouzdra ROCKWOOL 800 vnitřní D 54mm, délka 1000mm, tloušťka izolace 40mm</t>
  </si>
  <si>
    <t>1654084342</t>
  </si>
  <si>
    <t>60</t>
  </si>
  <si>
    <t>713463312</t>
  </si>
  <si>
    <t>Montáž izolace tepelné potrubí potrubními pouzdry s Al fólií s přesahem Al páskou 1x D do 100 mm</t>
  </si>
  <si>
    <t>1978821448</t>
  </si>
  <si>
    <t>Montáž izolace tepelné potrubí a ohybů tvarovkami nebo deskami  potrubními pouzdry s povrchovou úpravou hliníkovou fólií se samolepícím přesahem (izolační materiál ve specifikaci) přelepenými samolepící hliníkovou páskou potrubí jednovrstvá D přes 50 do 100 mm</t>
  </si>
  <si>
    <t>61</t>
  </si>
  <si>
    <t>63154905</t>
  </si>
  <si>
    <t>pouzdro izolační potrubní ohebné s jednostrannou Al fólií max. 400/100 °C 42/60 mm</t>
  </si>
  <si>
    <t>789371027</t>
  </si>
  <si>
    <t>59</t>
  </si>
  <si>
    <t>713463315</t>
  </si>
  <si>
    <t>Montáž izolace tepelné ohybů potrubními pouzdry s Al fólií s přesahem Al páskou 1x D do 50 mm</t>
  </si>
  <si>
    <t>-1233005404</t>
  </si>
  <si>
    <t>Montáž izolace tepelné potrubí a ohybů tvarovkami nebo deskami  potrubními pouzdry s povrchovou úpravou hliníkovou fólií se samolepícím přesahem (izolační materiál ve specifikaci) přelepenými samolepící hliníkovou páskou ohybů jednovrstvá D do 50 mm</t>
  </si>
  <si>
    <t>733</t>
  </si>
  <si>
    <t>Ústřední vytápění - rozvodné potrubí</t>
  </si>
  <si>
    <t>733223202</t>
  </si>
  <si>
    <t>Potrubí měděné tvrdé spojované tvrdým pájením D 15x1</t>
  </si>
  <si>
    <t>-1853000637</t>
  </si>
  <si>
    <t>Potrubí z trubek měděných tvrdých spojovaných tvrdým pájením Ø 15/1</t>
  </si>
  <si>
    <t>3</t>
  </si>
  <si>
    <t>733223203</t>
  </si>
  <si>
    <t>Potrubí měděné tvrdé spojované tvrdým pájením D 18x1</t>
  </si>
  <si>
    <t>1307533172</t>
  </si>
  <si>
    <t>Potrubí z trubek měděných tvrdých spojovaných tvrdým pájením Ø 18/1</t>
  </si>
  <si>
    <t>4</t>
  </si>
  <si>
    <t>733223204</t>
  </si>
  <si>
    <t>Potrubí měděné tvrdé spojované tvrdým pájením D 22x1</t>
  </si>
  <si>
    <t>-1288391342</t>
  </si>
  <si>
    <t>Potrubí z trubek měděných tvrdých spojovaných tvrdým pájením Ø 22/1</t>
  </si>
  <si>
    <t>5</t>
  </si>
  <si>
    <t>733223205</t>
  </si>
  <si>
    <t>Potrubí měděné tvrdé spojované tvrdým pájením D 28x1,5</t>
  </si>
  <si>
    <t>-991178557</t>
  </si>
  <si>
    <t>Potrubí z trubek měděných tvrdých spojovaných tvrdým pájením Ø 28/1,5</t>
  </si>
  <si>
    <t>6</t>
  </si>
  <si>
    <t>733223206</t>
  </si>
  <si>
    <t>Potrubí měděné tvrdé spojované tvrdým pájením D 35x1,5</t>
  </si>
  <si>
    <t>-648524839</t>
  </si>
  <si>
    <t>Potrubí z trubek měděných tvrdých spojovaných tvrdým pájením Ø 35/1,5</t>
  </si>
  <si>
    <t>7</t>
  </si>
  <si>
    <t>733223207</t>
  </si>
  <si>
    <t>Potrubí měděné tvrdé spojované tvrdým pájením D 42x1,5</t>
  </si>
  <si>
    <t>-1857528783</t>
  </si>
  <si>
    <t>Potrubí z trubek měděných tvrdých spojovaných tvrdým pájením Ø 42/1,5</t>
  </si>
  <si>
    <t>8</t>
  </si>
  <si>
    <t>733223208</t>
  </si>
  <si>
    <t>Potrubí měděné tvrdé spojované tvrdým pájením D 54x2</t>
  </si>
  <si>
    <t>1684773598</t>
  </si>
  <si>
    <t>Potrubí z trubek měděných tvrdých spojovaných tvrdým pájením Ø 54/2</t>
  </si>
  <si>
    <t>43</t>
  </si>
  <si>
    <t>733224208</t>
  </si>
  <si>
    <t>Příplatek k potrubí měděnému za potrubí vedené v kotelnách nebo strojovnách D 54x2</t>
  </si>
  <si>
    <t>1790177263</t>
  </si>
  <si>
    <t>Potrubí z trubek měděných Příplatek k cenám za potrubí vedené v kotelnách a strojovnách Ø 54/2</t>
  </si>
  <si>
    <t>44</t>
  </si>
  <si>
    <t>733224222</t>
  </si>
  <si>
    <t>Příplatek k potrubí měděnému za zhotovení přípojky z trubek měděných D 15x1</t>
  </si>
  <si>
    <t>kus</t>
  </si>
  <si>
    <t>99372183</t>
  </si>
  <si>
    <t>Potrubí z trubek měděných Příplatek k cenám za zhotovení přípojky z trubek měděných Ø 15/1</t>
  </si>
  <si>
    <t>45</t>
  </si>
  <si>
    <t>733224223</t>
  </si>
  <si>
    <t>Příplatek k potrubí měděnému za zhotovení přípojky z trubek měděných D 18x1</t>
  </si>
  <si>
    <t>205393850</t>
  </si>
  <si>
    <t>Potrubí z trubek měděných Příplatek k cenám za zhotovení přípojky z trubek měděných Ø 18/1</t>
  </si>
  <si>
    <t>46</t>
  </si>
  <si>
    <t>733224224</t>
  </si>
  <si>
    <t>Příplatek k potrubí měděnému za zhotovení přípojky z trubek měděných D 22x1</t>
  </si>
  <si>
    <t>-2040583988</t>
  </si>
  <si>
    <t>Potrubí z trubek měděných Příplatek k cenám za zhotovení přípojky z trubek měděných Ø 22/1</t>
  </si>
  <si>
    <t>47</t>
  </si>
  <si>
    <t>733224225</t>
  </si>
  <si>
    <t>Příplatek k potrubí měděnému za zhotovení přípojky z trubek měděných D 28x1,5</t>
  </si>
  <si>
    <t>1890892093</t>
  </si>
  <si>
    <t>Potrubí z trubek měděných Příplatek k cenám za zhotovení přípojky z trubek měděných Ø 28/1,5</t>
  </si>
  <si>
    <t>48</t>
  </si>
  <si>
    <t>733224226</t>
  </si>
  <si>
    <t>Příplatek k potrubí měděnému za zhotovení přípojky z trubek měděných D 35x1,5</t>
  </si>
  <si>
    <t>-1803536206</t>
  </si>
  <si>
    <t>Potrubí z trubek měděných Příplatek k cenám za zhotovení přípojky z trubek měděných Ø 35/1,5</t>
  </si>
  <si>
    <t>11</t>
  </si>
  <si>
    <t>733224227</t>
  </si>
  <si>
    <t>Příplatek k potrubí měděnému za zhotovení přípojky z trubek měděných D 42x1,5</t>
  </si>
  <si>
    <t>-783334952</t>
  </si>
  <si>
    <t>Potrubí z trubek měděných Příplatek k cenám za zhotovení přípojky z trubek měděných Ø 42/1,5</t>
  </si>
  <si>
    <t>49</t>
  </si>
  <si>
    <t>733224228</t>
  </si>
  <si>
    <t>Příplatek k potrubí měděnému za zhotovení přípojky z trubek měděných D 54x2</t>
  </si>
  <si>
    <t>-2020941499</t>
  </si>
  <si>
    <t>Potrubí z trubek měděných Příplatek k cenám za zhotovení přípojky z trubek měděných Ø 54/2</t>
  </si>
  <si>
    <t>9</t>
  </si>
  <si>
    <t>733291101</t>
  </si>
  <si>
    <t>Zkouška těsnosti potrubí měděné do D 35x1,5</t>
  </si>
  <si>
    <t>1217141048</t>
  </si>
  <si>
    <t>Zkoušky těsnosti potrubí z trubek měděných  Ø do 35/1,5</t>
  </si>
  <si>
    <t>10</t>
  </si>
  <si>
    <t>733291102</t>
  </si>
  <si>
    <t>Zkouška těsnosti potrubí měděné do D 64x2</t>
  </si>
  <si>
    <t>54440385</t>
  </si>
  <si>
    <t>Zkoušky těsnosti potrubí z trubek měděných  Ø přes 35/1,5 do 64/2,0</t>
  </si>
  <si>
    <t>62</t>
  </si>
  <si>
    <t>733xx</t>
  </si>
  <si>
    <t>Montáže uchycení, zavěšení potrubí (včetně pevných bodů a kluzných uchycení</t>
  </si>
  <si>
    <t>-1481506512</t>
  </si>
  <si>
    <t>Montáže uchycení, zavěšení potrubí (včetně pevných bodů a kluzných uchycení, včetně průrazů
pevný vod 18ks
suvné vedení 76 ks</t>
  </si>
  <si>
    <t>12</t>
  </si>
  <si>
    <t>998733102</t>
  </si>
  <si>
    <t>Přesun hmot tonážní pro rozvody potrubí v objektech v do 12 m</t>
  </si>
  <si>
    <t>t</t>
  </si>
  <si>
    <t>-1274463401</t>
  </si>
  <si>
    <t>Přesun hmot pro rozvody potrubí  stanovený z hmotnosti přesunovaného materiálu vodorovná dopravní vzdálenost do 50 m v objektech výšky přes 6 do 12 m</t>
  </si>
  <si>
    <t>13</t>
  </si>
  <si>
    <t>998733181</t>
  </si>
  <si>
    <t>Příplatek k přesunu hmot tonážní 733 prováděný bez použití mechanizace</t>
  </si>
  <si>
    <t>2033709667</t>
  </si>
  <si>
    <t>Přesun hmot pro rozvody potrubí  stanovený z hmotnosti přesunovaného materiálu Příplatek k cenám za přesun prováděný bez použití mechanizace pro jakoukoliv výšku objektu</t>
  </si>
  <si>
    <t>734</t>
  </si>
  <si>
    <t>Ústřední vytápění - armatury</t>
  </si>
  <si>
    <t>14</t>
  </si>
  <si>
    <t>734209113</t>
  </si>
  <si>
    <t>Montáž armatury závitové s dvěma závity G 1/2</t>
  </si>
  <si>
    <t>-1325720167</t>
  </si>
  <si>
    <t>Montáž závitových armatur  se 2 závity G 1/2 (DN 15)</t>
  </si>
  <si>
    <t>55129216</t>
  </si>
  <si>
    <t>armatura připojovací radiátorová VK pro 1/2 trubkovou soustavu rohová s vypouštěním  1/2"x3/4E</t>
  </si>
  <si>
    <t>203442691</t>
  </si>
  <si>
    <t>55128306</t>
  </si>
  <si>
    <t>šroubení regulační radiátorové přímé chrom 1/2" gumové těsnění</t>
  </si>
  <si>
    <t>-130221462</t>
  </si>
  <si>
    <t>17</t>
  </si>
  <si>
    <t>GCM.R470HX001</t>
  </si>
  <si>
    <t>Termostatická hlava kapalinová pro rad. tělesa s integrovaným ventilem, R470H, M30x1,5</t>
  </si>
  <si>
    <t>1634009806</t>
  </si>
  <si>
    <t>18</t>
  </si>
  <si>
    <t>55121226</t>
  </si>
  <si>
    <t>ventil termostatický přímý s ruční hlavou 1/2"</t>
  </si>
  <si>
    <t>601003692</t>
  </si>
  <si>
    <t>19</t>
  </si>
  <si>
    <t>55124389</t>
  </si>
  <si>
    <t>kohout vypouštěcí kulový s hadicovou vývodkou a zátkou PN 10 T 110°C 1/2"</t>
  </si>
  <si>
    <t>323994777</t>
  </si>
  <si>
    <t>20</t>
  </si>
  <si>
    <t>727034</t>
  </si>
  <si>
    <t>Vyvažovací ventil DN15</t>
  </si>
  <si>
    <t>-1254732301</t>
  </si>
  <si>
    <t xml:space="preserve">STAD (R) - Heimeier
Vyvažovací ventil závitový
s plynulou předregulací s funkcí uzavírání
max. pracovní teplota: 120 °C
Funkce: Vyvažování
Nastavení s aretací, Uzavírání
Měřeni průtoku, tlaků a teploty
</t>
  </si>
  <si>
    <t>721100</t>
  </si>
  <si>
    <t>Regulátor tlakové diference závitový DN15</t>
  </si>
  <si>
    <t>-59692076</t>
  </si>
  <si>
    <t xml:space="preserve">STAP 10-60 - Heimeier
Regulátor tlakové diference závitový
s plynule nastavitelnou hodnotou Δp
max. pracovní teplota: 120 °C
Funkce: Regulace tlakové diference
plynule nastavitelnou hodnotou Δp
Měřici vsuvka, Uzavírání
</t>
  </si>
  <si>
    <t>22</t>
  </si>
  <si>
    <t>734209114</t>
  </si>
  <si>
    <t>Montáž armatury závitové s dvěma závity G 3/4</t>
  </si>
  <si>
    <t>1449524839</t>
  </si>
  <si>
    <t>Montáž závitových armatur  se 2 závity G 3/4 (DN 20)</t>
  </si>
  <si>
    <t>23</t>
  </si>
  <si>
    <t>727034x</t>
  </si>
  <si>
    <t>1625955234</t>
  </si>
  <si>
    <t>24</t>
  </si>
  <si>
    <t>42240733</t>
  </si>
  <si>
    <t>Regulátor tlakové diference</t>
  </si>
  <si>
    <t>-708874358</t>
  </si>
  <si>
    <t>25</t>
  </si>
  <si>
    <t>998734102</t>
  </si>
  <si>
    <t>Přesun hmot tonážní pro armatury v objektech v do 12 m</t>
  </si>
  <si>
    <t>-379322181</t>
  </si>
  <si>
    <t>Přesun hmot pro armatury  stanovený z hmotnosti přesunovaného materiálu vodorovná dopravní vzdálenost do 50 m v objektech výšky přes 6 do 12 m</t>
  </si>
  <si>
    <t>735</t>
  </si>
  <si>
    <t>Ústřední vytápění - otopná tělesa</t>
  </si>
  <si>
    <t>26</t>
  </si>
  <si>
    <t>735159110</t>
  </si>
  <si>
    <t>Montáž otopných těles panelových jednořadých délky do 1500 mm</t>
  </si>
  <si>
    <t>949310289</t>
  </si>
  <si>
    <t>Montáž otopných těles panelových jednořadých, stavební délky do 1500 mm</t>
  </si>
  <si>
    <t>36</t>
  </si>
  <si>
    <t>KRD.10060070600010</t>
  </si>
  <si>
    <t>těleso otopné deskové RADIK typ 10VK V600 mm L700 mm</t>
  </si>
  <si>
    <t>-352620703</t>
  </si>
  <si>
    <t>28</t>
  </si>
  <si>
    <t>735159210</t>
  </si>
  <si>
    <t>Montáž otopných těles panelových dvouřadých délky do 1140 mm</t>
  </si>
  <si>
    <t>-1200031803</t>
  </si>
  <si>
    <t>Montáž otopných těles panelových dvouřadých, stavební délky do 1140 mm</t>
  </si>
  <si>
    <t>40</t>
  </si>
  <si>
    <t>KRD.11060040600010</t>
  </si>
  <si>
    <t>těleso otopné deskové RADIK typ11VK V600 L400 mm</t>
  </si>
  <si>
    <t>-533859978</t>
  </si>
  <si>
    <t>39</t>
  </si>
  <si>
    <t>KRD.21060050600010</t>
  </si>
  <si>
    <t>těleso otopné deskové RADIK typ21VK V600 L500 mm</t>
  </si>
  <si>
    <t>-1342082315</t>
  </si>
  <si>
    <t>38</t>
  </si>
  <si>
    <t>KRD.21060060600010</t>
  </si>
  <si>
    <t>těleso otopné deskové RADIK typ21VK V600 L600 mm</t>
  </si>
  <si>
    <t>-1059839425</t>
  </si>
  <si>
    <t>29</t>
  </si>
  <si>
    <t>KRD.11060070600010</t>
  </si>
  <si>
    <t>těleso otopné deskové RADIK typ11VK V600 L700 mm</t>
  </si>
  <si>
    <t>-224582243</t>
  </si>
  <si>
    <t>30</t>
  </si>
  <si>
    <t>KRD.11060080600010</t>
  </si>
  <si>
    <t>těleso otopné deskové RADIK typ11VK V600 L800 mm</t>
  </si>
  <si>
    <t>813739161</t>
  </si>
  <si>
    <t>31</t>
  </si>
  <si>
    <t>KRD.11060090600010</t>
  </si>
  <si>
    <t>těleso otopné deskové RADIK typ11VK V600 L900 mm</t>
  </si>
  <si>
    <t>-166560317</t>
  </si>
  <si>
    <t>KRD.11060050600010</t>
  </si>
  <si>
    <t>těleso otopné deskové RADIK typ11VK V600 L500 mm</t>
  </si>
  <si>
    <t>234773869</t>
  </si>
  <si>
    <t>33</t>
  </si>
  <si>
    <t>KRD.11060060600010</t>
  </si>
  <si>
    <t>těleso otopné deskové RADIK typ11VK V600 L600 mm</t>
  </si>
  <si>
    <t>1309498854</t>
  </si>
  <si>
    <t>41</t>
  </si>
  <si>
    <t>735164511</t>
  </si>
  <si>
    <t>Montáž otopného tělesa trubkového na stěnu výšky tělesa do 1500 mm</t>
  </si>
  <si>
    <t>-1582237910</t>
  </si>
  <si>
    <t>Otopná tělesa trubková montáž těles na stěnu výšky tělesa do 1500 mm</t>
  </si>
  <si>
    <t>42</t>
  </si>
  <si>
    <t>KRD.KLC09006000E10</t>
  </si>
  <si>
    <t>těleso trubkové přímotopné KORALUX LINEAR CLASSIC-E, 900 x 600 mm, 200 W</t>
  </si>
  <si>
    <t>1860326731</t>
  </si>
  <si>
    <t>63</t>
  </si>
  <si>
    <t>998735102</t>
  </si>
  <si>
    <t>Přesun hmot tonážní pro otopná tělesa v objektech v do 12 m</t>
  </si>
  <si>
    <t>-1689057308</t>
  </si>
  <si>
    <t>Přesun hmot pro otopná tělesa  stanovený z hmotnosti přesunovaného materiálu vodorovná dopravní vzdálenost do 50 m v objektech výšky přes 6 do 12 m</t>
  </si>
  <si>
    <t>VRN</t>
  </si>
  <si>
    <t>Vedlejší rozpočtové náklady</t>
  </si>
  <si>
    <t>VRN4</t>
  </si>
  <si>
    <t>Zkoušky</t>
  </si>
  <si>
    <t>65</t>
  </si>
  <si>
    <t>043194000</t>
  </si>
  <si>
    <t>Topná zkouška včetně zaregulování</t>
  </si>
  <si>
    <t>kpl</t>
  </si>
  <si>
    <t>1024</t>
  </si>
  <si>
    <t>-411033287</t>
  </si>
  <si>
    <t>Ostatní zkoušky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</si>
</sst>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3" fillId="0" borderId="17" xfId="0" applyNumberFormat="1" applyFont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horizontal="right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4" fontId="29" fillId="0" borderId="10" xfId="0" applyNumberFormat="1" applyFont="1" applyBorder="1" applyAlignment="1" applyProtection="1">
      <alignment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workbookViewId="0" topLeftCell="A13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9" width="25.8515625" style="0" hidden="1" customWidth="1"/>
    <col min="50" max="51" width="21.7109375" style="0" hidden="1" customWidth="1"/>
    <col min="52" max="53" width="25.00390625" style="0" hidden="1" customWidth="1"/>
    <col min="54" max="54" width="21.7109375" style="0" hidden="1" customWidth="1"/>
    <col min="55" max="55" width="19.140625" style="0" hidden="1" customWidth="1"/>
    <col min="56" max="56" width="25.00390625" style="0" hidden="1" customWidth="1"/>
    <col min="57" max="57" width="21.7109375" style="0" hidden="1" customWidth="1"/>
    <col min="58" max="58" width="19.140625" style="0" hidden="1" customWidth="1"/>
    <col min="59" max="59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5</v>
      </c>
      <c r="BV1" s="12" t="s">
        <v>6</v>
      </c>
    </row>
    <row r="2" spans="44:72" ht="36.95" customHeight="1"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S2" s="13" t="s">
        <v>7</v>
      </c>
      <c r="BT2" s="13" t="s">
        <v>8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7</v>
      </c>
      <c r="BT3" s="13" t="s">
        <v>9</v>
      </c>
    </row>
    <row r="4" spans="2:71" ht="24.95" customHeight="1">
      <c r="B4" s="17"/>
      <c r="C4" s="18"/>
      <c r="D4" s="19" t="s">
        <v>10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11</v>
      </c>
      <c r="BG4" s="21" t="s">
        <v>12</v>
      </c>
      <c r="BS4" s="13" t="s">
        <v>13</v>
      </c>
    </row>
    <row r="5" spans="2:71" ht="12" customHeight="1">
      <c r="B5" s="17"/>
      <c r="C5" s="18"/>
      <c r="D5" s="22" t="s">
        <v>14</v>
      </c>
      <c r="E5" s="18"/>
      <c r="F5" s="18"/>
      <c r="G5" s="18"/>
      <c r="H5" s="18"/>
      <c r="I5" s="18"/>
      <c r="J5" s="18"/>
      <c r="K5" s="249" t="s">
        <v>15</v>
      </c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18"/>
      <c r="AQ5" s="18"/>
      <c r="AR5" s="16"/>
      <c r="BG5" s="218" t="s">
        <v>16</v>
      </c>
      <c r="BS5" s="13" t="s">
        <v>7</v>
      </c>
    </row>
    <row r="6" spans="2:71" ht="36.95" customHeight="1">
      <c r="B6" s="17"/>
      <c r="C6" s="18"/>
      <c r="D6" s="24" t="s">
        <v>17</v>
      </c>
      <c r="E6" s="18"/>
      <c r="F6" s="18"/>
      <c r="G6" s="18"/>
      <c r="H6" s="18"/>
      <c r="I6" s="18"/>
      <c r="J6" s="18"/>
      <c r="K6" s="251" t="s">
        <v>18</v>
      </c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18"/>
      <c r="AQ6" s="18"/>
      <c r="AR6" s="16"/>
      <c r="BG6" s="219"/>
      <c r="BS6" s="13" t="s">
        <v>7</v>
      </c>
    </row>
    <row r="7" spans="2:71" ht="12" customHeight="1">
      <c r="B7" s="17"/>
      <c r="C7" s="18"/>
      <c r="D7" s="25" t="s">
        <v>19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20</v>
      </c>
      <c r="AL7" s="18"/>
      <c r="AM7" s="18"/>
      <c r="AN7" s="23" t="s">
        <v>1</v>
      </c>
      <c r="AO7" s="18"/>
      <c r="AP7" s="18"/>
      <c r="AQ7" s="18"/>
      <c r="AR7" s="16"/>
      <c r="BG7" s="219"/>
      <c r="BS7" s="13" t="s">
        <v>7</v>
      </c>
    </row>
    <row r="8" spans="2:71" ht="12" customHeight="1">
      <c r="B8" s="17"/>
      <c r="C8" s="18"/>
      <c r="D8" s="25" t="s">
        <v>21</v>
      </c>
      <c r="E8" s="18"/>
      <c r="F8" s="18"/>
      <c r="G8" s="18"/>
      <c r="H8" s="18"/>
      <c r="I8" s="18"/>
      <c r="J8" s="18"/>
      <c r="K8" s="23" t="s">
        <v>22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23</v>
      </c>
      <c r="AL8" s="18"/>
      <c r="AM8" s="18"/>
      <c r="AN8" s="26" t="s">
        <v>24</v>
      </c>
      <c r="AO8" s="18"/>
      <c r="AP8" s="18"/>
      <c r="AQ8" s="18"/>
      <c r="AR8" s="16"/>
      <c r="BG8" s="219"/>
      <c r="BS8" s="13" t="s">
        <v>7</v>
      </c>
    </row>
    <row r="9" spans="2:71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G9" s="219"/>
      <c r="BS9" s="13" t="s">
        <v>7</v>
      </c>
    </row>
    <row r="10" spans="2:71" ht="12" customHeight="1">
      <c r="B10" s="17"/>
      <c r="C10" s="18"/>
      <c r="D10" s="25" t="s">
        <v>25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26</v>
      </c>
      <c r="AL10" s="18"/>
      <c r="AM10" s="18"/>
      <c r="AN10" s="23" t="s">
        <v>27</v>
      </c>
      <c r="AO10" s="18"/>
      <c r="AP10" s="18"/>
      <c r="AQ10" s="18"/>
      <c r="AR10" s="16"/>
      <c r="BG10" s="219"/>
      <c r="BS10" s="13" t="s">
        <v>7</v>
      </c>
    </row>
    <row r="11" spans="2:71" ht="18.4" customHeight="1">
      <c r="B11" s="17"/>
      <c r="C11" s="18"/>
      <c r="D11" s="18"/>
      <c r="E11" s="23" t="s">
        <v>28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29</v>
      </c>
      <c r="AL11" s="18"/>
      <c r="AM11" s="18"/>
      <c r="AN11" s="23" t="s">
        <v>1</v>
      </c>
      <c r="AO11" s="18"/>
      <c r="AP11" s="18"/>
      <c r="AQ11" s="18"/>
      <c r="AR11" s="16"/>
      <c r="BG11" s="219"/>
      <c r="BS11" s="13" t="s">
        <v>7</v>
      </c>
    </row>
    <row r="12" spans="2:7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G12" s="219"/>
      <c r="BS12" s="13" t="s">
        <v>7</v>
      </c>
    </row>
    <row r="13" spans="2:71" ht="12" customHeight="1">
      <c r="B13" s="17"/>
      <c r="C13" s="18"/>
      <c r="D13" s="25" t="s">
        <v>30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26</v>
      </c>
      <c r="AL13" s="18"/>
      <c r="AM13" s="18"/>
      <c r="AN13" s="27" t="s">
        <v>31</v>
      </c>
      <c r="AO13" s="18"/>
      <c r="AP13" s="18"/>
      <c r="AQ13" s="18"/>
      <c r="AR13" s="16"/>
      <c r="BG13" s="219"/>
      <c r="BS13" s="13" t="s">
        <v>7</v>
      </c>
    </row>
    <row r="14" spans="2:71" ht="12.75">
      <c r="B14" s="17"/>
      <c r="C14" s="18"/>
      <c r="D14" s="18"/>
      <c r="E14" s="252" t="s">
        <v>31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" t="s">
        <v>29</v>
      </c>
      <c r="AL14" s="18"/>
      <c r="AM14" s="18"/>
      <c r="AN14" s="27" t="s">
        <v>31</v>
      </c>
      <c r="AO14" s="18"/>
      <c r="AP14" s="18"/>
      <c r="AQ14" s="18"/>
      <c r="AR14" s="16"/>
      <c r="BG14" s="219"/>
      <c r="BS14" s="13" t="s">
        <v>7</v>
      </c>
    </row>
    <row r="15" spans="2:7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G15" s="219"/>
      <c r="BS15" s="13" t="s">
        <v>4</v>
      </c>
    </row>
    <row r="16" spans="2:71" ht="12" customHeight="1">
      <c r="B16" s="17"/>
      <c r="C16" s="18"/>
      <c r="D16" s="25" t="s">
        <v>32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26</v>
      </c>
      <c r="AL16" s="18"/>
      <c r="AM16" s="18"/>
      <c r="AN16" s="23" t="s">
        <v>33</v>
      </c>
      <c r="AO16" s="18"/>
      <c r="AP16" s="18"/>
      <c r="AQ16" s="18"/>
      <c r="AR16" s="16"/>
      <c r="BG16" s="219"/>
      <c r="BS16" s="13" t="s">
        <v>4</v>
      </c>
    </row>
    <row r="17" spans="2:71" ht="18.4" customHeight="1">
      <c r="B17" s="17"/>
      <c r="C17" s="18"/>
      <c r="D17" s="18"/>
      <c r="E17" s="23" t="s">
        <v>34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29</v>
      </c>
      <c r="AL17" s="18"/>
      <c r="AM17" s="18"/>
      <c r="AN17" s="23" t="s">
        <v>1</v>
      </c>
      <c r="AO17" s="18"/>
      <c r="AP17" s="18"/>
      <c r="AQ17" s="18"/>
      <c r="AR17" s="16"/>
      <c r="BG17" s="219"/>
      <c r="BS17" s="13" t="s">
        <v>5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G18" s="219"/>
      <c r="BS18" s="13" t="s">
        <v>7</v>
      </c>
    </row>
    <row r="19" spans="2:71" ht="12" customHeight="1">
      <c r="B19" s="17"/>
      <c r="C19" s="18"/>
      <c r="D19" s="25" t="s">
        <v>35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26</v>
      </c>
      <c r="AL19" s="18"/>
      <c r="AM19" s="18"/>
      <c r="AN19" s="23" t="s">
        <v>33</v>
      </c>
      <c r="AO19" s="18"/>
      <c r="AP19" s="18"/>
      <c r="AQ19" s="18"/>
      <c r="AR19" s="16"/>
      <c r="BG19" s="219"/>
      <c r="BS19" s="13" t="s">
        <v>7</v>
      </c>
    </row>
    <row r="20" spans="2:71" ht="18.4" customHeight="1">
      <c r="B20" s="17"/>
      <c r="C20" s="18"/>
      <c r="D20" s="18"/>
      <c r="E20" s="23" t="s">
        <v>34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29</v>
      </c>
      <c r="AL20" s="18"/>
      <c r="AM20" s="18"/>
      <c r="AN20" s="23" t="s">
        <v>1</v>
      </c>
      <c r="AO20" s="18"/>
      <c r="AP20" s="18"/>
      <c r="AQ20" s="18"/>
      <c r="AR20" s="16"/>
      <c r="BG20" s="219"/>
      <c r="BS20" s="13" t="s">
        <v>5</v>
      </c>
    </row>
    <row r="21" spans="2:59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G21" s="219"/>
    </row>
    <row r="22" spans="2:59" ht="12" customHeight="1">
      <c r="B22" s="17"/>
      <c r="C22" s="18"/>
      <c r="D22" s="25" t="s">
        <v>36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G22" s="219"/>
    </row>
    <row r="23" spans="2:59" ht="16.5" customHeight="1">
      <c r="B23" s="17"/>
      <c r="C23" s="18"/>
      <c r="D23" s="18"/>
      <c r="E23" s="254" t="s">
        <v>1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18"/>
      <c r="AP23" s="18"/>
      <c r="AQ23" s="18"/>
      <c r="AR23" s="16"/>
      <c r="BG23" s="219"/>
    </row>
    <row r="24" spans="2:59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G24" s="219"/>
    </row>
    <row r="25" spans="2:59" ht="6.95" customHeight="1">
      <c r="B25" s="17"/>
      <c r="C25" s="1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8"/>
      <c r="AQ25" s="18"/>
      <c r="AR25" s="16"/>
      <c r="BG25" s="219"/>
    </row>
    <row r="26" spans="2:59" s="1" customFormat="1" ht="25.9" customHeight="1">
      <c r="B26" s="29"/>
      <c r="C26" s="30"/>
      <c r="D26" s="31" t="s">
        <v>37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21">
        <f>ROUND(AG94,2)</f>
        <v>0</v>
      </c>
      <c r="AL26" s="222"/>
      <c r="AM26" s="222"/>
      <c r="AN26" s="222"/>
      <c r="AO26" s="222"/>
      <c r="AP26" s="30"/>
      <c r="AQ26" s="30"/>
      <c r="AR26" s="33"/>
      <c r="BG26" s="219"/>
    </row>
    <row r="27" spans="2:59" s="1" customFormat="1" ht="6.95" customHeight="1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3"/>
      <c r="BG27" s="219"/>
    </row>
    <row r="28" spans="2:59" s="1" customFormat="1" ht="12.75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255" t="s">
        <v>38</v>
      </c>
      <c r="M28" s="255"/>
      <c r="N28" s="255"/>
      <c r="O28" s="255"/>
      <c r="P28" s="255"/>
      <c r="Q28" s="30"/>
      <c r="R28" s="30"/>
      <c r="S28" s="30"/>
      <c r="T28" s="30"/>
      <c r="U28" s="30"/>
      <c r="V28" s="30"/>
      <c r="W28" s="255" t="s">
        <v>39</v>
      </c>
      <c r="X28" s="255"/>
      <c r="Y28" s="255"/>
      <c r="Z28" s="255"/>
      <c r="AA28" s="255"/>
      <c r="AB28" s="255"/>
      <c r="AC28" s="255"/>
      <c r="AD28" s="255"/>
      <c r="AE28" s="255"/>
      <c r="AF28" s="30"/>
      <c r="AG28" s="30"/>
      <c r="AH28" s="30"/>
      <c r="AI28" s="30"/>
      <c r="AJ28" s="30"/>
      <c r="AK28" s="255" t="s">
        <v>40</v>
      </c>
      <c r="AL28" s="255"/>
      <c r="AM28" s="255"/>
      <c r="AN28" s="255"/>
      <c r="AO28" s="255"/>
      <c r="AP28" s="30"/>
      <c r="AQ28" s="30"/>
      <c r="AR28" s="33"/>
      <c r="BG28" s="219"/>
    </row>
    <row r="29" spans="2:59" s="2" customFormat="1" ht="14.45" customHeight="1">
      <c r="B29" s="34"/>
      <c r="C29" s="35"/>
      <c r="D29" s="25" t="s">
        <v>41</v>
      </c>
      <c r="E29" s="35"/>
      <c r="F29" s="25" t="s">
        <v>42</v>
      </c>
      <c r="G29" s="35"/>
      <c r="H29" s="35"/>
      <c r="I29" s="35"/>
      <c r="J29" s="35"/>
      <c r="K29" s="35"/>
      <c r="L29" s="256">
        <v>0.21</v>
      </c>
      <c r="M29" s="217"/>
      <c r="N29" s="217"/>
      <c r="O29" s="217"/>
      <c r="P29" s="217"/>
      <c r="Q29" s="35"/>
      <c r="R29" s="35"/>
      <c r="S29" s="35"/>
      <c r="T29" s="35"/>
      <c r="U29" s="35"/>
      <c r="V29" s="35"/>
      <c r="W29" s="216">
        <f>ROUND(BB94,2)</f>
        <v>0</v>
      </c>
      <c r="X29" s="217"/>
      <c r="Y29" s="217"/>
      <c r="Z29" s="217"/>
      <c r="AA29" s="217"/>
      <c r="AB29" s="217"/>
      <c r="AC29" s="217"/>
      <c r="AD29" s="217"/>
      <c r="AE29" s="217"/>
      <c r="AF29" s="35"/>
      <c r="AG29" s="35"/>
      <c r="AH29" s="35"/>
      <c r="AI29" s="35"/>
      <c r="AJ29" s="35"/>
      <c r="AK29" s="216">
        <f>ROUND(AX94,2)</f>
        <v>0</v>
      </c>
      <c r="AL29" s="217"/>
      <c r="AM29" s="217"/>
      <c r="AN29" s="217"/>
      <c r="AO29" s="217"/>
      <c r="AP29" s="35"/>
      <c r="AQ29" s="35"/>
      <c r="AR29" s="36"/>
      <c r="BG29" s="220"/>
    </row>
    <row r="30" spans="2:59" s="2" customFormat="1" ht="14.45" customHeight="1">
      <c r="B30" s="34"/>
      <c r="C30" s="35"/>
      <c r="D30" s="35"/>
      <c r="E30" s="35"/>
      <c r="F30" s="25" t="s">
        <v>43</v>
      </c>
      <c r="G30" s="35"/>
      <c r="H30" s="35"/>
      <c r="I30" s="35"/>
      <c r="J30" s="35"/>
      <c r="K30" s="35"/>
      <c r="L30" s="256">
        <v>0.15</v>
      </c>
      <c r="M30" s="217"/>
      <c r="N30" s="217"/>
      <c r="O30" s="217"/>
      <c r="P30" s="217"/>
      <c r="Q30" s="35"/>
      <c r="R30" s="35"/>
      <c r="S30" s="35"/>
      <c r="T30" s="35"/>
      <c r="U30" s="35"/>
      <c r="V30" s="35"/>
      <c r="W30" s="216">
        <f>ROUND(BC94,2)</f>
        <v>0</v>
      </c>
      <c r="X30" s="217"/>
      <c r="Y30" s="217"/>
      <c r="Z30" s="217"/>
      <c r="AA30" s="217"/>
      <c r="AB30" s="217"/>
      <c r="AC30" s="217"/>
      <c r="AD30" s="217"/>
      <c r="AE30" s="217"/>
      <c r="AF30" s="35"/>
      <c r="AG30" s="35"/>
      <c r="AH30" s="35"/>
      <c r="AI30" s="35"/>
      <c r="AJ30" s="35"/>
      <c r="AK30" s="216">
        <f>ROUND(AY94,2)</f>
        <v>0</v>
      </c>
      <c r="AL30" s="217"/>
      <c r="AM30" s="217"/>
      <c r="AN30" s="217"/>
      <c r="AO30" s="217"/>
      <c r="AP30" s="35"/>
      <c r="AQ30" s="35"/>
      <c r="AR30" s="36"/>
      <c r="BG30" s="220"/>
    </row>
    <row r="31" spans="2:59" s="2" customFormat="1" ht="14.45" customHeight="1" hidden="1">
      <c r="B31" s="34"/>
      <c r="C31" s="35"/>
      <c r="D31" s="35"/>
      <c r="E31" s="35"/>
      <c r="F31" s="25" t="s">
        <v>44</v>
      </c>
      <c r="G31" s="35"/>
      <c r="H31" s="35"/>
      <c r="I31" s="35"/>
      <c r="J31" s="35"/>
      <c r="K31" s="35"/>
      <c r="L31" s="256">
        <v>0.21</v>
      </c>
      <c r="M31" s="217"/>
      <c r="N31" s="217"/>
      <c r="O31" s="217"/>
      <c r="P31" s="217"/>
      <c r="Q31" s="35"/>
      <c r="R31" s="35"/>
      <c r="S31" s="35"/>
      <c r="T31" s="35"/>
      <c r="U31" s="35"/>
      <c r="V31" s="35"/>
      <c r="W31" s="216">
        <f>ROUND(BD94,2)</f>
        <v>0</v>
      </c>
      <c r="X31" s="217"/>
      <c r="Y31" s="217"/>
      <c r="Z31" s="217"/>
      <c r="AA31" s="217"/>
      <c r="AB31" s="217"/>
      <c r="AC31" s="217"/>
      <c r="AD31" s="217"/>
      <c r="AE31" s="217"/>
      <c r="AF31" s="35"/>
      <c r="AG31" s="35"/>
      <c r="AH31" s="35"/>
      <c r="AI31" s="35"/>
      <c r="AJ31" s="35"/>
      <c r="AK31" s="216">
        <v>0</v>
      </c>
      <c r="AL31" s="217"/>
      <c r="AM31" s="217"/>
      <c r="AN31" s="217"/>
      <c r="AO31" s="217"/>
      <c r="AP31" s="35"/>
      <c r="AQ31" s="35"/>
      <c r="AR31" s="36"/>
      <c r="BG31" s="220"/>
    </row>
    <row r="32" spans="2:59" s="2" customFormat="1" ht="14.45" customHeight="1" hidden="1">
      <c r="B32" s="34"/>
      <c r="C32" s="35"/>
      <c r="D32" s="35"/>
      <c r="E32" s="35"/>
      <c r="F32" s="25" t="s">
        <v>45</v>
      </c>
      <c r="G32" s="35"/>
      <c r="H32" s="35"/>
      <c r="I32" s="35"/>
      <c r="J32" s="35"/>
      <c r="K32" s="35"/>
      <c r="L32" s="256">
        <v>0.15</v>
      </c>
      <c r="M32" s="217"/>
      <c r="N32" s="217"/>
      <c r="O32" s="217"/>
      <c r="P32" s="217"/>
      <c r="Q32" s="35"/>
      <c r="R32" s="35"/>
      <c r="S32" s="35"/>
      <c r="T32" s="35"/>
      <c r="U32" s="35"/>
      <c r="V32" s="35"/>
      <c r="W32" s="216">
        <f>ROUND(BE94,2)</f>
        <v>0</v>
      </c>
      <c r="X32" s="217"/>
      <c r="Y32" s="217"/>
      <c r="Z32" s="217"/>
      <c r="AA32" s="217"/>
      <c r="AB32" s="217"/>
      <c r="AC32" s="217"/>
      <c r="AD32" s="217"/>
      <c r="AE32" s="217"/>
      <c r="AF32" s="35"/>
      <c r="AG32" s="35"/>
      <c r="AH32" s="35"/>
      <c r="AI32" s="35"/>
      <c r="AJ32" s="35"/>
      <c r="AK32" s="216">
        <v>0</v>
      </c>
      <c r="AL32" s="217"/>
      <c r="AM32" s="217"/>
      <c r="AN32" s="217"/>
      <c r="AO32" s="217"/>
      <c r="AP32" s="35"/>
      <c r="AQ32" s="35"/>
      <c r="AR32" s="36"/>
      <c r="BG32" s="220"/>
    </row>
    <row r="33" spans="2:59" s="2" customFormat="1" ht="14.45" customHeight="1" hidden="1">
      <c r="B33" s="34"/>
      <c r="C33" s="35"/>
      <c r="D33" s="35"/>
      <c r="E33" s="35"/>
      <c r="F33" s="25" t="s">
        <v>46</v>
      </c>
      <c r="G33" s="35"/>
      <c r="H33" s="35"/>
      <c r="I33" s="35"/>
      <c r="J33" s="35"/>
      <c r="K33" s="35"/>
      <c r="L33" s="256">
        <v>0</v>
      </c>
      <c r="M33" s="217"/>
      <c r="N33" s="217"/>
      <c r="O33" s="217"/>
      <c r="P33" s="217"/>
      <c r="Q33" s="35"/>
      <c r="R33" s="35"/>
      <c r="S33" s="35"/>
      <c r="T33" s="35"/>
      <c r="U33" s="35"/>
      <c r="V33" s="35"/>
      <c r="W33" s="216">
        <f>ROUND(BF94,2)</f>
        <v>0</v>
      </c>
      <c r="X33" s="217"/>
      <c r="Y33" s="217"/>
      <c r="Z33" s="217"/>
      <c r="AA33" s="217"/>
      <c r="AB33" s="217"/>
      <c r="AC33" s="217"/>
      <c r="AD33" s="217"/>
      <c r="AE33" s="217"/>
      <c r="AF33" s="35"/>
      <c r="AG33" s="35"/>
      <c r="AH33" s="35"/>
      <c r="AI33" s="35"/>
      <c r="AJ33" s="35"/>
      <c r="AK33" s="216">
        <v>0</v>
      </c>
      <c r="AL33" s="217"/>
      <c r="AM33" s="217"/>
      <c r="AN33" s="217"/>
      <c r="AO33" s="217"/>
      <c r="AP33" s="35"/>
      <c r="AQ33" s="35"/>
      <c r="AR33" s="36"/>
      <c r="BG33" s="220"/>
    </row>
    <row r="34" spans="2:59" s="1" customFormat="1" ht="6.95" customHeight="1"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3"/>
      <c r="BG34" s="219"/>
    </row>
    <row r="35" spans="2:44" s="1" customFormat="1" ht="25.9" customHeight="1">
      <c r="B35" s="29"/>
      <c r="C35" s="37"/>
      <c r="D35" s="38" t="s">
        <v>47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48</v>
      </c>
      <c r="U35" s="39"/>
      <c r="V35" s="39"/>
      <c r="W35" s="39"/>
      <c r="X35" s="223" t="s">
        <v>49</v>
      </c>
      <c r="Y35" s="224"/>
      <c r="Z35" s="224"/>
      <c r="AA35" s="224"/>
      <c r="AB35" s="224"/>
      <c r="AC35" s="39"/>
      <c r="AD35" s="39"/>
      <c r="AE35" s="39"/>
      <c r="AF35" s="39"/>
      <c r="AG35" s="39"/>
      <c r="AH35" s="39"/>
      <c r="AI35" s="39"/>
      <c r="AJ35" s="39"/>
      <c r="AK35" s="225">
        <f>SUM(AK26:AK33)</f>
        <v>0</v>
      </c>
      <c r="AL35" s="224"/>
      <c r="AM35" s="224"/>
      <c r="AN35" s="224"/>
      <c r="AO35" s="226"/>
      <c r="AP35" s="37"/>
      <c r="AQ35" s="37"/>
      <c r="AR35" s="33"/>
    </row>
    <row r="36" spans="2:44" s="1" customFormat="1" ht="6.95" customHeight="1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3"/>
    </row>
    <row r="37" spans="2:44" s="1" customFormat="1" ht="14.4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3"/>
    </row>
    <row r="38" spans="2:44" ht="14.45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44" ht="14.45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44" ht="14.45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44" ht="14.45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44" ht="14.45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44" ht="14.45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44" ht="14.45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44" ht="14.45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44" ht="14.45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44" ht="14.45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44" ht="14.45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1" customFormat="1" ht="14.45" customHeight="1">
      <c r="B49" s="29"/>
      <c r="C49" s="30"/>
      <c r="D49" s="41" t="s">
        <v>50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51</v>
      </c>
      <c r="AI49" s="42"/>
      <c r="AJ49" s="42"/>
      <c r="AK49" s="42"/>
      <c r="AL49" s="42"/>
      <c r="AM49" s="42"/>
      <c r="AN49" s="42"/>
      <c r="AO49" s="42"/>
      <c r="AP49" s="30"/>
      <c r="AQ49" s="30"/>
      <c r="AR49" s="33"/>
    </row>
    <row r="50" spans="2:44" ht="11.25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1.25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1.25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1.25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1.25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1.25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1.25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1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1.25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1.2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2:44" s="1" customFormat="1" ht="12.75">
      <c r="B60" s="29"/>
      <c r="C60" s="30"/>
      <c r="D60" s="43" t="s">
        <v>52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3" t="s">
        <v>53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3" t="s">
        <v>52</v>
      </c>
      <c r="AI60" s="32"/>
      <c r="AJ60" s="32"/>
      <c r="AK60" s="32"/>
      <c r="AL60" s="32"/>
      <c r="AM60" s="43" t="s">
        <v>53</v>
      </c>
      <c r="AN60" s="32"/>
      <c r="AO60" s="32"/>
      <c r="AP60" s="30"/>
      <c r="AQ60" s="30"/>
      <c r="AR60" s="33"/>
    </row>
    <row r="61" spans="2:44" ht="11.25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1.25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1.25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2:44" s="1" customFormat="1" ht="12.75">
      <c r="B64" s="29"/>
      <c r="C64" s="30"/>
      <c r="D64" s="41" t="s">
        <v>54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55</v>
      </c>
      <c r="AI64" s="42"/>
      <c r="AJ64" s="42"/>
      <c r="AK64" s="42"/>
      <c r="AL64" s="42"/>
      <c r="AM64" s="42"/>
      <c r="AN64" s="42"/>
      <c r="AO64" s="42"/>
      <c r="AP64" s="30"/>
      <c r="AQ64" s="30"/>
      <c r="AR64" s="33"/>
    </row>
    <row r="65" spans="2:44" ht="11.25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1.25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1.25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1.25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1.25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1.25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1.25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1.25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1.25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1.25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2:44" s="1" customFormat="1" ht="12.75">
      <c r="B75" s="29"/>
      <c r="C75" s="30"/>
      <c r="D75" s="43" t="s">
        <v>52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3" t="s">
        <v>53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3" t="s">
        <v>52</v>
      </c>
      <c r="AI75" s="32"/>
      <c r="AJ75" s="32"/>
      <c r="AK75" s="32"/>
      <c r="AL75" s="32"/>
      <c r="AM75" s="43" t="s">
        <v>53</v>
      </c>
      <c r="AN75" s="32"/>
      <c r="AO75" s="32"/>
      <c r="AP75" s="30"/>
      <c r="AQ75" s="30"/>
      <c r="AR75" s="33"/>
    </row>
    <row r="76" spans="2:44" s="1" customFormat="1" ht="11.25"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3"/>
    </row>
    <row r="77" spans="2:44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3"/>
    </row>
    <row r="81" spans="2:44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3"/>
    </row>
    <row r="82" spans="2:44" s="1" customFormat="1" ht="24.95" customHeight="1">
      <c r="B82" s="29"/>
      <c r="C82" s="19" t="s">
        <v>56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3"/>
    </row>
    <row r="83" spans="2:44" s="1" customFormat="1" ht="6.95" customHeight="1"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3"/>
    </row>
    <row r="84" spans="2:44" s="3" customFormat="1" ht="12" customHeight="1">
      <c r="B84" s="48"/>
      <c r="C84" s="25" t="s">
        <v>14</v>
      </c>
      <c r="D84" s="49"/>
      <c r="E84" s="49"/>
      <c r="F84" s="49"/>
      <c r="G84" s="49"/>
      <c r="H84" s="49"/>
      <c r="I84" s="49"/>
      <c r="J84" s="49"/>
      <c r="K84" s="49"/>
      <c r="L84" s="49" t="str">
        <f>K5</f>
        <v>01/20</v>
      </c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50"/>
    </row>
    <row r="85" spans="2:44" s="4" customFormat="1" ht="36.95" customHeight="1">
      <c r="B85" s="51"/>
      <c r="C85" s="52" t="s">
        <v>17</v>
      </c>
      <c r="D85" s="53"/>
      <c r="E85" s="53"/>
      <c r="F85" s="53"/>
      <c r="G85" s="53"/>
      <c r="H85" s="53"/>
      <c r="I85" s="53"/>
      <c r="J85" s="53"/>
      <c r="K85" s="53"/>
      <c r="L85" s="230" t="str">
        <f>K6</f>
        <v>Výměníková stanice a ústřední vytápění objektu č.p. 1310-1311, Chelčického, Sokolov</v>
      </c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P85" s="53"/>
      <c r="AQ85" s="53"/>
      <c r="AR85" s="54"/>
    </row>
    <row r="86" spans="2:44" s="1" customFormat="1" ht="6.95" customHeight="1"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3"/>
    </row>
    <row r="87" spans="2:44" s="1" customFormat="1" ht="12" customHeight="1">
      <c r="B87" s="29"/>
      <c r="C87" s="25" t="s">
        <v>21</v>
      </c>
      <c r="D87" s="30"/>
      <c r="E87" s="30"/>
      <c r="F87" s="30"/>
      <c r="G87" s="30"/>
      <c r="H87" s="30"/>
      <c r="I87" s="30"/>
      <c r="J87" s="30"/>
      <c r="K87" s="30"/>
      <c r="L87" s="55" t="str">
        <f>IF(K8="","",K8)</f>
        <v>Sokolov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5" t="s">
        <v>23</v>
      </c>
      <c r="AJ87" s="30"/>
      <c r="AK87" s="30"/>
      <c r="AL87" s="30"/>
      <c r="AM87" s="232" t="str">
        <f>IF(AN8="","",AN8)</f>
        <v>25. 11. 2019</v>
      </c>
      <c r="AN87" s="232"/>
      <c r="AO87" s="30"/>
      <c r="AP87" s="30"/>
      <c r="AQ87" s="30"/>
      <c r="AR87" s="33"/>
    </row>
    <row r="88" spans="2:44" s="1" customFormat="1" ht="6.95" customHeight="1"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3"/>
    </row>
    <row r="89" spans="2:58" s="1" customFormat="1" ht="43.15" customHeight="1">
      <c r="B89" s="29"/>
      <c r="C89" s="25" t="s">
        <v>25</v>
      </c>
      <c r="D89" s="30"/>
      <c r="E89" s="30"/>
      <c r="F89" s="30"/>
      <c r="G89" s="30"/>
      <c r="H89" s="30"/>
      <c r="I89" s="30"/>
      <c r="J89" s="30"/>
      <c r="K89" s="30"/>
      <c r="L89" s="49" t="str">
        <f>IF(E11="","",E11)</f>
        <v>Město Sokolov, Rokycanova 1929, 356 01  Sokolov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5" t="s">
        <v>32</v>
      </c>
      <c r="AJ89" s="30"/>
      <c r="AK89" s="30"/>
      <c r="AL89" s="30"/>
      <c r="AM89" s="228" t="str">
        <f>IF(E17="","",E17)</f>
        <v>Ing. Milan Snopek, Švabinského 1729, 35601 Sokolov</v>
      </c>
      <c r="AN89" s="229"/>
      <c r="AO89" s="229"/>
      <c r="AP89" s="229"/>
      <c r="AQ89" s="30"/>
      <c r="AR89" s="33"/>
      <c r="AS89" s="233" t="s">
        <v>57</v>
      </c>
      <c r="AT89" s="234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7"/>
    </row>
    <row r="90" spans="2:58" s="1" customFormat="1" ht="43.15" customHeight="1">
      <c r="B90" s="29"/>
      <c r="C90" s="25" t="s">
        <v>30</v>
      </c>
      <c r="D90" s="30"/>
      <c r="E90" s="30"/>
      <c r="F90" s="30"/>
      <c r="G90" s="30"/>
      <c r="H90" s="30"/>
      <c r="I90" s="30"/>
      <c r="J90" s="30"/>
      <c r="K90" s="30"/>
      <c r="L90" s="49" t="str">
        <f>IF(E14="Vyplň údaj","",E14)</f>
        <v/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5" t="s">
        <v>35</v>
      </c>
      <c r="AJ90" s="30"/>
      <c r="AK90" s="30"/>
      <c r="AL90" s="30"/>
      <c r="AM90" s="228" t="str">
        <f>IF(E20="","",E20)</f>
        <v>Ing. Milan Snopek, Švabinského 1729, 35601 Sokolov</v>
      </c>
      <c r="AN90" s="229"/>
      <c r="AO90" s="229"/>
      <c r="AP90" s="229"/>
      <c r="AQ90" s="30"/>
      <c r="AR90" s="33"/>
      <c r="AS90" s="235"/>
      <c r="AT90" s="236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9"/>
    </row>
    <row r="91" spans="2:58" s="1" customFormat="1" ht="10.9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3"/>
      <c r="AS91" s="237"/>
      <c r="AT91" s="238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1"/>
    </row>
    <row r="92" spans="2:58" s="1" customFormat="1" ht="29.25" customHeight="1">
      <c r="B92" s="29"/>
      <c r="C92" s="239" t="s">
        <v>58</v>
      </c>
      <c r="D92" s="240"/>
      <c r="E92" s="240"/>
      <c r="F92" s="240"/>
      <c r="G92" s="240"/>
      <c r="H92" s="62"/>
      <c r="I92" s="241" t="s">
        <v>59</v>
      </c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2" t="s">
        <v>60</v>
      </c>
      <c r="AH92" s="240"/>
      <c r="AI92" s="240"/>
      <c r="AJ92" s="240"/>
      <c r="AK92" s="240"/>
      <c r="AL92" s="240"/>
      <c r="AM92" s="240"/>
      <c r="AN92" s="241" t="s">
        <v>61</v>
      </c>
      <c r="AO92" s="240"/>
      <c r="AP92" s="243"/>
      <c r="AQ92" s="63" t="s">
        <v>62</v>
      </c>
      <c r="AR92" s="33"/>
      <c r="AS92" s="64" t="s">
        <v>63</v>
      </c>
      <c r="AT92" s="65" t="s">
        <v>64</v>
      </c>
      <c r="AU92" s="65" t="s">
        <v>65</v>
      </c>
      <c r="AV92" s="65" t="s">
        <v>66</v>
      </c>
      <c r="AW92" s="65" t="s">
        <v>67</v>
      </c>
      <c r="AX92" s="65" t="s">
        <v>68</v>
      </c>
      <c r="AY92" s="65" t="s">
        <v>69</v>
      </c>
      <c r="AZ92" s="65" t="s">
        <v>70</v>
      </c>
      <c r="BA92" s="65" t="s">
        <v>71</v>
      </c>
      <c r="BB92" s="65" t="s">
        <v>72</v>
      </c>
      <c r="BC92" s="65" t="s">
        <v>73</v>
      </c>
      <c r="BD92" s="65" t="s">
        <v>74</v>
      </c>
      <c r="BE92" s="65" t="s">
        <v>75</v>
      </c>
      <c r="BF92" s="66" t="s">
        <v>76</v>
      </c>
    </row>
    <row r="93" spans="2:58" s="1" customFormat="1" ht="10.9" customHeight="1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3"/>
      <c r="AS93" s="67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9"/>
    </row>
    <row r="94" spans="2:90" s="5" customFormat="1" ht="32.45" customHeight="1">
      <c r="B94" s="70"/>
      <c r="C94" s="71" t="s">
        <v>77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247">
        <f>ROUND(AG95,2)</f>
        <v>0</v>
      </c>
      <c r="AH94" s="247"/>
      <c r="AI94" s="247"/>
      <c r="AJ94" s="247"/>
      <c r="AK94" s="247"/>
      <c r="AL94" s="247"/>
      <c r="AM94" s="247"/>
      <c r="AN94" s="248">
        <f>SUM(AG94,AV94)</f>
        <v>0</v>
      </c>
      <c r="AO94" s="248"/>
      <c r="AP94" s="248"/>
      <c r="AQ94" s="74" t="s">
        <v>1</v>
      </c>
      <c r="AR94" s="75"/>
      <c r="AS94" s="76">
        <f>ROUND(AS95,2)</f>
        <v>0</v>
      </c>
      <c r="AT94" s="77">
        <f>ROUND(AT95,2)</f>
        <v>0</v>
      </c>
      <c r="AU94" s="78">
        <f>ROUND(AU95,2)</f>
        <v>0</v>
      </c>
      <c r="AV94" s="78">
        <f>ROUND(SUM(AX94:AY94),2)</f>
        <v>0</v>
      </c>
      <c r="AW94" s="79">
        <f>ROUND(AW95,5)</f>
        <v>0</v>
      </c>
      <c r="AX94" s="78">
        <f>ROUND(BB94*L29,2)</f>
        <v>0</v>
      </c>
      <c r="AY94" s="78">
        <f>ROUND(BC94*L30,2)</f>
        <v>0</v>
      </c>
      <c r="AZ94" s="78">
        <f>ROUND(BD94*L29,2)</f>
        <v>0</v>
      </c>
      <c r="BA94" s="78">
        <f>ROUND(BE94*L30,2)</f>
        <v>0</v>
      </c>
      <c r="BB94" s="78">
        <f>ROUND(BB95,2)</f>
        <v>0</v>
      </c>
      <c r="BC94" s="78">
        <f>ROUND(BC95,2)</f>
        <v>0</v>
      </c>
      <c r="BD94" s="78">
        <f>ROUND(BD95,2)</f>
        <v>0</v>
      </c>
      <c r="BE94" s="78">
        <f>ROUND(BE95,2)</f>
        <v>0</v>
      </c>
      <c r="BF94" s="80">
        <f>ROUND(BF95,2)</f>
        <v>0</v>
      </c>
      <c r="BS94" s="81" t="s">
        <v>78</v>
      </c>
      <c r="BT94" s="81" t="s">
        <v>79</v>
      </c>
      <c r="BV94" s="81" t="s">
        <v>80</v>
      </c>
      <c r="BW94" s="81" t="s">
        <v>6</v>
      </c>
      <c r="BX94" s="81" t="s">
        <v>81</v>
      </c>
      <c r="CL94" s="81" t="s">
        <v>1</v>
      </c>
    </row>
    <row r="95" spans="1:90" s="6" customFormat="1" ht="40.5" customHeight="1">
      <c r="A95" s="82" t="s">
        <v>82</v>
      </c>
      <c r="B95" s="83"/>
      <c r="C95" s="84"/>
      <c r="D95" s="246" t="s">
        <v>15</v>
      </c>
      <c r="E95" s="246"/>
      <c r="F95" s="246"/>
      <c r="G95" s="246"/>
      <c r="H95" s="246"/>
      <c r="I95" s="85"/>
      <c r="J95" s="246" t="s">
        <v>18</v>
      </c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4">
        <f>'01-20 - Výměníková stanic...'!K30</f>
        <v>0</v>
      </c>
      <c r="AH95" s="245"/>
      <c r="AI95" s="245"/>
      <c r="AJ95" s="245"/>
      <c r="AK95" s="245"/>
      <c r="AL95" s="245"/>
      <c r="AM95" s="245"/>
      <c r="AN95" s="244">
        <f>SUM(AG95,AV95)</f>
        <v>0</v>
      </c>
      <c r="AO95" s="245"/>
      <c r="AP95" s="245"/>
      <c r="AQ95" s="86" t="s">
        <v>83</v>
      </c>
      <c r="AR95" s="87"/>
      <c r="AS95" s="88">
        <f>'01-20 - Výměníková stanic...'!K28</f>
        <v>0</v>
      </c>
      <c r="AT95" s="89">
        <f>'01-20 - Výměníková stanic...'!K29</f>
        <v>0</v>
      </c>
      <c r="AU95" s="89">
        <v>0</v>
      </c>
      <c r="AV95" s="89">
        <f>ROUND(SUM(AX95:AY95),2)</f>
        <v>0</v>
      </c>
      <c r="AW95" s="90">
        <f>'01-20 - Výměníková stanic...'!T119</f>
        <v>0</v>
      </c>
      <c r="AX95" s="89">
        <f>'01-20 - Výměníková stanic...'!K33</f>
        <v>0</v>
      </c>
      <c r="AY95" s="89">
        <f>'01-20 - Výměníková stanic...'!K34</f>
        <v>0</v>
      </c>
      <c r="AZ95" s="89">
        <f>'01-20 - Výměníková stanic...'!K35</f>
        <v>0</v>
      </c>
      <c r="BA95" s="89">
        <f>'01-20 - Výměníková stanic...'!K36</f>
        <v>0</v>
      </c>
      <c r="BB95" s="89">
        <f>'01-20 - Výměníková stanic...'!F33</f>
        <v>0</v>
      </c>
      <c r="BC95" s="89">
        <f>'01-20 - Výměníková stanic...'!F34</f>
        <v>0</v>
      </c>
      <c r="BD95" s="89">
        <f>'01-20 - Výměníková stanic...'!F35</f>
        <v>0</v>
      </c>
      <c r="BE95" s="89">
        <f>'01-20 - Výměníková stanic...'!F36</f>
        <v>0</v>
      </c>
      <c r="BF95" s="91">
        <f>'01-20 - Výměníková stanic...'!F37</f>
        <v>0</v>
      </c>
      <c r="BT95" s="92" t="s">
        <v>84</v>
      </c>
      <c r="BU95" s="92" t="s">
        <v>85</v>
      </c>
      <c r="BV95" s="92" t="s">
        <v>80</v>
      </c>
      <c r="BW95" s="92" t="s">
        <v>6</v>
      </c>
      <c r="BX95" s="92" t="s">
        <v>81</v>
      </c>
      <c r="CL95" s="92" t="s">
        <v>1</v>
      </c>
    </row>
    <row r="96" spans="2:44" s="1" customFormat="1" ht="30" customHeight="1">
      <c r="B96" s="29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3"/>
    </row>
    <row r="97" spans="2:44" s="1" customFormat="1" ht="6.95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3"/>
    </row>
  </sheetData>
  <sheetProtection algorithmName="SHA-512" hashValue="PFlnZXLOkVhMMlc+h0WhGABRalmrielguW9abznMsNsvPiA3n+XuYfR3at+Smpf7TcQv8GOzHUSfcutL/v1GIQ==" saltValue="uiDdGJ+iOKfq5BQjEQxyo+gyUTA2SU9beQazx/4I3waqOBZKN3s+LIMcyMPW0fPAzsLsRujp5pGsHujMF9qRgA==" spinCount="100000" sheet="1" objects="1" scenarios="1" formatColumns="0" formatRows="0"/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G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G5:BG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1-20 - Výměníková stanic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4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93" customWidth="1"/>
    <col min="11" max="11" width="20.14062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3:46" ht="36.95" customHeight="1"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T2" s="13" t="s">
        <v>6</v>
      </c>
    </row>
    <row r="3" spans="2:46" ht="6.95" customHeight="1">
      <c r="B3" s="94"/>
      <c r="C3" s="95"/>
      <c r="D3" s="95"/>
      <c r="E3" s="95"/>
      <c r="F3" s="95"/>
      <c r="G3" s="95"/>
      <c r="H3" s="95"/>
      <c r="I3" s="96"/>
      <c r="J3" s="96"/>
      <c r="K3" s="95"/>
      <c r="L3" s="95"/>
      <c r="M3" s="16"/>
      <c r="AT3" s="13" t="s">
        <v>84</v>
      </c>
    </row>
    <row r="4" spans="2:46" ht="24.95" customHeight="1">
      <c r="B4" s="16"/>
      <c r="D4" s="97" t="s">
        <v>86</v>
      </c>
      <c r="M4" s="16"/>
      <c r="N4" s="98" t="s">
        <v>11</v>
      </c>
      <c r="AT4" s="13" t="s">
        <v>4</v>
      </c>
    </row>
    <row r="5" spans="2:13" ht="6.95" customHeight="1">
      <c r="B5" s="16"/>
      <c r="M5" s="16"/>
    </row>
    <row r="6" spans="2:13" s="1" customFormat="1" ht="12" customHeight="1">
      <c r="B6" s="33"/>
      <c r="D6" s="99" t="s">
        <v>17</v>
      </c>
      <c r="I6" s="100"/>
      <c r="J6" s="100"/>
      <c r="M6" s="33"/>
    </row>
    <row r="7" spans="2:13" s="1" customFormat="1" ht="36.95" customHeight="1">
      <c r="B7" s="33"/>
      <c r="E7" s="257" t="s">
        <v>18</v>
      </c>
      <c r="F7" s="258"/>
      <c r="G7" s="258"/>
      <c r="H7" s="258"/>
      <c r="I7" s="100"/>
      <c r="J7" s="100"/>
      <c r="M7" s="33"/>
    </row>
    <row r="8" spans="2:13" s="1" customFormat="1" ht="11.25">
      <c r="B8" s="33"/>
      <c r="I8" s="100"/>
      <c r="J8" s="100"/>
      <c r="M8" s="33"/>
    </row>
    <row r="9" spans="2:13" s="1" customFormat="1" ht="12" customHeight="1">
      <c r="B9" s="33"/>
      <c r="D9" s="99" t="s">
        <v>19</v>
      </c>
      <c r="F9" s="101" t="s">
        <v>1</v>
      </c>
      <c r="I9" s="102" t="s">
        <v>20</v>
      </c>
      <c r="J9" s="103" t="s">
        <v>1</v>
      </c>
      <c r="M9" s="33"/>
    </row>
    <row r="10" spans="2:13" s="1" customFormat="1" ht="12" customHeight="1">
      <c r="B10" s="33"/>
      <c r="D10" s="99" t="s">
        <v>21</v>
      </c>
      <c r="F10" s="101" t="s">
        <v>22</v>
      </c>
      <c r="I10" s="102" t="s">
        <v>23</v>
      </c>
      <c r="J10" s="104" t="str">
        <f>'Rekapitulace stavby'!AN8</f>
        <v>25. 11. 2019</v>
      </c>
      <c r="M10" s="33"/>
    </row>
    <row r="11" spans="2:13" s="1" customFormat="1" ht="10.9" customHeight="1">
      <c r="B11" s="33"/>
      <c r="I11" s="100"/>
      <c r="J11" s="100"/>
      <c r="M11" s="33"/>
    </row>
    <row r="12" spans="2:13" s="1" customFormat="1" ht="12" customHeight="1">
      <c r="B12" s="33"/>
      <c r="D12" s="99" t="s">
        <v>25</v>
      </c>
      <c r="I12" s="102" t="s">
        <v>26</v>
      </c>
      <c r="J12" s="103" t="s">
        <v>27</v>
      </c>
      <c r="M12" s="33"/>
    </row>
    <row r="13" spans="2:13" s="1" customFormat="1" ht="18" customHeight="1">
      <c r="B13" s="33"/>
      <c r="E13" s="101" t="s">
        <v>28</v>
      </c>
      <c r="I13" s="102" t="s">
        <v>29</v>
      </c>
      <c r="J13" s="103" t="s">
        <v>1</v>
      </c>
      <c r="M13" s="33"/>
    </row>
    <row r="14" spans="2:13" s="1" customFormat="1" ht="6.95" customHeight="1">
      <c r="B14" s="33"/>
      <c r="I14" s="100"/>
      <c r="J14" s="100"/>
      <c r="M14" s="33"/>
    </row>
    <row r="15" spans="2:13" s="1" customFormat="1" ht="12" customHeight="1">
      <c r="B15" s="33"/>
      <c r="D15" s="99" t="s">
        <v>30</v>
      </c>
      <c r="I15" s="102" t="s">
        <v>26</v>
      </c>
      <c r="J15" s="26" t="str">
        <f>'Rekapitulace stavby'!AN13</f>
        <v>Vyplň údaj</v>
      </c>
      <c r="M15" s="33"/>
    </row>
    <row r="16" spans="2:13" s="1" customFormat="1" ht="18" customHeight="1">
      <c r="B16" s="33"/>
      <c r="E16" s="259" t="str">
        <f>'Rekapitulace stavby'!E14</f>
        <v>Vyplň údaj</v>
      </c>
      <c r="F16" s="260"/>
      <c r="G16" s="260"/>
      <c r="H16" s="260"/>
      <c r="I16" s="102" t="s">
        <v>29</v>
      </c>
      <c r="J16" s="26" t="str">
        <f>'Rekapitulace stavby'!AN14</f>
        <v>Vyplň údaj</v>
      </c>
      <c r="M16" s="33"/>
    </row>
    <row r="17" spans="2:13" s="1" customFormat="1" ht="6.95" customHeight="1">
      <c r="B17" s="33"/>
      <c r="I17" s="100"/>
      <c r="J17" s="100"/>
      <c r="M17" s="33"/>
    </row>
    <row r="18" spans="2:13" s="1" customFormat="1" ht="12" customHeight="1">
      <c r="B18" s="33"/>
      <c r="D18" s="99" t="s">
        <v>32</v>
      </c>
      <c r="I18" s="102" t="s">
        <v>26</v>
      </c>
      <c r="J18" s="103" t="s">
        <v>33</v>
      </c>
      <c r="M18" s="33"/>
    </row>
    <row r="19" spans="2:13" s="1" customFormat="1" ht="18" customHeight="1">
      <c r="B19" s="33"/>
      <c r="E19" s="101" t="s">
        <v>34</v>
      </c>
      <c r="I19" s="102" t="s">
        <v>29</v>
      </c>
      <c r="J19" s="103" t="s">
        <v>1</v>
      </c>
      <c r="M19" s="33"/>
    </row>
    <row r="20" spans="2:13" s="1" customFormat="1" ht="6.95" customHeight="1">
      <c r="B20" s="33"/>
      <c r="I20" s="100"/>
      <c r="J20" s="100"/>
      <c r="M20" s="33"/>
    </row>
    <row r="21" spans="2:13" s="1" customFormat="1" ht="12" customHeight="1">
      <c r="B21" s="33"/>
      <c r="D21" s="99" t="s">
        <v>35</v>
      </c>
      <c r="I21" s="102" t="s">
        <v>26</v>
      </c>
      <c r="J21" s="103" t="s">
        <v>33</v>
      </c>
      <c r="M21" s="33"/>
    </row>
    <row r="22" spans="2:13" s="1" customFormat="1" ht="18" customHeight="1">
      <c r="B22" s="33"/>
      <c r="E22" s="101" t="s">
        <v>34</v>
      </c>
      <c r="I22" s="102" t="s">
        <v>29</v>
      </c>
      <c r="J22" s="103" t="s">
        <v>1</v>
      </c>
      <c r="M22" s="33"/>
    </row>
    <row r="23" spans="2:13" s="1" customFormat="1" ht="6.95" customHeight="1">
      <c r="B23" s="33"/>
      <c r="I23" s="100"/>
      <c r="J23" s="100"/>
      <c r="M23" s="33"/>
    </row>
    <row r="24" spans="2:13" s="1" customFormat="1" ht="12" customHeight="1">
      <c r="B24" s="33"/>
      <c r="D24" s="99" t="s">
        <v>36</v>
      </c>
      <c r="I24" s="100"/>
      <c r="J24" s="100"/>
      <c r="M24" s="33"/>
    </row>
    <row r="25" spans="2:13" s="7" customFormat="1" ht="16.5" customHeight="1">
      <c r="B25" s="105"/>
      <c r="E25" s="261" t="s">
        <v>1</v>
      </c>
      <c r="F25" s="261"/>
      <c r="G25" s="261"/>
      <c r="H25" s="261"/>
      <c r="I25" s="106"/>
      <c r="J25" s="106"/>
      <c r="M25" s="105"/>
    </row>
    <row r="26" spans="2:13" s="1" customFormat="1" ht="6.95" customHeight="1">
      <c r="B26" s="33"/>
      <c r="I26" s="100"/>
      <c r="J26" s="100"/>
      <c r="M26" s="33"/>
    </row>
    <row r="27" spans="2:13" s="1" customFormat="1" ht="6.95" customHeight="1">
      <c r="B27" s="33"/>
      <c r="D27" s="56"/>
      <c r="E27" s="56"/>
      <c r="F27" s="56"/>
      <c r="G27" s="56"/>
      <c r="H27" s="56"/>
      <c r="I27" s="107"/>
      <c r="J27" s="107"/>
      <c r="K27" s="56"/>
      <c r="L27" s="56"/>
      <c r="M27" s="33"/>
    </row>
    <row r="28" spans="2:13" s="1" customFormat="1" ht="12.75">
      <c r="B28" s="33"/>
      <c r="E28" s="99" t="s">
        <v>87</v>
      </c>
      <c r="I28" s="100"/>
      <c r="J28" s="100"/>
      <c r="K28" s="108">
        <f>I94</f>
        <v>0</v>
      </c>
      <c r="M28" s="33"/>
    </row>
    <row r="29" spans="2:13" s="1" customFormat="1" ht="12.75">
      <c r="B29" s="33"/>
      <c r="E29" s="99" t="s">
        <v>88</v>
      </c>
      <c r="I29" s="100"/>
      <c r="J29" s="100"/>
      <c r="K29" s="108">
        <f>J94</f>
        <v>0</v>
      </c>
      <c r="M29" s="33"/>
    </row>
    <row r="30" spans="2:13" s="1" customFormat="1" ht="25.35" customHeight="1">
      <c r="B30" s="33"/>
      <c r="D30" s="109" t="s">
        <v>37</v>
      </c>
      <c r="I30" s="100"/>
      <c r="J30" s="100"/>
      <c r="K30" s="110">
        <f>ROUND(K119,2)</f>
        <v>0</v>
      </c>
      <c r="M30" s="33"/>
    </row>
    <row r="31" spans="2:13" s="1" customFormat="1" ht="6.95" customHeight="1">
      <c r="B31" s="33"/>
      <c r="D31" s="56"/>
      <c r="E31" s="56"/>
      <c r="F31" s="56"/>
      <c r="G31" s="56"/>
      <c r="H31" s="56"/>
      <c r="I31" s="107"/>
      <c r="J31" s="107"/>
      <c r="K31" s="56"/>
      <c r="L31" s="56"/>
      <c r="M31" s="33"/>
    </row>
    <row r="32" spans="2:13" s="1" customFormat="1" ht="14.45" customHeight="1">
      <c r="B32" s="33"/>
      <c r="F32" s="111" t="s">
        <v>39</v>
      </c>
      <c r="I32" s="112" t="s">
        <v>38</v>
      </c>
      <c r="J32" s="100"/>
      <c r="K32" s="111" t="s">
        <v>40</v>
      </c>
      <c r="M32" s="33"/>
    </row>
    <row r="33" spans="2:13" s="1" customFormat="1" ht="14.45" customHeight="1">
      <c r="B33" s="33"/>
      <c r="D33" s="113" t="s">
        <v>41</v>
      </c>
      <c r="E33" s="99" t="s">
        <v>42</v>
      </c>
      <c r="F33" s="108">
        <f>ROUND((SUM(BE119:BE240)),2)</f>
        <v>0</v>
      </c>
      <c r="I33" s="114">
        <v>0.21</v>
      </c>
      <c r="J33" s="100"/>
      <c r="K33" s="108">
        <f>ROUND(((SUM(BE119:BE240))*I33),2)</f>
        <v>0</v>
      </c>
      <c r="M33" s="33"/>
    </row>
    <row r="34" spans="2:13" s="1" customFormat="1" ht="14.45" customHeight="1">
      <c r="B34" s="33"/>
      <c r="E34" s="99" t="s">
        <v>43</v>
      </c>
      <c r="F34" s="108">
        <f>ROUND((SUM(BF119:BF240)),2)</f>
        <v>0</v>
      </c>
      <c r="I34" s="114">
        <v>0.15</v>
      </c>
      <c r="J34" s="100"/>
      <c r="K34" s="108">
        <f>ROUND(((SUM(BF119:BF240))*I34),2)</f>
        <v>0</v>
      </c>
      <c r="M34" s="33"/>
    </row>
    <row r="35" spans="2:13" s="1" customFormat="1" ht="14.45" customHeight="1" hidden="1">
      <c r="B35" s="33"/>
      <c r="E35" s="99" t="s">
        <v>44</v>
      </c>
      <c r="F35" s="108">
        <f>ROUND((SUM(BG119:BG240)),2)</f>
        <v>0</v>
      </c>
      <c r="I35" s="114">
        <v>0.21</v>
      </c>
      <c r="J35" s="100"/>
      <c r="K35" s="108">
        <f>0</f>
        <v>0</v>
      </c>
      <c r="M35" s="33"/>
    </row>
    <row r="36" spans="2:13" s="1" customFormat="1" ht="14.45" customHeight="1" hidden="1">
      <c r="B36" s="33"/>
      <c r="E36" s="99" t="s">
        <v>45</v>
      </c>
      <c r="F36" s="108">
        <f>ROUND((SUM(BH119:BH240)),2)</f>
        <v>0</v>
      </c>
      <c r="I36" s="114">
        <v>0.15</v>
      </c>
      <c r="J36" s="100"/>
      <c r="K36" s="108">
        <f>0</f>
        <v>0</v>
      </c>
      <c r="M36" s="33"/>
    </row>
    <row r="37" spans="2:13" s="1" customFormat="1" ht="14.45" customHeight="1" hidden="1">
      <c r="B37" s="33"/>
      <c r="E37" s="99" t="s">
        <v>46</v>
      </c>
      <c r="F37" s="108">
        <f>ROUND((SUM(BI119:BI240)),2)</f>
        <v>0</v>
      </c>
      <c r="I37" s="114">
        <v>0</v>
      </c>
      <c r="J37" s="100"/>
      <c r="K37" s="108">
        <f>0</f>
        <v>0</v>
      </c>
      <c r="M37" s="33"/>
    </row>
    <row r="38" spans="2:13" s="1" customFormat="1" ht="6.95" customHeight="1">
      <c r="B38" s="33"/>
      <c r="I38" s="100"/>
      <c r="J38" s="100"/>
      <c r="M38" s="33"/>
    </row>
    <row r="39" spans="2:13" s="1" customFormat="1" ht="25.35" customHeight="1">
      <c r="B39" s="33"/>
      <c r="C39" s="115"/>
      <c r="D39" s="116" t="s">
        <v>47</v>
      </c>
      <c r="E39" s="117"/>
      <c r="F39" s="117"/>
      <c r="G39" s="118" t="s">
        <v>48</v>
      </c>
      <c r="H39" s="119" t="s">
        <v>49</v>
      </c>
      <c r="I39" s="120"/>
      <c r="J39" s="120"/>
      <c r="K39" s="121">
        <f>SUM(K30:K37)</f>
        <v>0</v>
      </c>
      <c r="L39" s="122"/>
      <c r="M39" s="33"/>
    </row>
    <row r="40" spans="2:13" s="1" customFormat="1" ht="14.45" customHeight="1">
      <c r="B40" s="33"/>
      <c r="I40" s="100"/>
      <c r="J40" s="100"/>
      <c r="M40" s="33"/>
    </row>
    <row r="41" spans="2:13" ht="14.45" customHeight="1">
      <c r="B41" s="16"/>
      <c r="M41" s="16"/>
    </row>
    <row r="42" spans="2:13" ht="14.45" customHeight="1">
      <c r="B42" s="16"/>
      <c r="M42" s="16"/>
    </row>
    <row r="43" spans="2:13" ht="14.45" customHeight="1">
      <c r="B43" s="16"/>
      <c r="M43" s="16"/>
    </row>
    <row r="44" spans="2:13" ht="14.45" customHeight="1">
      <c r="B44" s="16"/>
      <c r="M44" s="16"/>
    </row>
    <row r="45" spans="2:13" ht="14.45" customHeight="1">
      <c r="B45" s="16"/>
      <c r="M45" s="16"/>
    </row>
    <row r="46" spans="2:13" ht="14.45" customHeight="1">
      <c r="B46" s="16"/>
      <c r="M46" s="16"/>
    </row>
    <row r="47" spans="2:13" ht="14.45" customHeight="1">
      <c r="B47" s="16"/>
      <c r="M47" s="16"/>
    </row>
    <row r="48" spans="2:13" ht="14.45" customHeight="1">
      <c r="B48" s="16"/>
      <c r="M48" s="16"/>
    </row>
    <row r="49" spans="2:13" ht="14.45" customHeight="1">
      <c r="B49" s="16"/>
      <c r="M49" s="16"/>
    </row>
    <row r="50" spans="2:13" s="1" customFormat="1" ht="14.45" customHeight="1">
      <c r="B50" s="33"/>
      <c r="D50" s="123" t="s">
        <v>50</v>
      </c>
      <c r="E50" s="124"/>
      <c r="F50" s="124"/>
      <c r="G50" s="123" t="s">
        <v>51</v>
      </c>
      <c r="H50" s="124"/>
      <c r="I50" s="125"/>
      <c r="J50" s="125"/>
      <c r="K50" s="124"/>
      <c r="L50" s="124"/>
      <c r="M50" s="33"/>
    </row>
    <row r="51" spans="2:13" ht="11.25">
      <c r="B51" s="16"/>
      <c r="M51" s="16"/>
    </row>
    <row r="52" spans="2:13" ht="11.25">
      <c r="B52" s="16"/>
      <c r="M52" s="16"/>
    </row>
    <row r="53" spans="2:13" ht="11.25">
      <c r="B53" s="16"/>
      <c r="M53" s="16"/>
    </row>
    <row r="54" spans="2:13" ht="11.25">
      <c r="B54" s="16"/>
      <c r="M54" s="16"/>
    </row>
    <row r="55" spans="2:13" ht="11.25">
      <c r="B55" s="16"/>
      <c r="M55" s="16"/>
    </row>
    <row r="56" spans="2:13" ht="11.25">
      <c r="B56" s="16"/>
      <c r="M56" s="16"/>
    </row>
    <row r="57" spans="2:13" ht="11.25">
      <c r="B57" s="16"/>
      <c r="M57" s="16"/>
    </row>
    <row r="58" spans="2:13" ht="11.25">
      <c r="B58" s="16"/>
      <c r="M58" s="16"/>
    </row>
    <row r="59" spans="2:13" ht="11.25">
      <c r="B59" s="16"/>
      <c r="M59" s="16"/>
    </row>
    <row r="60" spans="2:13" ht="11.25">
      <c r="B60" s="16"/>
      <c r="M60" s="16"/>
    </row>
    <row r="61" spans="2:13" s="1" customFormat="1" ht="12.75">
      <c r="B61" s="33"/>
      <c r="D61" s="126" t="s">
        <v>52</v>
      </c>
      <c r="E61" s="127"/>
      <c r="F61" s="128" t="s">
        <v>53</v>
      </c>
      <c r="G61" s="126" t="s">
        <v>52</v>
      </c>
      <c r="H61" s="127"/>
      <c r="I61" s="129"/>
      <c r="J61" s="130" t="s">
        <v>53</v>
      </c>
      <c r="K61" s="127"/>
      <c r="L61" s="127"/>
      <c r="M61" s="33"/>
    </row>
    <row r="62" spans="2:13" ht="11.25">
      <c r="B62" s="16"/>
      <c r="M62" s="16"/>
    </row>
    <row r="63" spans="2:13" ht="11.25">
      <c r="B63" s="16"/>
      <c r="M63" s="16"/>
    </row>
    <row r="64" spans="2:13" ht="11.25">
      <c r="B64" s="16"/>
      <c r="M64" s="16"/>
    </row>
    <row r="65" spans="2:13" s="1" customFormat="1" ht="12.75">
      <c r="B65" s="33"/>
      <c r="D65" s="123" t="s">
        <v>54</v>
      </c>
      <c r="E65" s="124"/>
      <c r="F65" s="124"/>
      <c r="G65" s="123" t="s">
        <v>55</v>
      </c>
      <c r="H65" s="124"/>
      <c r="I65" s="125"/>
      <c r="J65" s="125"/>
      <c r="K65" s="124"/>
      <c r="L65" s="124"/>
      <c r="M65" s="33"/>
    </row>
    <row r="66" spans="2:13" ht="11.25">
      <c r="B66" s="16"/>
      <c r="M66" s="16"/>
    </row>
    <row r="67" spans="2:13" ht="11.25">
      <c r="B67" s="16"/>
      <c r="M67" s="16"/>
    </row>
    <row r="68" spans="2:13" ht="11.25">
      <c r="B68" s="16"/>
      <c r="M68" s="16"/>
    </row>
    <row r="69" spans="2:13" ht="11.25">
      <c r="B69" s="16"/>
      <c r="M69" s="16"/>
    </row>
    <row r="70" spans="2:13" ht="11.25">
      <c r="B70" s="16"/>
      <c r="M70" s="16"/>
    </row>
    <row r="71" spans="2:13" ht="11.25">
      <c r="B71" s="16"/>
      <c r="M71" s="16"/>
    </row>
    <row r="72" spans="2:13" ht="11.25">
      <c r="B72" s="16"/>
      <c r="M72" s="16"/>
    </row>
    <row r="73" spans="2:13" ht="11.25">
      <c r="B73" s="16"/>
      <c r="M73" s="16"/>
    </row>
    <row r="74" spans="2:13" ht="11.25">
      <c r="B74" s="16"/>
      <c r="M74" s="16"/>
    </row>
    <row r="75" spans="2:13" ht="11.25">
      <c r="B75" s="16"/>
      <c r="M75" s="16"/>
    </row>
    <row r="76" spans="2:13" s="1" customFormat="1" ht="12.75">
      <c r="B76" s="33"/>
      <c r="D76" s="126" t="s">
        <v>52</v>
      </c>
      <c r="E76" s="127"/>
      <c r="F76" s="128" t="s">
        <v>53</v>
      </c>
      <c r="G76" s="126" t="s">
        <v>52</v>
      </c>
      <c r="H76" s="127"/>
      <c r="I76" s="129"/>
      <c r="J76" s="130" t="s">
        <v>53</v>
      </c>
      <c r="K76" s="127"/>
      <c r="L76" s="127"/>
      <c r="M76" s="33"/>
    </row>
    <row r="77" spans="2:13" s="1" customFormat="1" ht="14.45" customHeight="1">
      <c r="B77" s="131"/>
      <c r="C77" s="132"/>
      <c r="D77" s="132"/>
      <c r="E77" s="132"/>
      <c r="F77" s="132"/>
      <c r="G77" s="132"/>
      <c r="H77" s="132"/>
      <c r="I77" s="133"/>
      <c r="J77" s="133"/>
      <c r="K77" s="132"/>
      <c r="L77" s="132"/>
      <c r="M77" s="33"/>
    </row>
    <row r="81" spans="2:13" s="1" customFormat="1" ht="6.95" customHeight="1">
      <c r="B81" s="134"/>
      <c r="C81" s="135"/>
      <c r="D81" s="135"/>
      <c r="E81" s="135"/>
      <c r="F81" s="135"/>
      <c r="G81" s="135"/>
      <c r="H81" s="135"/>
      <c r="I81" s="136"/>
      <c r="J81" s="136"/>
      <c r="K81" s="135"/>
      <c r="L81" s="135"/>
      <c r="M81" s="33"/>
    </row>
    <row r="82" spans="2:13" s="1" customFormat="1" ht="24.95" customHeight="1">
      <c r="B82" s="29"/>
      <c r="C82" s="19" t="s">
        <v>89</v>
      </c>
      <c r="D82" s="30"/>
      <c r="E82" s="30"/>
      <c r="F82" s="30"/>
      <c r="G82" s="30"/>
      <c r="H82" s="30"/>
      <c r="I82" s="100"/>
      <c r="J82" s="100"/>
      <c r="K82" s="30"/>
      <c r="L82" s="30"/>
      <c r="M82" s="33"/>
    </row>
    <row r="83" spans="2:13" s="1" customFormat="1" ht="6.95" customHeight="1">
      <c r="B83" s="29"/>
      <c r="C83" s="30"/>
      <c r="D83" s="30"/>
      <c r="E83" s="30"/>
      <c r="F83" s="30"/>
      <c r="G83" s="30"/>
      <c r="H83" s="30"/>
      <c r="I83" s="100"/>
      <c r="J83" s="100"/>
      <c r="K83" s="30"/>
      <c r="L83" s="30"/>
      <c r="M83" s="33"/>
    </row>
    <row r="84" spans="2:13" s="1" customFormat="1" ht="12" customHeight="1">
      <c r="B84" s="29"/>
      <c r="C84" s="25" t="s">
        <v>17</v>
      </c>
      <c r="D84" s="30"/>
      <c r="E84" s="30"/>
      <c r="F84" s="30"/>
      <c r="G84" s="30"/>
      <c r="H84" s="30"/>
      <c r="I84" s="100"/>
      <c r="J84" s="100"/>
      <c r="K84" s="30"/>
      <c r="L84" s="30"/>
      <c r="M84" s="33"/>
    </row>
    <row r="85" spans="2:13" s="1" customFormat="1" ht="16.5" customHeight="1">
      <c r="B85" s="29"/>
      <c r="C85" s="30"/>
      <c r="D85" s="30"/>
      <c r="E85" s="230" t="str">
        <f>E7</f>
        <v>Výměníková stanice a ústřední vytápění objektu č.p. 1310-1311, Chelčického, Sokolov</v>
      </c>
      <c r="F85" s="262"/>
      <c r="G85" s="262"/>
      <c r="H85" s="262"/>
      <c r="I85" s="100"/>
      <c r="J85" s="100"/>
      <c r="K85" s="30"/>
      <c r="L85" s="30"/>
      <c r="M85" s="33"/>
    </row>
    <row r="86" spans="2:13" s="1" customFormat="1" ht="6.95" customHeight="1">
      <c r="B86" s="29"/>
      <c r="C86" s="30"/>
      <c r="D86" s="30"/>
      <c r="E86" s="30"/>
      <c r="F86" s="30"/>
      <c r="G86" s="30"/>
      <c r="H86" s="30"/>
      <c r="I86" s="100"/>
      <c r="J86" s="100"/>
      <c r="K86" s="30"/>
      <c r="L86" s="30"/>
      <c r="M86" s="33"/>
    </row>
    <row r="87" spans="2:13" s="1" customFormat="1" ht="12" customHeight="1">
      <c r="B87" s="29"/>
      <c r="C87" s="25" t="s">
        <v>21</v>
      </c>
      <c r="D87" s="30"/>
      <c r="E87" s="30"/>
      <c r="F87" s="23" t="str">
        <f>F10</f>
        <v>Sokolov</v>
      </c>
      <c r="G87" s="30"/>
      <c r="H87" s="30"/>
      <c r="I87" s="102" t="s">
        <v>23</v>
      </c>
      <c r="J87" s="104" t="str">
        <f>IF(J10="","",J10)</f>
        <v>25. 11. 2019</v>
      </c>
      <c r="K87" s="30"/>
      <c r="L87" s="30"/>
      <c r="M87" s="33"/>
    </row>
    <row r="88" spans="2:13" s="1" customFormat="1" ht="6.95" customHeight="1">
      <c r="B88" s="29"/>
      <c r="C88" s="30"/>
      <c r="D88" s="30"/>
      <c r="E88" s="30"/>
      <c r="F88" s="30"/>
      <c r="G88" s="30"/>
      <c r="H88" s="30"/>
      <c r="I88" s="100"/>
      <c r="J88" s="100"/>
      <c r="K88" s="30"/>
      <c r="L88" s="30"/>
      <c r="M88" s="33"/>
    </row>
    <row r="89" spans="2:13" s="1" customFormat="1" ht="43.15" customHeight="1">
      <c r="B89" s="29"/>
      <c r="C89" s="25" t="s">
        <v>25</v>
      </c>
      <c r="D89" s="30"/>
      <c r="E89" s="30"/>
      <c r="F89" s="23" t="str">
        <f>E13</f>
        <v>Město Sokolov, Rokycanova 1929, 356 01  Sokolov</v>
      </c>
      <c r="G89" s="30"/>
      <c r="H89" s="30"/>
      <c r="I89" s="102" t="s">
        <v>32</v>
      </c>
      <c r="J89" s="137" t="str">
        <f>E19</f>
        <v>Ing. Milan Snopek, Švabinského 1729, 35601 Sokolov</v>
      </c>
      <c r="K89" s="30"/>
      <c r="L89" s="30"/>
      <c r="M89" s="33"/>
    </row>
    <row r="90" spans="2:13" s="1" customFormat="1" ht="43.15" customHeight="1">
      <c r="B90" s="29"/>
      <c r="C90" s="25" t="s">
        <v>30</v>
      </c>
      <c r="D90" s="30"/>
      <c r="E90" s="30"/>
      <c r="F90" s="23" t="str">
        <f>IF(E16="","",E16)</f>
        <v>Vyplň údaj</v>
      </c>
      <c r="G90" s="30"/>
      <c r="H90" s="30"/>
      <c r="I90" s="102" t="s">
        <v>35</v>
      </c>
      <c r="J90" s="137" t="str">
        <f>E22</f>
        <v>Ing. Milan Snopek, Švabinského 1729, 35601 Sokolov</v>
      </c>
      <c r="K90" s="30"/>
      <c r="L90" s="30"/>
      <c r="M90" s="33"/>
    </row>
    <row r="91" spans="2:13" s="1" customFormat="1" ht="10.35" customHeight="1">
      <c r="B91" s="29"/>
      <c r="C91" s="30"/>
      <c r="D91" s="30"/>
      <c r="E91" s="30"/>
      <c r="F91" s="30"/>
      <c r="G91" s="30"/>
      <c r="H91" s="30"/>
      <c r="I91" s="100"/>
      <c r="J91" s="100"/>
      <c r="K91" s="30"/>
      <c r="L91" s="30"/>
      <c r="M91" s="33"/>
    </row>
    <row r="92" spans="2:13" s="1" customFormat="1" ht="29.25" customHeight="1">
      <c r="B92" s="29"/>
      <c r="C92" s="138" t="s">
        <v>90</v>
      </c>
      <c r="D92" s="139"/>
      <c r="E92" s="139"/>
      <c r="F92" s="139"/>
      <c r="G92" s="139"/>
      <c r="H92" s="139"/>
      <c r="I92" s="140" t="s">
        <v>91</v>
      </c>
      <c r="J92" s="140" t="s">
        <v>92</v>
      </c>
      <c r="K92" s="141" t="s">
        <v>93</v>
      </c>
      <c r="L92" s="139"/>
      <c r="M92" s="33"/>
    </row>
    <row r="93" spans="2:13" s="1" customFormat="1" ht="10.35" customHeight="1">
      <c r="B93" s="29"/>
      <c r="C93" s="30"/>
      <c r="D93" s="30"/>
      <c r="E93" s="30"/>
      <c r="F93" s="30"/>
      <c r="G93" s="30"/>
      <c r="H93" s="30"/>
      <c r="I93" s="100"/>
      <c r="J93" s="100"/>
      <c r="K93" s="30"/>
      <c r="L93" s="30"/>
      <c r="M93" s="33"/>
    </row>
    <row r="94" spans="2:47" s="1" customFormat="1" ht="22.9" customHeight="1">
      <c r="B94" s="29"/>
      <c r="C94" s="142" t="s">
        <v>94</v>
      </c>
      <c r="D94" s="30"/>
      <c r="E94" s="30"/>
      <c r="F94" s="30"/>
      <c r="G94" s="30"/>
      <c r="H94" s="30"/>
      <c r="I94" s="143">
        <f aca="true" t="shared" si="0" ref="I94:J96">Q119</f>
        <v>0</v>
      </c>
      <c r="J94" s="143">
        <f t="shared" si="0"/>
        <v>0</v>
      </c>
      <c r="K94" s="73">
        <f>K119</f>
        <v>0</v>
      </c>
      <c r="L94" s="30"/>
      <c r="M94" s="33"/>
      <c r="AU94" s="13" t="s">
        <v>95</v>
      </c>
    </row>
    <row r="95" spans="2:13" s="8" customFormat="1" ht="24.95" customHeight="1">
      <c r="B95" s="144"/>
      <c r="C95" s="145"/>
      <c r="D95" s="146" t="s">
        <v>96</v>
      </c>
      <c r="E95" s="147"/>
      <c r="F95" s="147"/>
      <c r="G95" s="147"/>
      <c r="H95" s="147"/>
      <c r="I95" s="148">
        <f t="shared" si="0"/>
        <v>0</v>
      </c>
      <c r="J95" s="148">
        <f t="shared" si="0"/>
        <v>0</v>
      </c>
      <c r="K95" s="149">
        <f>K120</f>
        <v>0</v>
      </c>
      <c r="L95" s="145"/>
      <c r="M95" s="150"/>
    </row>
    <row r="96" spans="2:13" s="9" customFormat="1" ht="19.9" customHeight="1">
      <c r="B96" s="151"/>
      <c r="C96" s="152"/>
      <c r="D96" s="153" t="s">
        <v>97</v>
      </c>
      <c r="E96" s="154"/>
      <c r="F96" s="154"/>
      <c r="G96" s="154"/>
      <c r="H96" s="154"/>
      <c r="I96" s="155">
        <f t="shared" si="0"/>
        <v>0</v>
      </c>
      <c r="J96" s="155">
        <f t="shared" si="0"/>
        <v>0</v>
      </c>
      <c r="K96" s="156">
        <f>K121</f>
        <v>0</v>
      </c>
      <c r="L96" s="152"/>
      <c r="M96" s="157"/>
    </row>
    <row r="97" spans="2:13" s="9" customFormat="1" ht="19.9" customHeight="1">
      <c r="B97" s="151"/>
      <c r="C97" s="152"/>
      <c r="D97" s="153" t="s">
        <v>98</v>
      </c>
      <c r="E97" s="154"/>
      <c r="F97" s="154"/>
      <c r="G97" s="154"/>
      <c r="H97" s="154"/>
      <c r="I97" s="155">
        <f>Q142</f>
        <v>0</v>
      </c>
      <c r="J97" s="155">
        <f>R142</f>
        <v>0</v>
      </c>
      <c r="K97" s="156">
        <f>K142</f>
        <v>0</v>
      </c>
      <c r="L97" s="152"/>
      <c r="M97" s="157"/>
    </row>
    <row r="98" spans="2:13" s="9" customFormat="1" ht="19.9" customHeight="1">
      <c r="B98" s="151"/>
      <c r="C98" s="152"/>
      <c r="D98" s="153" t="s">
        <v>99</v>
      </c>
      <c r="E98" s="154"/>
      <c r="F98" s="154"/>
      <c r="G98" s="154"/>
      <c r="H98" s="154"/>
      <c r="I98" s="155">
        <f>Q183</f>
        <v>0</v>
      </c>
      <c r="J98" s="155">
        <f>R183</f>
        <v>0</v>
      </c>
      <c r="K98" s="156">
        <f>K183</f>
        <v>0</v>
      </c>
      <c r="L98" s="152"/>
      <c r="M98" s="157"/>
    </row>
    <row r="99" spans="2:13" s="9" customFormat="1" ht="19.9" customHeight="1">
      <c r="B99" s="151"/>
      <c r="C99" s="152"/>
      <c r="D99" s="153" t="s">
        <v>100</v>
      </c>
      <c r="E99" s="154"/>
      <c r="F99" s="154"/>
      <c r="G99" s="154"/>
      <c r="H99" s="154"/>
      <c r="I99" s="155">
        <f>Q208</f>
        <v>0</v>
      </c>
      <c r="J99" s="155">
        <f>R208</f>
        <v>0</v>
      </c>
      <c r="K99" s="156">
        <f>K208</f>
        <v>0</v>
      </c>
      <c r="L99" s="152"/>
      <c r="M99" s="157"/>
    </row>
    <row r="100" spans="2:13" s="8" customFormat="1" ht="24.95" customHeight="1">
      <c r="B100" s="144"/>
      <c r="C100" s="145"/>
      <c r="D100" s="146" t="s">
        <v>101</v>
      </c>
      <c r="E100" s="147"/>
      <c r="F100" s="147"/>
      <c r="G100" s="147"/>
      <c r="H100" s="147"/>
      <c r="I100" s="148">
        <f>Q237</f>
        <v>0</v>
      </c>
      <c r="J100" s="148">
        <f>R237</f>
        <v>0</v>
      </c>
      <c r="K100" s="149">
        <f>K237</f>
        <v>0</v>
      </c>
      <c r="L100" s="145"/>
      <c r="M100" s="150"/>
    </row>
    <row r="101" spans="2:13" s="9" customFormat="1" ht="19.9" customHeight="1">
      <c r="B101" s="151"/>
      <c r="C101" s="152"/>
      <c r="D101" s="153" t="s">
        <v>102</v>
      </c>
      <c r="E101" s="154"/>
      <c r="F101" s="154"/>
      <c r="G101" s="154"/>
      <c r="H101" s="154"/>
      <c r="I101" s="155">
        <f>Q238</f>
        <v>0</v>
      </c>
      <c r="J101" s="155">
        <f>R238</f>
        <v>0</v>
      </c>
      <c r="K101" s="156">
        <f>K238</f>
        <v>0</v>
      </c>
      <c r="L101" s="152"/>
      <c r="M101" s="157"/>
    </row>
    <row r="102" spans="2:13" s="1" customFormat="1" ht="21.75" customHeight="1">
      <c r="B102" s="29"/>
      <c r="C102" s="30"/>
      <c r="D102" s="30"/>
      <c r="E102" s="30"/>
      <c r="F102" s="30"/>
      <c r="G102" s="30"/>
      <c r="H102" s="30"/>
      <c r="I102" s="100"/>
      <c r="J102" s="100"/>
      <c r="K102" s="30"/>
      <c r="L102" s="30"/>
      <c r="M102" s="33"/>
    </row>
    <row r="103" spans="2:13" s="1" customFormat="1" ht="6.95" customHeight="1">
      <c r="B103" s="44"/>
      <c r="C103" s="45"/>
      <c r="D103" s="45"/>
      <c r="E103" s="45"/>
      <c r="F103" s="45"/>
      <c r="G103" s="45"/>
      <c r="H103" s="45"/>
      <c r="I103" s="133"/>
      <c r="J103" s="133"/>
      <c r="K103" s="45"/>
      <c r="L103" s="45"/>
      <c r="M103" s="33"/>
    </row>
    <row r="107" spans="2:13" s="1" customFormat="1" ht="6.95" customHeight="1">
      <c r="B107" s="46"/>
      <c r="C107" s="47"/>
      <c r="D107" s="47"/>
      <c r="E107" s="47"/>
      <c r="F107" s="47"/>
      <c r="G107" s="47"/>
      <c r="H107" s="47"/>
      <c r="I107" s="136"/>
      <c r="J107" s="136"/>
      <c r="K107" s="47"/>
      <c r="L107" s="47"/>
      <c r="M107" s="33"/>
    </row>
    <row r="108" spans="2:13" s="1" customFormat="1" ht="24.95" customHeight="1">
      <c r="B108" s="29"/>
      <c r="C108" s="19" t="s">
        <v>103</v>
      </c>
      <c r="D108" s="30"/>
      <c r="E108" s="30"/>
      <c r="F108" s="30"/>
      <c r="G108" s="30"/>
      <c r="H108" s="30"/>
      <c r="I108" s="100"/>
      <c r="J108" s="100"/>
      <c r="K108" s="30"/>
      <c r="L108" s="30"/>
      <c r="M108" s="33"/>
    </row>
    <row r="109" spans="2:13" s="1" customFormat="1" ht="6.95" customHeight="1">
      <c r="B109" s="29"/>
      <c r="C109" s="30"/>
      <c r="D109" s="30"/>
      <c r="E109" s="30"/>
      <c r="F109" s="30"/>
      <c r="G109" s="30"/>
      <c r="H109" s="30"/>
      <c r="I109" s="100"/>
      <c r="J109" s="100"/>
      <c r="K109" s="30"/>
      <c r="L109" s="30"/>
      <c r="M109" s="33"/>
    </row>
    <row r="110" spans="2:13" s="1" customFormat="1" ht="12" customHeight="1">
      <c r="B110" s="29"/>
      <c r="C110" s="25" t="s">
        <v>17</v>
      </c>
      <c r="D110" s="30"/>
      <c r="E110" s="30"/>
      <c r="F110" s="30"/>
      <c r="G110" s="30"/>
      <c r="H110" s="30"/>
      <c r="I110" s="100"/>
      <c r="J110" s="100"/>
      <c r="K110" s="30"/>
      <c r="L110" s="30"/>
      <c r="M110" s="33"/>
    </row>
    <row r="111" spans="2:13" s="1" customFormat="1" ht="16.5" customHeight="1">
      <c r="B111" s="29"/>
      <c r="C111" s="30"/>
      <c r="D111" s="30"/>
      <c r="E111" s="230" t="str">
        <f>E7</f>
        <v>Výměníková stanice a ústřední vytápění objektu č.p. 1310-1311, Chelčického, Sokolov</v>
      </c>
      <c r="F111" s="262"/>
      <c r="G111" s="262"/>
      <c r="H111" s="262"/>
      <c r="I111" s="100"/>
      <c r="J111" s="100"/>
      <c r="K111" s="30"/>
      <c r="L111" s="30"/>
      <c r="M111" s="33"/>
    </row>
    <row r="112" spans="2:13" s="1" customFormat="1" ht="6.95" customHeight="1">
      <c r="B112" s="29"/>
      <c r="C112" s="30"/>
      <c r="D112" s="30"/>
      <c r="E112" s="30"/>
      <c r="F112" s="30"/>
      <c r="G112" s="30"/>
      <c r="H112" s="30"/>
      <c r="I112" s="100"/>
      <c r="J112" s="100"/>
      <c r="K112" s="30"/>
      <c r="L112" s="30"/>
      <c r="M112" s="33"/>
    </row>
    <row r="113" spans="2:13" s="1" customFormat="1" ht="12" customHeight="1">
      <c r="B113" s="29"/>
      <c r="C113" s="25" t="s">
        <v>21</v>
      </c>
      <c r="D113" s="30"/>
      <c r="E113" s="30"/>
      <c r="F113" s="23" t="str">
        <f>F10</f>
        <v>Sokolov</v>
      </c>
      <c r="G113" s="30"/>
      <c r="H113" s="30"/>
      <c r="I113" s="102" t="s">
        <v>23</v>
      </c>
      <c r="J113" s="104" t="str">
        <f>IF(J10="","",J10)</f>
        <v>25. 11. 2019</v>
      </c>
      <c r="K113" s="30"/>
      <c r="L113" s="30"/>
      <c r="M113" s="33"/>
    </row>
    <row r="114" spans="2:13" s="1" customFormat="1" ht="6.95" customHeight="1">
      <c r="B114" s="29"/>
      <c r="C114" s="30"/>
      <c r="D114" s="30"/>
      <c r="E114" s="30"/>
      <c r="F114" s="30"/>
      <c r="G114" s="30"/>
      <c r="H114" s="30"/>
      <c r="I114" s="100"/>
      <c r="J114" s="100"/>
      <c r="K114" s="30"/>
      <c r="L114" s="30"/>
      <c r="M114" s="33"/>
    </row>
    <row r="115" spans="2:13" s="1" customFormat="1" ht="43.15" customHeight="1">
      <c r="B115" s="29"/>
      <c r="C115" s="25" t="s">
        <v>25</v>
      </c>
      <c r="D115" s="30"/>
      <c r="E115" s="30"/>
      <c r="F115" s="23" t="str">
        <f>E13</f>
        <v>Město Sokolov, Rokycanova 1929, 356 01  Sokolov</v>
      </c>
      <c r="G115" s="30"/>
      <c r="H115" s="30"/>
      <c r="I115" s="102" t="s">
        <v>32</v>
      </c>
      <c r="J115" s="137" t="str">
        <f>E19</f>
        <v>Ing. Milan Snopek, Švabinského 1729, 35601 Sokolov</v>
      </c>
      <c r="K115" s="30"/>
      <c r="L115" s="30"/>
      <c r="M115" s="33"/>
    </row>
    <row r="116" spans="2:13" s="1" customFormat="1" ht="43.15" customHeight="1">
      <c r="B116" s="29"/>
      <c r="C116" s="25" t="s">
        <v>30</v>
      </c>
      <c r="D116" s="30"/>
      <c r="E116" s="30"/>
      <c r="F116" s="23" t="str">
        <f>IF(E16="","",E16)</f>
        <v>Vyplň údaj</v>
      </c>
      <c r="G116" s="30"/>
      <c r="H116" s="30"/>
      <c r="I116" s="102" t="s">
        <v>35</v>
      </c>
      <c r="J116" s="137" t="str">
        <f>E22</f>
        <v>Ing. Milan Snopek, Švabinského 1729, 35601 Sokolov</v>
      </c>
      <c r="K116" s="30"/>
      <c r="L116" s="30"/>
      <c r="M116" s="33"/>
    </row>
    <row r="117" spans="2:13" s="1" customFormat="1" ht="10.35" customHeight="1">
      <c r="B117" s="29"/>
      <c r="C117" s="30"/>
      <c r="D117" s="30"/>
      <c r="E117" s="30"/>
      <c r="F117" s="30"/>
      <c r="G117" s="30"/>
      <c r="H117" s="30"/>
      <c r="I117" s="100"/>
      <c r="J117" s="100"/>
      <c r="K117" s="30"/>
      <c r="L117" s="30"/>
      <c r="M117" s="33"/>
    </row>
    <row r="118" spans="2:24" s="10" customFormat="1" ht="29.25" customHeight="1">
      <c r="B118" s="158"/>
      <c r="C118" s="159" t="s">
        <v>104</v>
      </c>
      <c r="D118" s="160" t="s">
        <v>62</v>
      </c>
      <c r="E118" s="160" t="s">
        <v>58</v>
      </c>
      <c r="F118" s="160" t="s">
        <v>59</v>
      </c>
      <c r="G118" s="160" t="s">
        <v>105</v>
      </c>
      <c r="H118" s="160" t="s">
        <v>106</v>
      </c>
      <c r="I118" s="161" t="s">
        <v>107</v>
      </c>
      <c r="J118" s="161" t="s">
        <v>108</v>
      </c>
      <c r="K118" s="160" t="s">
        <v>93</v>
      </c>
      <c r="L118" s="162" t="s">
        <v>109</v>
      </c>
      <c r="M118" s="163"/>
      <c r="N118" s="64" t="s">
        <v>1</v>
      </c>
      <c r="O118" s="65" t="s">
        <v>41</v>
      </c>
      <c r="P118" s="65" t="s">
        <v>110</v>
      </c>
      <c r="Q118" s="65" t="s">
        <v>111</v>
      </c>
      <c r="R118" s="65" t="s">
        <v>112</v>
      </c>
      <c r="S118" s="65" t="s">
        <v>113</v>
      </c>
      <c r="T118" s="65" t="s">
        <v>114</v>
      </c>
      <c r="U118" s="65" t="s">
        <v>115</v>
      </c>
      <c r="V118" s="65" t="s">
        <v>116</v>
      </c>
      <c r="W118" s="65" t="s">
        <v>117</v>
      </c>
      <c r="X118" s="66" t="s">
        <v>118</v>
      </c>
    </row>
    <row r="119" spans="2:63" s="1" customFormat="1" ht="22.9" customHeight="1">
      <c r="B119" s="29"/>
      <c r="C119" s="71" t="s">
        <v>119</v>
      </c>
      <c r="D119" s="30"/>
      <c r="E119" s="30"/>
      <c r="F119" s="30"/>
      <c r="G119" s="30"/>
      <c r="H119" s="30"/>
      <c r="I119" s="100"/>
      <c r="J119" s="100"/>
      <c r="K119" s="164">
        <f>BK119</f>
        <v>0</v>
      </c>
      <c r="L119" s="30"/>
      <c r="M119" s="33"/>
      <c r="N119" s="67"/>
      <c r="O119" s="68"/>
      <c r="P119" s="68"/>
      <c r="Q119" s="165">
        <f>Q120+Q237</f>
        <v>0</v>
      </c>
      <c r="R119" s="165">
        <f>R120+R237</f>
        <v>0</v>
      </c>
      <c r="S119" s="68"/>
      <c r="T119" s="166">
        <f>T120+T237</f>
        <v>0</v>
      </c>
      <c r="U119" s="68"/>
      <c r="V119" s="166">
        <f>V120+V237</f>
        <v>2.02562</v>
      </c>
      <c r="W119" s="68"/>
      <c r="X119" s="167">
        <f>X120+X237</f>
        <v>0</v>
      </c>
      <c r="AT119" s="13" t="s">
        <v>78</v>
      </c>
      <c r="AU119" s="13" t="s">
        <v>95</v>
      </c>
      <c r="BK119" s="168">
        <f>BK120+BK237</f>
        <v>0</v>
      </c>
    </row>
    <row r="120" spans="2:63" s="11" customFormat="1" ht="25.9" customHeight="1">
      <c r="B120" s="169"/>
      <c r="C120" s="170"/>
      <c r="D120" s="171" t="s">
        <v>78</v>
      </c>
      <c r="E120" s="172" t="s">
        <v>120</v>
      </c>
      <c r="F120" s="172" t="s">
        <v>121</v>
      </c>
      <c r="G120" s="170"/>
      <c r="H120" s="170"/>
      <c r="I120" s="173"/>
      <c r="J120" s="173"/>
      <c r="K120" s="174">
        <f>BK120</f>
        <v>0</v>
      </c>
      <c r="L120" s="170"/>
      <c r="M120" s="175"/>
      <c r="N120" s="176"/>
      <c r="O120" s="177"/>
      <c r="P120" s="177"/>
      <c r="Q120" s="178">
        <f>Q121+Q142+Q183+Q208</f>
        <v>0</v>
      </c>
      <c r="R120" s="178">
        <f>R121+R142+R183+R208</f>
        <v>0</v>
      </c>
      <c r="S120" s="177"/>
      <c r="T120" s="179">
        <f>T121+T142+T183+T208</f>
        <v>0</v>
      </c>
      <c r="U120" s="177"/>
      <c r="V120" s="179">
        <f>V121+V142+V183+V208</f>
        <v>2.02562</v>
      </c>
      <c r="W120" s="177"/>
      <c r="X120" s="180">
        <f>X121+X142+X183+X208</f>
        <v>0</v>
      </c>
      <c r="AR120" s="181" t="s">
        <v>122</v>
      </c>
      <c r="AT120" s="182" t="s">
        <v>78</v>
      </c>
      <c r="AU120" s="182" t="s">
        <v>79</v>
      </c>
      <c r="AY120" s="181" t="s">
        <v>123</v>
      </c>
      <c r="BK120" s="183">
        <f>BK121+BK142+BK183+BK208</f>
        <v>0</v>
      </c>
    </row>
    <row r="121" spans="2:63" s="11" customFormat="1" ht="22.9" customHeight="1">
      <c r="B121" s="169"/>
      <c r="C121" s="170"/>
      <c r="D121" s="171" t="s">
        <v>78</v>
      </c>
      <c r="E121" s="184" t="s">
        <v>124</v>
      </c>
      <c r="F121" s="184" t="s">
        <v>125</v>
      </c>
      <c r="G121" s="170"/>
      <c r="H121" s="170"/>
      <c r="I121" s="173"/>
      <c r="J121" s="173"/>
      <c r="K121" s="185">
        <f>BK121</f>
        <v>0</v>
      </c>
      <c r="L121" s="170"/>
      <c r="M121" s="175"/>
      <c r="N121" s="176"/>
      <c r="O121" s="177"/>
      <c r="P121" s="177"/>
      <c r="Q121" s="178">
        <f>SUM(Q122:Q141)</f>
        <v>0</v>
      </c>
      <c r="R121" s="178">
        <f>SUM(R122:R141)</f>
        <v>0</v>
      </c>
      <c r="S121" s="177"/>
      <c r="T121" s="179">
        <f>SUM(T122:T141)</f>
        <v>0</v>
      </c>
      <c r="U121" s="177"/>
      <c r="V121" s="179">
        <f>SUM(V122:V141)</f>
        <v>0.1793</v>
      </c>
      <c r="W121" s="177"/>
      <c r="X121" s="180">
        <f>SUM(X122:X141)</f>
        <v>0</v>
      </c>
      <c r="AR121" s="181" t="s">
        <v>122</v>
      </c>
      <c r="AT121" s="182" t="s">
        <v>78</v>
      </c>
      <c r="AU121" s="182" t="s">
        <v>84</v>
      </c>
      <c r="AY121" s="181" t="s">
        <v>123</v>
      </c>
      <c r="BK121" s="183">
        <f>SUM(BK122:BK141)</f>
        <v>0</v>
      </c>
    </row>
    <row r="122" spans="2:65" s="1" customFormat="1" ht="24" customHeight="1">
      <c r="B122" s="29"/>
      <c r="C122" s="186" t="s">
        <v>126</v>
      </c>
      <c r="D122" s="186" t="s">
        <v>127</v>
      </c>
      <c r="E122" s="187" t="s">
        <v>128</v>
      </c>
      <c r="F122" s="188" t="s">
        <v>129</v>
      </c>
      <c r="G122" s="189" t="s">
        <v>130</v>
      </c>
      <c r="H122" s="190">
        <v>234</v>
      </c>
      <c r="I122" s="191"/>
      <c r="J122" s="191"/>
      <c r="K122" s="192">
        <f>ROUND(P122*H122,2)</f>
        <v>0</v>
      </c>
      <c r="L122" s="188" t="s">
        <v>131</v>
      </c>
      <c r="M122" s="33"/>
      <c r="N122" s="193" t="s">
        <v>1</v>
      </c>
      <c r="O122" s="194" t="s">
        <v>43</v>
      </c>
      <c r="P122" s="195">
        <f>I122+J122</f>
        <v>0</v>
      </c>
      <c r="Q122" s="195">
        <f>ROUND(I122*H122,2)</f>
        <v>0</v>
      </c>
      <c r="R122" s="195">
        <f>ROUND(J122*H122,2)</f>
        <v>0</v>
      </c>
      <c r="S122" s="60"/>
      <c r="T122" s="196">
        <f>S122*H122</f>
        <v>0</v>
      </c>
      <c r="U122" s="196">
        <v>0.00019</v>
      </c>
      <c r="V122" s="196">
        <f>U122*H122</f>
        <v>0.04446</v>
      </c>
      <c r="W122" s="196">
        <v>0</v>
      </c>
      <c r="X122" s="197">
        <f>W122*H122</f>
        <v>0</v>
      </c>
      <c r="AR122" s="198" t="s">
        <v>132</v>
      </c>
      <c r="AT122" s="198" t="s">
        <v>127</v>
      </c>
      <c r="AU122" s="198" t="s">
        <v>122</v>
      </c>
      <c r="AY122" s="13" t="s">
        <v>123</v>
      </c>
      <c r="BE122" s="199">
        <f>IF(O122="základní",K122,0)</f>
        <v>0</v>
      </c>
      <c r="BF122" s="199">
        <f>IF(O122="snížená",K122,0)</f>
        <v>0</v>
      </c>
      <c r="BG122" s="199">
        <f>IF(O122="zákl. přenesená",K122,0)</f>
        <v>0</v>
      </c>
      <c r="BH122" s="199">
        <f>IF(O122="sníž. přenesená",K122,0)</f>
        <v>0</v>
      </c>
      <c r="BI122" s="199">
        <f>IF(O122="nulová",K122,0)</f>
        <v>0</v>
      </c>
      <c r="BJ122" s="13" t="s">
        <v>122</v>
      </c>
      <c r="BK122" s="199">
        <f>ROUND(P122*H122,2)</f>
        <v>0</v>
      </c>
      <c r="BL122" s="13" t="s">
        <v>132</v>
      </c>
      <c r="BM122" s="198" t="s">
        <v>133</v>
      </c>
    </row>
    <row r="123" spans="2:47" s="1" customFormat="1" ht="39">
      <c r="B123" s="29"/>
      <c r="C123" s="30"/>
      <c r="D123" s="200" t="s">
        <v>134</v>
      </c>
      <c r="E123" s="30"/>
      <c r="F123" s="201" t="s">
        <v>135</v>
      </c>
      <c r="G123" s="30"/>
      <c r="H123" s="30"/>
      <c r="I123" s="100"/>
      <c r="J123" s="100"/>
      <c r="K123" s="30"/>
      <c r="L123" s="30"/>
      <c r="M123" s="33"/>
      <c r="N123" s="202"/>
      <c r="O123" s="60"/>
      <c r="P123" s="60"/>
      <c r="Q123" s="60"/>
      <c r="R123" s="60"/>
      <c r="S123" s="60"/>
      <c r="T123" s="60"/>
      <c r="U123" s="60"/>
      <c r="V123" s="60"/>
      <c r="W123" s="60"/>
      <c r="X123" s="61"/>
      <c r="AT123" s="13" t="s">
        <v>134</v>
      </c>
      <c r="AU123" s="13" t="s">
        <v>122</v>
      </c>
    </row>
    <row r="124" spans="2:65" s="1" customFormat="1" ht="24" customHeight="1">
      <c r="B124" s="29"/>
      <c r="C124" s="203" t="s">
        <v>136</v>
      </c>
      <c r="D124" s="203" t="s">
        <v>137</v>
      </c>
      <c r="E124" s="204" t="s">
        <v>138</v>
      </c>
      <c r="F124" s="205" t="s">
        <v>139</v>
      </c>
      <c r="G124" s="206" t="s">
        <v>130</v>
      </c>
      <c r="H124" s="207">
        <v>77</v>
      </c>
      <c r="I124" s="208"/>
      <c r="J124" s="209"/>
      <c r="K124" s="210">
        <f>ROUND(P124*H124,2)</f>
        <v>0</v>
      </c>
      <c r="L124" s="205" t="s">
        <v>131</v>
      </c>
      <c r="M124" s="211"/>
      <c r="N124" s="212" t="s">
        <v>1</v>
      </c>
      <c r="O124" s="194" t="s">
        <v>43</v>
      </c>
      <c r="P124" s="195">
        <f>I124+J124</f>
        <v>0</v>
      </c>
      <c r="Q124" s="195">
        <f>ROUND(I124*H124,2)</f>
        <v>0</v>
      </c>
      <c r="R124" s="195">
        <f>ROUND(J124*H124,2)</f>
        <v>0</v>
      </c>
      <c r="S124" s="60"/>
      <c r="T124" s="196">
        <f>S124*H124</f>
        <v>0</v>
      </c>
      <c r="U124" s="196">
        <v>0.0002</v>
      </c>
      <c r="V124" s="196">
        <f>U124*H124</f>
        <v>0.0154</v>
      </c>
      <c r="W124" s="196">
        <v>0</v>
      </c>
      <c r="X124" s="197">
        <f>W124*H124</f>
        <v>0</v>
      </c>
      <c r="AR124" s="198" t="s">
        <v>140</v>
      </c>
      <c r="AT124" s="198" t="s">
        <v>137</v>
      </c>
      <c r="AU124" s="198" t="s">
        <v>122</v>
      </c>
      <c r="AY124" s="13" t="s">
        <v>123</v>
      </c>
      <c r="BE124" s="199">
        <f>IF(O124="základní",K124,0)</f>
        <v>0</v>
      </c>
      <c r="BF124" s="199">
        <f>IF(O124="snížená",K124,0)</f>
        <v>0</v>
      </c>
      <c r="BG124" s="199">
        <f>IF(O124="zákl. přenesená",K124,0)</f>
        <v>0</v>
      </c>
      <c r="BH124" s="199">
        <f>IF(O124="sníž. přenesená",K124,0)</f>
        <v>0</v>
      </c>
      <c r="BI124" s="199">
        <f>IF(O124="nulová",K124,0)</f>
        <v>0</v>
      </c>
      <c r="BJ124" s="13" t="s">
        <v>122</v>
      </c>
      <c r="BK124" s="199">
        <f>ROUND(P124*H124,2)</f>
        <v>0</v>
      </c>
      <c r="BL124" s="13" t="s">
        <v>132</v>
      </c>
      <c r="BM124" s="198" t="s">
        <v>141</v>
      </c>
    </row>
    <row r="125" spans="2:47" s="1" customFormat="1" ht="19.5">
      <c r="B125" s="29"/>
      <c r="C125" s="30"/>
      <c r="D125" s="200" t="s">
        <v>134</v>
      </c>
      <c r="E125" s="30"/>
      <c r="F125" s="201" t="s">
        <v>139</v>
      </c>
      <c r="G125" s="30"/>
      <c r="H125" s="30"/>
      <c r="I125" s="100"/>
      <c r="J125" s="100"/>
      <c r="K125" s="30"/>
      <c r="L125" s="30"/>
      <c r="M125" s="33"/>
      <c r="N125" s="202"/>
      <c r="O125" s="60"/>
      <c r="P125" s="60"/>
      <c r="Q125" s="60"/>
      <c r="R125" s="60"/>
      <c r="S125" s="60"/>
      <c r="T125" s="60"/>
      <c r="U125" s="60"/>
      <c r="V125" s="60"/>
      <c r="W125" s="60"/>
      <c r="X125" s="61"/>
      <c r="AT125" s="13" t="s">
        <v>134</v>
      </c>
      <c r="AU125" s="13" t="s">
        <v>122</v>
      </c>
    </row>
    <row r="126" spans="2:65" s="1" customFormat="1" ht="24" customHeight="1">
      <c r="B126" s="29"/>
      <c r="C126" s="203" t="s">
        <v>142</v>
      </c>
      <c r="D126" s="203" t="s">
        <v>137</v>
      </c>
      <c r="E126" s="204" t="s">
        <v>143</v>
      </c>
      <c r="F126" s="205" t="s">
        <v>144</v>
      </c>
      <c r="G126" s="206" t="s">
        <v>130</v>
      </c>
      <c r="H126" s="207">
        <v>26</v>
      </c>
      <c r="I126" s="208"/>
      <c r="J126" s="209"/>
      <c r="K126" s="210">
        <f>ROUND(P126*H126,2)</f>
        <v>0</v>
      </c>
      <c r="L126" s="205" t="s">
        <v>131</v>
      </c>
      <c r="M126" s="211"/>
      <c r="N126" s="212" t="s">
        <v>1</v>
      </c>
      <c r="O126" s="194" t="s">
        <v>43</v>
      </c>
      <c r="P126" s="195">
        <f>I126+J126</f>
        <v>0</v>
      </c>
      <c r="Q126" s="195">
        <f>ROUND(I126*H126,2)</f>
        <v>0</v>
      </c>
      <c r="R126" s="195">
        <f>ROUND(J126*H126,2)</f>
        <v>0</v>
      </c>
      <c r="S126" s="60"/>
      <c r="T126" s="196">
        <f>S126*H126</f>
        <v>0</v>
      </c>
      <c r="U126" s="196">
        <v>0.0003</v>
      </c>
      <c r="V126" s="196">
        <f>U126*H126</f>
        <v>0.0078</v>
      </c>
      <c r="W126" s="196">
        <v>0</v>
      </c>
      <c r="X126" s="197">
        <f>W126*H126</f>
        <v>0</v>
      </c>
      <c r="AR126" s="198" t="s">
        <v>140</v>
      </c>
      <c r="AT126" s="198" t="s">
        <v>137</v>
      </c>
      <c r="AU126" s="198" t="s">
        <v>122</v>
      </c>
      <c r="AY126" s="13" t="s">
        <v>123</v>
      </c>
      <c r="BE126" s="199">
        <f>IF(O126="základní",K126,0)</f>
        <v>0</v>
      </c>
      <c r="BF126" s="199">
        <f>IF(O126="snížená",K126,0)</f>
        <v>0</v>
      </c>
      <c r="BG126" s="199">
        <f>IF(O126="zákl. přenesená",K126,0)</f>
        <v>0</v>
      </c>
      <c r="BH126" s="199">
        <f>IF(O126="sníž. přenesená",K126,0)</f>
        <v>0</v>
      </c>
      <c r="BI126" s="199">
        <f>IF(O126="nulová",K126,0)</f>
        <v>0</v>
      </c>
      <c r="BJ126" s="13" t="s">
        <v>122</v>
      </c>
      <c r="BK126" s="199">
        <f>ROUND(P126*H126,2)</f>
        <v>0</v>
      </c>
      <c r="BL126" s="13" t="s">
        <v>132</v>
      </c>
      <c r="BM126" s="198" t="s">
        <v>145</v>
      </c>
    </row>
    <row r="127" spans="2:47" s="1" customFormat="1" ht="19.5">
      <c r="B127" s="29"/>
      <c r="C127" s="30"/>
      <c r="D127" s="200" t="s">
        <v>134</v>
      </c>
      <c r="E127" s="30"/>
      <c r="F127" s="201" t="s">
        <v>144</v>
      </c>
      <c r="G127" s="30"/>
      <c r="H127" s="30"/>
      <c r="I127" s="100"/>
      <c r="J127" s="100"/>
      <c r="K127" s="30"/>
      <c r="L127" s="30"/>
      <c r="M127" s="33"/>
      <c r="N127" s="202"/>
      <c r="O127" s="60"/>
      <c r="P127" s="60"/>
      <c r="Q127" s="60"/>
      <c r="R127" s="60"/>
      <c r="S127" s="60"/>
      <c r="T127" s="60"/>
      <c r="U127" s="60"/>
      <c r="V127" s="60"/>
      <c r="W127" s="60"/>
      <c r="X127" s="61"/>
      <c r="AT127" s="13" t="s">
        <v>134</v>
      </c>
      <c r="AU127" s="13" t="s">
        <v>122</v>
      </c>
    </row>
    <row r="128" spans="2:65" s="1" customFormat="1" ht="24" customHeight="1">
      <c r="B128" s="29"/>
      <c r="C128" s="203" t="s">
        <v>146</v>
      </c>
      <c r="D128" s="203" t="s">
        <v>137</v>
      </c>
      <c r="E128" s="204" t="s">
        <v>147</v>
      </c>
      <c r="F128" s="205" t="s">
        <v>148</v>
      </c>
      <c r="G128" s="206" t="s">
        <v>130</v>
      </c>
      <c r="H128" s="207">
        <v>26</v>
      </c>
      <c r="I128" s="208"/>
      <c r="J128" s="209"/>
      <c r="K128" s="210">
        <f>ROUND(P128*H128,2)</f>
        <v>0</v>
      </c>
      <c r="L128" s="205" t="s">
        <v>131</v>
      </c>
      <c r="M128" s="211"/>
      <c r="N128" s="212" t="s">
        <v>1</v>
      </c>
      <c r="O128" s="194" t="s">
        <v>43</v>
      </c>
      <c r="P128" s="195">
        <f>I128+J128</f>
        <v>0</v>
      </c>
      <c r="Q128" s="195">
        <f>ROUND(I128*H128,2)</f>
        <v>0</v>
      </c>
      <c r="R128" s="195">
        <f>ROUND(J128*H128,2)</f>
        <v>0</v>
      </c>
      <c r="S128" s="60"/>
      <c r="T128" s="196">
        <f>S128*H128</f>
        <v>0</v>
      </c>
      <c r="U128" s="196">
        <v>0.0003</v>
      </c>
      <c r="V128" s="196">
        <f>U128*H128</f>
        <v>0.0078</v>
      </c>
      <c r="W128" s="196">
        <v>0</v>
      </c>
      <c r="X128" s="197">
        <f>W128*H128</f>
        <v>0</v>
      </c>
      <c r="AR128" s="198" t="s">
        <v>140</v>
      </c>
      <c r="AT128" s="198" t="s">
        <v>137</v>
      </c>
      <c r="AU128" s="198" t="s">
        <v>122</v>
      </c>
      <c r="AY128" s="13" t="s">
        <v>123</v>
      </c>
      <c r="BE128" s="199">
        <f>IF(O128="základní",K128,0)</f>
        <v>0</v>
      </c>
      <c r="BF128" s="199">
        <f>IF(O128="snížená",K128,0)</f>
        <v>0</v>
      </c>
      <c r="BG128" s="199">
        <f>IF(O128="zákl. přenesená",K128,0)</f>
        <v>0</v>
      </c>
      <c r="BH128" s="199">
        <f>IF(O128="sníž. přenesená",K128,0)</f>
        <v>0</v>
      </c>
      <c r="BI128" s="199">
        <f>IF(O128="nulová",K128,0)</f>
        <v>0</v>
      </c>
      <c r="BJ128" s="13" t="s">
        <v>122</v>
      </c>
      <c r="BK128" s="199">
        <f>ROUND(P128*H128,2)</f>
        <v>0</v>
      </c>
      <c r="BL128" s="13" t="s">
        <v>132</v>
      </c>
      <c r="BM128" s="198" t="s">
        <v>149</v>
      </c>
    </row>
    <row r="129" spans="2:47" s="1" customFormat="1" ht="19.5">
      <c r="B129" s="29"/>
      <c r="C129" s="30"/>
      <c r="D129" s="200" t="s">
        <v>134</v>
      </c>
      <c r="E129" s="30"/>
      <c r="F129" s="201" t="s">
        <v>148</v>
      </c>
      <c r="G129" s="30"/>
      <c r="H129" s="30"/>
      <c r="I129" s="100"/>
      <c r="J129" s="100"/>
      <c r="K129" s="30"/>
      <c r="L129" s="30"/>
      <c r="M129" s="33"/>
      <c r="N129" s="202"/>
      <c r="O129" s="60"/>
      <c r="P129" s="60"/>
      <c r="Q129" s="60"/>
      <c r="R129" s="60"/>
      <c r="S129" s="60"/>
      <c r="T129" s="60"/>
      <c r="U129" s="60"/>
      <c r="V129" s="60"/>
      <c r="W129" s="60"/>
      <c r="X129" s="61"/>
      <c r="AT129" s="13" t="s">
        <v>134</v>
      </c>
      <c r="AU129" s="13" t="s">
        <v>122</v>
      </c>
    </row>
    <row r="130" spans="2:65" s="1" customFormat="1" ht="24" customHeight="1">
      <c r="B130" s="29"/>
      <c r="C130" s="203" t="s">
        <v>150</v>
      </c>
      <c r="D130" s="203" t="s">
        <v>137</v>
      </c>
      <c r="E130" s="204" t="s">
        <v>151</v>
      </c>
      <c r="F130" s="205" t="s">
        <v>152</v>
      </c>
      <c r="G130" s="206" t="s">
        <v>130</v>
      </c>
      <c r="H130" s="207">
        <v>105</v>
      </c>
      <c r="I130" s="208"/>
      <c r="J130" s="209"/>
      <c r="K130" s="210">
        <f>ROUND(P130*H130,2)</f>
        <v>0</v>
      </c>
      <c r="L130" s="205" t="s">
        <v>131</v>
      </c>
      <c r="M130" s="211"/>
      <c r="N130" s="212" t="s">
        <v>1</v>
      </c>
      <c r="O130" s="194" t="s">
        <v>43</v>
      </c>
      <c r="P130" s="195">
        <f>I130+J130</f>
        <v>0</v>
      </c>
      <c r="Q130" s="195">
        <f>ROUND(I130*H130,2)</f>
        <v>0</v>
      </c>
      <c r="R130" s="195">
        <f>ROUND(J130*H130,2)</f>
        <v>0</v>
      </c>
      <c r="S130" s="60"/>
      <c r="T130" s="196">
        <f>S130*H130</f>
        <v>0</v>
      </c>
      <c r="U130" s="196">
        <v>0.0006</v>
      </c>
      <c r="V130" s="196">
        <f>U130*H130</f>
        <v>0.063</v>
      </c>
      <c r="W130" s="196">
        <v>0</v>
      </c>
      <c r="X130" s="197">
        <f>W130*H130</f>
        <v>0</v>
      </c>
      <c r="AR130" s="198" t="s">
        <v>140</v>
      </c>
      <c r="AT130" s="198" t="s">
        <v>137</v>
      </c>
      <c r="AU130" s="198" t="s">
        <v>122</v>
      </c>
      <c r="AY130" s="13" t="s">
        <v>123</v>
      </c>
      <c r="BE130" s="199">
        <f>IF(O130="základní",K130,0)</f>
        <v>0</v>
      </c>
      <c r="BF130" s="199">
        <f>IF(O130="snížená",K130,0)</f>
        <v>0</v>
      </c>
      <c r="BG130" s="199">
        <f>IF(O130="zákl. přenesená",K130,0)</f>
        <v>0</v>
      </c>
      <c r="BH130" s="199">
        <f>IF(O130="sníž. přenesená",K130,0)</f>
        <v>0</v>
      </c>
      <c r="BI130" s="199">
        <f>IF(O130="nulová",K130,0)</f>
        <v>0</v>
      </c>
      <c r="BJ130" s="13" t="s">
        <v>122</v>
      </c>
      <c r="BK130" s="199">
        <f>ROUND(P130*H130,2)</f>
        <v>0</v>
      </c>
      <c r="BL130" s="13" t="s">
        <v>132</v>
      </c>
      <c r="BM130" s="198" t="s">
        <v>153</v>
      </c>
    </row>
    <row r="131" spans="2:47" s="1" customFormat="1" ht="19.5">
      <c r="B131" s="29"/>
      <c r="C131" s="30"/>
      <c r="D131" s="200" t="s">
        <v>134</v>
      </c>
      <c r="E131" s="30"/>
      <c r="F131" s="201" t="s">
        <v>152</v>
      </c>
      <c r="G131" s="30"/>
      <c r="H131" s="30"/>
      <c r="I131" s="100"/>
      <c r="J131" s="100"/>
      <c r="K131" s="30"/>
      <c r="L131" s="30"/>
      <c r="M131" s="33"/>
      <c r="N131" s="202"/>
      <c r="O131" s="60"/>
      <c r="P131" s="60"/>
      <c r="Q131" s="60"/>
      <c r="R131" s="60"/>
      <c r="S131" s="60"/>
      <c r="T131" s="60"/>
      <c r="U131" s="60"/>
      <c r="V131" s="60"/>
      <c r="W131" s="60"/>
      <c r="X131" s="61"/>
      <c r="AT131" s="13" t="s">
        <v>134</v>
      </c>
      <c r="AU131" s="13" t="s">
        <v>122</v>
      </c>
    </row>
    <row r="132" spans="2:65" s="1" customFormat="1" ht="24" customHeight="1">
      <c r="B132" s="29"/>
      <c r="C132" s="203" t="s">
        <v>154</v>
      </c>
      <c r="D132" s="203" t="s">
        <v>137</v>
      </c>
      <c r="E132" s="204" t="s">
        <v>155</v>
      </c>
      <c r="F132" s="205" t="s">
        <v>156</v>
      </c>
      <c r="G132" s="206" t="s">
        <v>130</v>
      </c>
      <c r="H132" s="207">
        <v>4</v>
      </c>
      <c r="I132" s="208"/>
      <c r="J132" s="209"/>
      <c r="K132" s="210">
        <f>ROUND(P132*H132,2)</f>
        <v>0</v>
      </c>
      <c r="L132" s="205" t="s">
        <v>131</v>
      </c>
      <c r="M132" s="211"/>
      <c r="N132" s="212" t="s">
        <v>1</v>
      </c>
      <c r="O132" s="194" t="s">
        <v>43</v>
      </c>
      <c r="P132" s="195">
        <f>I132+J132</f>
        <v>0</v>
      </c>
      <c r="Q132" s="195">
        <f>ROUND(I132*H132,2)</f>
        <v>0</v>
      </c>
      <c r="R132" s="195">
        <f>ROUND(J132*H132,2)</f>
        <v>0</v>
      </c>
      <c r="S132" s="60"/>
      <c r="T132" s="196">
        <f>S132*H132</f>
        <v>0</v>
      </c>
      <c r="U132" s="196">
        <v>0.0009</v>
      </c>
      <c r="V132" s="196">
        <f>U132*H132</f>
        <v>0.0036</v>
      </c>
      <c r="W132" s="196">
        <v>0</v>
      </c>
      <c r="X132" s="197">
        <f>W132*H132</f>
        <v>0</v>
      </c>
      <c r="AR132" s="198" t="s">
        <v>140</v>
      </c>
      <c r="AT132" s="198" t="s">
        <v>137</v>
      </c>
      <c r="AU132" s="198" t="s">
        <v>122</v>
      </c>
      <c r="AY132" s="13" t="s">
        <v>123</v>
      </c>
      <c r="BE132" s="199">
        <f>IF(O132="základní",K132,0)</f>
        <v>0</v>
      </c>
      <c r="BF132" s="199">
        <f>IF(O132="snížená",K132,0)</f>
        <v>0</v>
      </c>
      <c r="BG132" s="199">
        <f>IF(O132="zákl. přenesená",K132,0)</f>
        <v>0</v>
      </c>
      <c r="BH132" s="199">
        <f>IF(O132="sníž. přenesená",K132,0)</f>
        <v>0</v>
      </c>
      <c r="BI132" s="199">
        <f>IF(O132="nulová",K132,0)</f>
        <v>0</v>
      </c>
      <c r="BJ132" s="13" t="s">
        <v>122</v>
      </c>
      <c r="BK132" s="199">
        <f>ROUND(P132*H132,2)</f>
        <v>0</v>
      </c>
      <c r="BL132" s="13" t="s">
        <v>132</v>
      </c>
      <c r="BM132" s="198" t="s">
        <v>157</v>
      </c>
    </row>
    <row r="133" spans="2:47" s="1" customFormat="1" ht="19.5">
      <c r="B133" s="29"/>
      <c r="C133" s="30"/>
      <c r="D133" s="200" t="s">
        <v>134</v>
      </c>
      <c r="E133" s="30"/>
      <c r="F133" s="201" t="s">
        <v>156</v>
      </c>
      <c r="G133" s="30"/>
      <c r="H133" s="30"/>
      <c r="I133" s="100"/>
      <c r="J133" s="100"/>
      <c r="K133" s="30"/>
      <c r="L133" s="30"/>
      <c r="M133" s="33"/>
      <c r="N133" s="202"/>
      <c r="O133" s="60"/>
      <c r="P133" s="60"/>
      <c r="Q133" s="60"/>
      <c r="R133" s="60"/>
      <c r="S133" s="60"/>
      <c r="T133" s="60"/>
      <c r="U133" s="60"/>
      <c r="V133" s="60"/>
      <c r="W133" s="60"/>
      <c r="X133" s="61"/>
      <c r="AT133" s="13" t="s">
        <v>134</v>
      </c>
      <c r="AU133" s="13" t="s">
        <v>122</v>
      </c>
    </row>
    <row r="134" spans="2:65" s="1" customFormat="1" ht="24" customHeight="1">
      <c r="B134" s="29"/>
      <c r="C134" s="203" t="s">
        <v>158</v>
      </c>
      <c r="D134" s="203" t="s">
        <v>137</v>
      </c>
      <c r="E134" s="204" t="s">
        <v>159</v>
      </c>
      <c r="F134" s="205" t="s">
        <v>160</v>
      </c>
      <c r="G134" s="206" t="s">
        <v>130</v>
      </c>
      <c r="H134" s="207">
        <v>23</v>
      </c>
      <c r="I134" s="208"/>
      <c r="J134" s="209"/>
      <c r="K134" s="210">
        <f>ROUND(P134*H134,2)</f>
        <v>0</v>
      </c>
      <c r="L134" s="205" t="s">
        <v>131</v>
      </c>
      <c r="M134" s="211"/>
      <c r="N134" s="212" t="s">
        <v>1</v>
      </c>
      <c r="O134" s="194" t="s">
        <v>43</v>
      </c>
      <c r="P134" s="195">
        <f>I134+J134</f>
        <v>0</v>
      </c>
      <c r="Q134" s="195">
        <f>ROUND(I134*H134,2)</f>
        <v>0</v>
      </c>
      <c r="R134" s="195">
        <f>ROUND(J134*H134,2)</f>
        <v>0</v>
      </c>
      <c r="S134" s="60"/>
      <c r="T134" s="196">
        <f>S134*H134</f>
        <v>0</v>
      </c>
      <c r="U134" s="196">
        <v>0.0008</v>
      </c>
      <c r="V134" s="196">
        <f>U134*H134</f>
        <v>0.0184</v>
      </c>
      <c r="W134" s="196">
        <v>0</v>
      </c>
      <c r="X134" s="197">
        <f>W134*H134</f>
        <v>0</v>
      </c>
      <c r="AR134" s="198" t="s">
        <v>140</v>
      </c>
      <c r="AT134" s="198" t="s">
        <v>137</v>
      </c>
      <c r="AU134" s="198" t="s">
        <v>122</v>
      </c>
      <c r="AY134" s="13" t="s">
        <v>123</v>
      </c>
      <c r="BE134" s="199">
        <f>IF(O134="základní",K134,0)</f>
        <v>0</v>
      </c>
      <c r="BF134" s="199">
        <f>IF(O134="snížená",K134,0)</f>
        <v>0</v>
      </c>
      <c r="BG134" s="199">
        <f>IF(O134="zákl. přenesená",K134,0)</f>
        <v>0</v>
      </c>
      <c r="BH134" s="199">
        <f>IF(O134="sníž. přenesená",K134,0)</f>
        <v>0</v>
      </c>
      <c r="BI134" s="199">
        <f>IF(O134="nulová",K134,0)</f>
        <v>0</v>
      </c>
      <c r="BJ134" s="13" t="s">
        <v>122</v>
      </c>
      <c r="BK134" s="199">
        <f>ROUND(P134*H134,2)</f>
        <v>0</v>
      </c>
      <c r="BL134" s="13" t="s">
        <v>132</v>
      </c>
      <c r="BM134" s="198" t="s">
        <v>161</v>
      </c>
    </row>
    <row r="135" spans="2:47" s="1" customFormat="1" ht="19.5">
      <c r="B135" s="29"/>
      <c r="C135" s="30"/>
      <c r="D135" s="200" t="s">
        <v>134</v>
      </c>
      <c r="E135" s="30"/>
      <c r="F135" s="201" t="s">
        <v>160</v>
      </c>
      <c r="G135" s="30"/>
      <c r="H135" s="30"/>
      <c r="I135" s="100"/>
      <c r="J135" s="100"/>
      <c r="K135" s="30"/>
      <c r="L135" s="30"/>
      <c r="M135" s="33"/>
      <c r="N135" s="202"/>
      <c r="O135" s="60"/>
      <c r="P135" s="60"/>
      <c r="Q135" s="60"/>
      <c r="R135" s="60"/>
      <c r="S135" s="60"/>
      <c r="T135" s="60"/>
      <c r="U135" s="60"/>
      <c r="V135" s="60"/>
      <c r="W135" s="60"/>
      <c r="X135" s="61"/>
      <c r="AT135" s="13" t="s">
        <v>134</v>
      </c>
      <c r="AU135" s="13" t="s">
        <v>122</v>
      </c>
    </row>
    <row r="136" spans="2:65" s="1" customFormat="1" ht="24" customHeight="1">
      <c r="B136" s="29"/>
      <c r="C136" s="186" t="s">
        <v>162</v>
      </c>
      <c r="D136" s="186" t="s">
        <v>127</v>
      </c>
      <c r="E136" s="187" t="s">
        <v>163</v>
      </c>
      <c r="F136" s="188" t="s">
        <v>164</v>
      </c>
      <c r="G136" s="189" t="s">
        <v>130</v>
      </c>
      <c r="H136" s="190">
        <v>13</v>
      </c>
      <c r="I136" s="191"/>
      <c r="J136" s="191"/>
      <c r="K136" s="192">
        <f>ROUND(P136*H136,2)</f>
        <v>0</v>
      </c>
      <c r="L136" s="188" t="s">
        <v>131</v>
      </c>
      <c r="M136" s="33"/>
      <c r="N136" s="193" t="s">
        <v>1</v>
      </c>
      <c r="O136" s="194" t="s">
        <v>43</v>
      </c>
      <c r="P136" s="195">
        <f>I136+J136</f>
        <v>0</v>
      </c>
      <c r="Q136" s="195">
        <f>ROUND(I136*H136,2)</f>
        <v>0</v>
      </c>
      <c r="R136" s="195">
        <f>ROUND(J136*H136,2)</f>
        <v>0</v>
      </c>
      <c r="S136" s="60"/>
      <c r="T136" s="196">
        <f>S136*H136</f>
        <v>0</v>
      </c>
      <c r="U136" s="196">
        <v>0.00017</v>
      </c>
      <c r="V136" s="196">
        <f>U136*H136</f>
        <v>0.00221</v>
      </c>
      <c r="W136" s="196">
        <v>0</v>
      </c>
      <c r="X136" s="197">
        <f>W136*H136</f>
        <v>0</v>
      </c>
      <c r="AR136" s="198" t="s">
        <v>132</v>
      </c>
      <c r="AT136" s="198" t="s">
        <v>127</v>
      </c>
      <c r="AU136" s="198" t="s">
        <v>122</v>
      </c>
      <c r="AY136" s="13" t="s">
        <v>123</v>
      </c>
      <c r="BE136" s="199">
        <f>IF(O136="základní",K136,0)</f>
        <v>0</v>
      </c>
      <c r="BF136" s="199">
        <f>IF(O136="snížená",K136,0)</f>
        <v>0</v>
      </c>
      <c r="BG136" s="199">
        <f>IF(O136="zákl. přenesená",K136,0)</f>
        <v>0</v>
      </c>
      <c r="BH136" s="199">
        <f>IF(O136="sníž. přenesená",K136,0)</f>
        <v>0</v>
      </c>
      <c r="BI136" s="199">
        <f>IF(O136="nulová",K136,0)</f>
        <v>0</v>
      </c>
      <c r="BJ136" s="13" t="s">
        <v>122</v>
      </c>
      <c r="BK136" s="199">
        <f>ROUND(P136*H136,2)</f>
        <v>0</v>
      </c>
      <c r="BL136" s="13" t="s">
        <v>132</v>
      </c>
      <c r="BM136" s="198" t="s">
        <v>165</v>
      </c>
    </row>
    <row r="137" spans="2:47" s="1" customFormat="1" ht="48.75">
      <c r="B137" s="29"/>
      <c r="C137" s="30"/>
      <c r="D137" s="200" t="s">
        <v>134</v>
      </c>
      <c r="E137" s="30"/>
      <c r="F137" s="201" t="s">
        <v>166</v>
      </c>
      <c r="G137" s="30"/>
      <c r="H137" s="30"/>
      <c r="I137" s="100"/>
      <c r="J137" s="100"/>
      <c r="K137" s="30"/>
      <c r="L137" s="30"/>
      <c r="M137" s="33"/>
      <c r="N137" s="202"/>
      <c r="O137" s="60"/>
      <c r="P137" s="60"/>
      <c r="Q137" s="60"/>
      <c r="R137" s="60"/>
      <c r="S137" s="60"/>
      <c r="T137" s="60"/>
      <c r="U137" s="60"/>
      <c r="V137" s="60"/>
      <c r="W137" s="60"/>
      <c r="X137" s="61"/>
      <c r="AT137" s="13" t="s">
        <v>134</v>
      </c>
      <c r="AU137" s="13" t="s">
        <v>122</v>
      </c>
    </row>
    <row r="138" spans="2:65" s="1" customFormat="1" ht="24" customHeight="1">
      <c r="B138" s="29"/>
      <c r="C138" s="203" t="s">
        <v>167</v>
      </c>
      <c r="D138" s="203" t="s">
        <v>137</v>
      </c>
      <c r="E138" s="204" t="s">
        <v>168</v>
      </c>
      <c r="F138" s="205" t="s">
        <v>169</v>
      </c>
      <c r="G138" s="206" t="s">
        <v>130</v>
      </c>
      <c r="H138" s="207">
        <v>13</v>
      </c>
      <c r="I138" s="208"/>
      <c r="J138" s="209"/>
      <c r="K138" s="210">
        <f>ROUND(P138*H138,2)</f>
        <v>0</v>
      </c>
      <c r="L138" s="205" t="s">
        <v>131</v>
      </c>
      <c r="M138" s="211"/>
      <c r="N138" s="212" t="s">
        <v>1</v>
      </c>
      <c r="O138" s="194" t="s">
        <v>43</v>
      </c>
      <c r="P138" s="195">
        <f>I138+J138</f>
        <v>0</v>
      </c>
      <c r="Q138" s="195">
        <f>ROUND(I138*H138,2)</f>
        <v>0</v>
      </c>
      <c r="R138" s="195">
        <f>ROUND(J138*H138,2)</f>
        <v>0</v>
      </c>
      <c r="S138" s="60"/>
      <c r="T138" s="196">
        <f>S138*H138</f>
        <v>0</v>
      </c>
      <c r="U138" s="196">
        <v>0.00101</v>
      </c>
      <c r="V138" s="196">
        <f>U138*H138</f>
        <v>0.013130000000000001</v>
      </c>
      <c r="W138" s="196">
        <v>0</v>
      </c>
      <c r="X138" s="197">
        <f>W138*H138</f>
        <v>0</v>
      </c>
      <c r="AR138" s="198" t="s">
        <v>140</v>
      </c>
      <c r="AT138" s="198" t="s">
        <v>137</v>
      </c>
      <c r="AU138" s="198" t="s">
        <v>122</v>
      </c>
      <c r="AY138" s="13" t="s">
        <v>123</v>
      </c>
      <c r="BE138" s="199">
        <f>IF(O138="základní",K138,0)</f>
        <v>0</v>
      </c>
      <c r="BF138" s="199">
        <f>IF(O138="snížená",K138,0)</f>
        <v>0</v>
      </c>
      <c r="BG138" s="199">
        <f>IF(O138="zákl. přenesená",K138,0)</f>
        <v>0</v>
      </c>
      <c r="BH138" s="199">
        <f>IF(O138="sníž. přenesená",K138,0)</f>
        <v>0</v>
      </c>
      <c r="BI138" s="199">
        <f>IF(O138="nulová",K138,0)</f>
        <v>0</v>
      </c>
      <c r="BJ138" s="13" t="s">
        <v>122</v>
      </c>
      <c r="BK138" s="199">
        <f>ROUND(P138*H138,2)</f>
        <v>0</v>
      </c>
      <c r="BL138" s="13" t="s">
        <v>132</v>
      </c>
      <c r="BM138" s="198" t="s">
        <v>170</v>
      </c>
    </row>
    <row r="139" spans="2:47" s="1" customFormat="1" ht="19.5">
      <c r="B139" s="29"/>
      <c r="C139" s="30"/>
      <c r="D139" s="200" t="s">
        <v>134</v>
      </c>
      <c r="E139" s="30"/>
      <c r="F139" s="201" t="s">
        <v>169</v>
      </c>
      <c r="G139" s="30"/>
      <c r="H139" s="30"/>
      <c r="I139" s="100"/>
      <c r="J139" s="100"/>
      <c r="K139" s="30"/>
      <c r="L139" s="30"/>
      <c r="M139" s="33"/>
      <c r="N139" s="202"/>
      <c r="O139" s="60"/>
      <c r="P139" s="60"/>
      <c r="Q139" s="60"/>
      <c r="R139" s="60"/>
      <c r="S139" s="60"/>
      <c r="T139" s="60"/>
      <c r="U139" s="60"/>
      <c r="V139" s="60"/>
      <c r="W139" s="60"/>
      <c r="X139" s="61"/>
      <c r="AT139" s="13" t="s">
        <v>134</v>
      </c>
      <c r="AU139" s="13" t="s">
        <v>122</v>
      </c>
    </row>
    <row r="140" spans="2:65" s="1" customFormat="1" ht="24" customHeight="1">
      <c r="B140" s="29"/>
      <c r="C140" s="186" t="s">
        <v>171</v>
      </c>
      <c r="D140" s="186" t="s">
        <v>127</v>
      </c>
      <c r="E140" s="187" t="s">
        <v>172</v>
      </c>
      <c r="F140" s="188" t="s">
        <v>173</v>
      </c>
      <c r="G140" s="189" t="s">
        <v>130</v>
      </c>
      <c r="H140" s="190">
        <v>25</v>
      </c>
      <c r="I140" s="191"/>
      <c r="J140" s="191"/>
      <c r="K140" s="192">
        <f>ROUND(P140*H140,2)</f>
        <v>0</v>
      </c>
      <c r="L140" s="188" t="s">
        <v>131</v>
      </c>
      <c r="M140" s="33"/>
      <c r="N140" s="193" t="s">
        <v>1</v>
      </c>
      <c r="O140" s="194" t="s">
        <v>43</v>
      </c>
      <c r="P140" s="195">
        <f>I140+J140</f>
        <v>0</v>
      </c>
      <c r="Q140" s="195">
        <f>ROUND(I140*H140,2)</f>
        <v>0</v>
      </c>
      <c r="R140" s="195">
        <f>ROUND(J140*H140,2)</f>
        <v>0</v>
      </c>
      <c r="S140" s="60"/>
      <c r="T140" s="196">
        <f>S140*H140</f>
        <v>0</v>
      </c>
      <c r="U140" s="196">
        <v>0.00014</v>
      </c>
      <c r="V140" s="196">
        <f>U140*H140</f>
        <v>0.0034999999999999996</v>
      </c>
      <c r="W140" s="196">
        <v>0</v>
      </c>
      <c r="X140" s="197">
        <f>W140*H140</f>
        <v>0</v>
      </c>
      <c r="AR140" s="198" t="s">
        <v>132</v>
      </c>
      <c r="AT140" s="198" t="s">
        <v>127</v>
      </c>
      <c r="AU140" s="198" t="s">
        <v>122</v>
      </c>
      <c r="AY140" s="13" t="s">
        <v>123</v>
      </c>
      <c r="BE140" s="199">
        <f>IF(O140="základní",K140,0)</f>
        <v>0</v>
      </c>
      <c r="BF140" s="199">
        <f>IF(O140="snížená",K140,0)</f>
        <v>0</v>
      </c>
      <c r="BG140" s="199">
        <f>IF(O140="zákl. přenesená",K140,0)</f>
        <v>0</v>
      </c>
      <c r="BH140" s="199">
        <f>IF(O140="sníž. přenesená",K140,0)</f>
        <v>0</v>
      </c>
      <c r="BI140" s="199">
        <f>IF(O140="nulová",K140,0)</f>
        <v>0</v>
      </c>
      <c r="BJ140" s="13" t="s">
        <v>122</v>
      </c>
      <c r="BK140" s="199">
        <f>ROUND(P140*H140,2)</f>
        <v>0</v>
      </c>
      <c r="BL140" s="13" t="s">
        <v>132</v>
      </c>
      <c r="BM140" s="198" t="s">
        <v>174</v>
      </c>
    </row>
    <row r="141" spans="2:47" s="1" customFormat="1" ht="48.75">
      <c r="B141" s="29"/>
      <c r="C141" s="30"/>
      <c r="D141" s="200" t="s">
        <v>134</v>
      </c>
      <c r="E141" s="30"/>
      <c r="F141" s="201" t="s">
        <v>175</v>
      </c>
      <c r="G141" s="30"/>
      <c r="H141" s="30"/>
      <c r="I141" s="100"/>
      <c r="J141" s="100"/>
      <c r="K141" s="30"/>
      <c r="L141" s="30"/>
      <c r="M141" s="33"/>
      <c r="N141" s="202"/>
      <c r="O141" s="60"/>
      <c r="P141" s="60"/>
      <c r="Q141" s="60"/>
      <c r="R141" s="60"/>
      <c r="S141" s="60"/>
      <c r="T141" s="60"/>
      <c r="U141" s="60"/>
      <c r="V141" s="60"/>
      <c r="W141" s="60"/>
      <c r="X141" s="61"/>
      <c r="AT141" s="13" t="s">
        <v>134</v>
      </c>
      <c r="AU141" s="13" t="s">
        <v>122</v>
      </c>
    </row>
    <row r="142" spans="2:63" s="11" customFormat="1" ht="22.9" customHeight="1">
      <c r="B142" s="169"/>
      <c r="C142" s="170"/>
      <c r="D142" s="171" t="s">
        <v>78</v>
      </c>
      <c r="E142" s="184" t="s">
        <v>176</v>
      </c>
      <c r="F142" s="184" t="s">
        <v>177</v>
      </c>
      <c r="G142" s="170"/>
      <c r="H142" s="170"/>
      <c r="I142" s="173"/>
      <c r="J142" s="173"/>
      <c r="K142" s="185">
        <f>BK142</f>
        <v>0</v>
      </c>
      <c r="L142" s="170"/>
      <c r="M142" s="175"/>
      <c r="N142" s="176"/>
      <c r="O142" s="177"/>
      <c r="P142" s="177"/>
      <c r="Q142" s="178">
        <f>SUM(Q143:Q182)</f>
        <v>0</v>
      </c>
      <c r="R142" s="178">
        <f>SUM(R143:R182)</f>
        <v>0</v>
      </c>
      <c r="S142" s="177"/>
      <c r="T142" s="179">
        <f>SUM(T143:T182)</f>
        <v>0</v>
      </c>
      <c r="U142" s="177"/>
      <c r="V142" s="179">
        <f>SUM(V143:V182)</f>
        <v>0.5744600000000001</v>
      </c>
      <c r="W142" s="177"/>
      <c r="X142" s="180">
        <f>SUM(X143:X182)</f>
        <v>0</v>
      </c>
      <c r="AR142" s="181" t="s">
        <v>122</v>
      </c>
      <c r="AT142" s="182" t="s">
        <v>78</v>
      </c>
      <c r="AU142" s="182" t="s">
        <v>84</v>
      </c>
      <c r="AY142" s="181" t="s">
        <v>123</v>
      </c>
      <c r="BK142" s="183">
        <f>SUM(BK143:BK182)</f>
        <v>0</v>
      </c>
    </row>
    <row r="143" spans="2:65" s="1" customFormat="1" ht="24" customHeight="1">
      <c r="B143" s="29"/>
      <c r="C143" s="186" t="s">
        <v>122</v>
      </c>
      <c r="D143" s="186" t="s">
        <v>127</v>
      </c>
      <c r="E143" s="187" t="s">
        <v>178</v>
      </c>
      <c r="F143" s="188" t="s">
        <v>179</v>
      </c>
      <c r="G143" s="189" t="s">
        <v>130</v>
      </c>
      <c r="H143" s="190">
        <v>494</v>
      </c>
      <c r="I143" s="191"/>
      <c r="J143" s="191"/>
      <c r="K143" s="192">
        <f>ROUND(P143*H143,2)</f>
        <v>0</v>
      </c>
      <c r="L143" s="188" t="s">
        <v>131</v>
      </c>
      <c r="M143" s="33"/>
      <c r="N143" s="193" t="s">
        <v>1</v>
      </c>
      <c r="O143" s="194" t="s">
        <v>43</v>
      </c>
      <c r="P143" s="195">
        <f>I143+J143</f>
        <v>0</v>
      </c>
      <c r="Q143" s="195">
        <f>ROUND(I143*H143,2)</f>
        <v>0</v>
      </c>
      <c r="R143" s="195">
        <f>ROUND(J143*H143,2)</f>
        <v>0</v>
      </c>
      <c r="S143" s="60"/>
      <c r="T143" s="196">
        <f>S143*H143</f>
        <v>0</v>
      </c>
      <c r="U143" s="196">
        <v>0.00047</v>
      </c>
      <c r="V143" s="196">
        <f>U143*H143</f>
        <v>0.23218</v>
      </c>
      <c r="W143" s="196">
        <v>0</v>
      </c>
      <c r="X143" s="197">
        <f>W143*H143</f>
        <v>0</v>
      </c>
      <c r="AR143" s="198" t="s">
        <v>132</v>
      </c>
      <c r="AT143" s="198" t="s">
        <v>127</v>
      </c>
      <c r="AU143" s="198" t="s">
        <v>122</v>
      </c>
      <c r="AY143" s="13" t="s">
        <v>123</v>
      </c>
      <c r="BE143" s="199">
        <f>IF(O143="základní",K143,0)</f>
        <v>0</v>
      </c>
      <c r="BF143" s="199">
        <f>IF(O143="snížená",K143,0)</f>
        <v>0</v>
      </c>
      <c r="BG143" s="199">
        <f>IF(O143="zákl. přenesená",K143,0)</f>
        <v>0</v>
      </c>
      <c r="BH143" s="199">
        <f>IF(O143="sníž. přenesená",K143,0)</f>
        <v>0</v>
      </c>
      <c r="BI143" s="199">
        <f>IF(O143="nulová",K143,0)</f>
        <v>0</v>
      </c>
      <c r="BJ143" s="13" t="s">
        <v>122</v>
      </c>
      <c r="BK143" s="199">
        <f>ROUND(P143*H143,2)</f>
        <v>0</v>
      </c>
      <c r="BL143" s="13" t="s">
        <v>132</v>
      </c>
      <c r="BM143" s="198" t="s">
        <v>180</v>
      </c>
    </row>
    <row r="144" spans="2:47" s="1" customFormat="1" ht="19.5">
      <c r="B144" s="29"/>
      <c r="C144" s="30"/>
      <c r="D144" s="200" t="s">
        <v>134</v>
      </c>
      <c r="E144" s="30"/>
      <c r="F144" s="201" t="s">
        <v>181</v>
      </c>
      <c r="G144" s="30"/>
      <c r="H144" s="30"/>
      <c r="I144" s="100"/>
      <c r="J144" s="100"/>
      <c r="K144" s="30"/>
      <c r="L144" s="30"/>
      <c r="M144" s="33"/>
      <c r="N144" s="202"/>
      <c r="O144" s="60"/>
      <c r="P144" s="60"/>
      <c r="Q144" s="60"/>
      <c r="R144" s="60"/>
      <c r="S144" s="60"/>
      <c r="T144" s="60"/>
      <c r="U144" s="60"/>
      <c r="V144" s="60"/>
      <c r="W144" s="60"/>
      <c r="X144" s="61"/>
      <c r="AT144" s="13" t="s">
        <v>134</v>
      </c>
      <c r="AU144" s="13" t="s">
        <v>122</v>
      </c>
    </row>
    <row r="145" spans="2:65" s="1" customFormat="1" ht="24" customHeight="1">
      <c r="B145" s="29"/>
      <c r="C145" s="186" t="s">
        <v>182</v>
      </c>
      <c r="D145" s="186" t="s">
        <v>127</v>
      </c>
      <c r="E145" s="187" t="s">
        <v>183</v>
      </c>
      <c r="F145" s="188" t="s">
        <v>184</v>
      </c>
      <c r="G145" s="189" t="s">
        <v>130</v>
      </c>
      <c r="H145" s="190">
        <v>25</v>
      </c>
      <c r="I145" s="191"/>
      <c r="J145" s="191"/>
      <c r="K145" s="192">
        <f>ROUND(P145*H145,2)</f>
        <v>0</v>
      </c>
      <c r="L145" s="188" t="s">
        <v>131</v>
      </c>
      <c r="M145" s="33"/>
      <c r="N145" s="193" t="s">
        <v>1</v>
      </c>
      <c r="O145" s="194" t="s">
        <v>43</v>
      </c>
      <c r="P145" s="195">
        <f>I145+J145</f>
        <v>0</v>
      </c>
      <c r="Q145" s="195">
        <f>ROUND(I145*H145,2)</f>
        <v>0</v>
      </c>
      <c r="R145" s="195">
        <f>ROUND(J145*H145,2)</f>
        <v>0</v>
      </c>
      <c r="S145" s="60"/>
      <c r="T145" s="196">
        <f>S145*H145</f>
        <v>0</v>
      </c>
      <c r="U145" s="196">
        <v>0.00072</v>
      </c>
      <c r="V145" s="196">
        <f>U145*H145</f>
        <v>0.018000000000000002</v>
      </c>
      <c r="W145" s="196">
        <v>0</v>
      </c>
      <c r="X145" s="197">
        <f>W145*H145</f>
        <v>0</v>
      </c>
      <c r="AR145" s="198" t="s">
        <v>132</v>
      </c>
      <c r="AT145" s="198" t="s">
        <v>127</v>
      </c>
      <c r="AU145" s="198" t="s">
        <v>122</v>
      </c>
      <c r="AY145" s="13" t="s">
        <v>123</v>
      </c>
      <c r="BE145" s="199">
        <f>IF(O145="základní",K145,0)</f>
        <v>0</v>
      </c>
      <c r="BF145" s="199">
        <f>IF(O145="snížená",K145,0)</f>
        <v>0</v>
      </c>
      <c r="BG145" s="199">
        <f>IF(O145="zákl. přenesená",K145,0)</f>
        <v>0</v>
      </c>
      <c r="BH145" s="199">
        <f>IF(O145="sníž. přenesená",K145,0)</f>
        <v>0</v>
      </c>
      <c r="BI145" s="199">
        <f>IF(O145="nulová",K145,0)</f>
        <v>0</v>
      </c>
      <c r="BJ145" s="13" t="s">
        <v>122</v>
      </c>
      <c r="BK145" s="199">
        <f>ROUND(P145*H145,2)</f>
        <v>0</v>
      </c>
      <c r="BL145" s="13" t="s">
        <v>132</v>
      </c>
      <c r="BM145" s="198" t="s">
        <v>185</v>
      </c>
    </row>
    <row r="146" spans="2:47" s="1" customFormat="1" ht="19.5">
      <c r="B146" s="29"/>
      <c r="C146" s="30"/>
      <c r="D146" s="200" t="s">
        <v>134</v>
      </c>
      <c r="E146" s="30"/>
      <c r="F146" s="201" t="s">
        <v>186</v>
      </c>
      <c r="G146" s="30"/>
      <c r="H146" s="30"/>
      <c r="I146" s="100"/>
      <c r="J146" s="100"/>
      <c r="K146" s="30"/>
      <c r="L146" s="30"/>
      <c r="M146" s="33"/>
      <c r="N146" s="202"/>
      <c r="O146" s="60"/>
      <c r="P146" s="60"/>
      <c r="Q146" s="60"/>
      <c r="R146" s="60"/>
      <c r="S146" s="60"/>
      <c r="T146" s="60"/>
      <c r="U146" s="60"/>
      <c r="V146" s="60"/>
      <c r="W146" s="60"/>
      <c r="X146" s="61"/>
      <c r="AT146" s="13" t="s">
        <v>134</v>
      </c>
      <c r="AU146" s="13" t="s">
        <v>122</v>
      </c>
    </row>
    <row r="147" spans="2:65" s="1" customFormat="1" ht="24" customHeight="1">
      <c r="B147" s="29"/>
      <c r="C147" s="186" t="s">
        <v>187</v>
      </c>
      <c r="D147" s="186" t="s">
        <v>127</v>
      </c>
      <c r="E147" s="187" t="s">
        <v>188</v>
      </c>
      <c r="F147" s="188" t="s">
        <v>189</v>
      </c>
      <c r="G147" s="189" t="s">
        <v>130</v>
      </c>
      <c r="H147" s="190">
        <v>105</v>
      </c>
      <c r="I147" s="191"/>
      <c r="J147" s="191"/>
      <c r="K147" s="192">
        <f>ROUND(P147*H147,2)</f>
        <v>0</v>
      </c>
      <c r="L147" s="188" t="s">
        <v>131</v>
      </c>
      <c r="M147" s="33"/>
      <c r="N147" s="193" t="s">
        <v>1</v>
      </c>
      <c r="O147" s="194" t="s">
        <v>43</v>
      </c>
      <c r="P147" s="195">
        <f>I147+J147</f>
        <v>0</v>
      </c>
      <c r="Q147" s="195">
        <f>ROUND(I147*H147,2)</f>
        <v>0</v>
      </c>
      <c r="R147" s="195">
        <f>ROUND(J147*H147,2)</f>
        <v>0</v>
      </c>
      <c r="S147" s="60"/>
      <c r="T147" s="196">
        <f>S147*H147</f>
        <v>0</v>
      </c>
      <c r="U147" s="196">
        <v>0.00071</v>
      </c>
      <c r="V147" s="196">
        <f>U147*H147</f>
        <v>0.07455</v>
      </c>
      <c r="W147" s="196">
        <v>0</v>
      </c>
      <c r="X147" s="197">
        <f>W147*H147</f>
        <v>0</v>
      </c>
      <c r="AR147" s="198" t="s">
        <v>132</v>
      </c>
      <c r="AT147" s="198" t="s">
        <v>127</v>
      </c>
      <c r="AU147" s="198" t="s">
        <v>122</v>
      </c>
      <c r="AY147" s="13" t="s">
        <v>123</v>
      </c>
      <c r="BE147" s="199">
        <f>IF(O147="základní",K147,0)</f>
        <v>0</v>
      </c>
      <c r="BF147" s="199">
        <f>IF(O147="snížená",K147,0)</f>
        <v>0</v>
      </c>
      <c r="BG147" s="199">
        <f>IF(O147="zákl. přenesená",K147,0)</f>
        <v>0</v>
      </c>
      <c r="BH147" s="199">
        <f>IF(O147="sníž. přenesená",K147,0)</f>
        <v>0</v>
      </c>
      <c r="BI147" s="199">
        <f>IF(O147="nulová",K147,0)</f>
        <v>0</v>
      </c>
      <c r="BJ147" s="13" t="s">
        <v>122</v>
      </c>
      <c r="BK147" s="199">
        <f>ROUND(P147*H147,2)</f>
        <v>0</v>
      </c>
      <c r="BL147" s="13" t="s">
        <v>132</v>
      </c>
      <c r="BM147" s="198" t="s">
        <v>190</v>
      </c>
    </row>
    <row r="148" spans="2:47" s="1" customFormat="1" ht="19.5">
      <c r="B148" s="29"/>
      <c r="C148" s="30"/>
      <c r="D148" s="200" t="s">
        <v>134</v>
      </c>
      <c r="E148" s="30"/>
      <c r="F148" s="201" t="s">
        <v>191</v>
      </c>
      <c r="G148" s="30"/>
      <c r="H148" s="30"/>
      <c r="I148" s="100"/>
      <c r="J148" s="100"/>
      <c r="K148" s="30"/>
      <c r="L148" s="30"/>
      <c r="M148" s="33"/>
      <c r="N148" s="202"/>
      <c r="O148" s="60"/>
      <c r="P148" s="60"/>
      <c r="Q148" s="60"/>
      <c r="R148" s="60"/>
      <c r="S148" s="60"/>
      <c r="T148" s="60"/>
      <c r="U148" s="60"/>
      <c r="V148" s="60"/>
      <c r="W148" s="60"/>
      <c r="X148" s="61"/>
      <c r="AT148" s="13" t="s">
        <v>134</v>
      </c>
      <c r="AU148" s="13" t="s">
        <v>122</v>
      </c>
    </row>
    <row r="149" spans="2:65" s="1" customFormat="1" ht="24" customHeight="1">
      <c r="B149" s="29"/>
      <c r="C149" s="186" t="s">
        <v>192</v>
      </c>
      <c r="D149" s="186" t="s">
        <v>127</v>
      </c>
      <c r="E149" s="187" t="s">
        <v>193</v>
      </c>
      <c r="F149" s="188" t="s">
        <v>194</v>
      </c>
      <c r="G149" s="189" t="s">
        <v>130</v>
      </c>
      <c r="H149" s="190">
        <v>105</v>
      </c>
      <c r="I149" s="191"/>
      <c r="J149" s="191"/>
      <c r="K149" s="192">
        <f>ROUND(P149*H149,2)</f>
        <v>0</v>
      </c>
      <c r="L149" s="188" t="s">
        <v>131</v>
      </c>
      <c r="M149" s="33"/>
      <c r="N149" s="193" t="s">
        <v>1</v>
      </c>
      <c r="O149" s="194" t="s">
        <v>43</v>
      </c>
      <c r="P149" s="195">
        <f>I149+J149</f>
        <v>0</v>
      </c>
      <c r="Q149" s="195">
        <f>ROUND(I149*H149,2)</f>
        <v>0</v>
      </c>
      <c r="R149" s="195">
        <f>ROUND(J149*H149,2)</f>
        <v>0</v>
      </c>
      <c r="S149" s="60"/>
      <c r="T149" s="196">
        <f>S149*H149</f>
        <v>0</v>
      </c>
      <c r="U149" s="196">
        <v>0.00128</v>
      </c>
      <c r="V149" s="196">
        <f>U149*H149</f>
        <v>0.13440000000000002</v>
      </c>
      <c r="W149" s="196">
        <v>0</v>
      </c>
      <c r="X149" s="197">
        <f>W149*H149</f>
        <v>0</v>
      </c>
      <c r="AR149" s="198" t="s">
        <v>132</v>
      </c>
      <c r="AT149" s="198" t="s">
        <v>127</v>
      </c>
      <c r="AU149" s="198" t="s">
        <v>122</v>
      </c>
      <c r="AY149" s="13" t="s">
        <v>123</v>
      </c>
      <c r="BE149" s="199">
        <f>IF(O149="základní",K149,0)</f>
        <v>0</v>
      </c>
      <c r="BF149" s="199">
        <f>IF(O149="snížená",K149,0)</f>
        <v>0</v>
      </c>
      <c r="BG149" s="199">
        <f>IF(O149="zákl. přenesená",K149,0)</f>
        <v>0</v>
      </c>
      <c r="BH149" s="199">
        <f>IF(O149="sníž. přenesená",K149,0)</f>
        <v>0</v>
      </c>
      <c r="BI149" s="199">
        <f>IF(O149="nulová",K149,0)</f>
        <v>0</v>
      </c>
      <c r="BJ149" s="13" t="s">
        <v>122</v>
      </c>
      <c r="BK149" s="199">
        <f>ROUND(P149*H149,2)</f>
        <v>0</v>
      </c>
      <c r="BL149" s="13" t="s">
        <v>132</v>
      </c>
      <c r="BM149" s="198" t="s">
        <v>195</v>
      </c>
    </row>
    <row r="150" spans="2:47" s="1" customFormat="1" ht="19.5">
      <c r="B150" s="29"/>
      <c r="C150" s="30"/>
      <c r="D150" s="200" t="s">
        <v>134</v>
      </c>
      <c r="E150" s="30"/>
      <c r="F150" s="201" t="s">
        <v>196</v>
      </c>
      <c r="G150" s="30"/>
      <c r="H150" s="30"/>
      <c r="I150" s="100"/>
      <c r="J150" s="100"/>
      <c r="K150" s="30"/>
      <c r="L150" s="30"/>
      <c r="M150" s="33"/>
      <c r="N150" s="202"/>
      <c r="O150" s="60"/>
      <c r="P150" s="60"/>
      <c r="Q150" s="60"/>
      <c r="R150" s="60"/>
      <c r="S150" s="60"/>
      <c r="T150" s="60"/>
      <c r="U150" s="60"/>
      <c r="V150" s="60"/>
      <c r="W150" s="60"/>
      <c r="X150" s="61"/>
      <c r="AT150" s="13" t="s">
        <v>134</v>
      </c>
      <c r="AU150" s="13" t="s">
        <v>122</v>
      </c>
    </row>
    <row r="151" spans="2:65" s="1" customFormat="1" ht="24" customHeight="1">
      <c r="B151" s="29"/>
      <c r="C151" s="186" t="s">
        <v>197</v>
      </c>
      <c r="D151" s="186" t="s">
        <v>127</v>
      </c>
      <c r="E151" s="187" t="s">
        <v>198</v>
      </c>
      <c r="F151" s="188" t="s">
        <v>199</v>
      </c>
      <c r="G151" s="189" t="s">
        <v>130</v>
      </c>
      <c r="H151" s="190">
        <v>4</v>
      </c>
      <c r="I151" s="191"/>
      <c r="J151" s="191"/>
      <c r="K151" s="192">
        <f>ROUND(P151*H151,2)</f>
        <v>0</v>
      </c>
      <c r="L151" s="188" t="s">
        <v>131</v>
      </c>
      <c r="M151" s="33"/>
      <c r="N151" s="193" t="s">
        <v>1</v>
      </c>
      <c r="O151" s="194" t="s">
        <v>43</v>
      </c>
      <c r="P151" s="195">
        <f>I151+J151</f>
        <v>0</v>
      </c>
      <c r="Q151" s="195">
        <f>ROUND(I151*H151,2)</f>
        <v>0</v>
      </c>
      <c r="R151" s="195">
        <f>ROUND(J151*H151,2)</f>
        <v>0</v>
      </c>
      <c r="S151" s="60"/>
      <c r="T151" s="196">
        <f>S151*H151</f>
        <v>0</v>
      </c>
      <c r="U151" s="196">
        <v>0.00161</v>
      </c>
      <c r="V151" s="196">
        <f>U151*H151</f>
        <v>0.00644</v>
      </c>
      <c r="W151" s="196">
        <v>0</v>
      </c>
      <c r="X151" s="197">
        <f>W151*H151</f>
        <v>0</v>
      </c>
      <c r="AR151" s="198" t="s">
        <v>132</v>
      </c>
      <c r="AT151" s="198" t="s">
        <v>127</v>
      </c>
      <c r="AU151" s="198" t="s">
        <v>122</v>
      </c>
      <c r="AY151" s="13" t="s">
        <v>123</v>
      </c>
      <c r="BE151" s="199">
        <f>IF(O151="základní",K151,0)</f>
        <v>0</v>
      </c>
      <c r="BF151" s="199">
        <f>IF(O151="snížená",K151,0)</f>
        <v>0</v>
      </c>
      <c r="BG151" s="199">
        <f>IF(O151="zákl. přenesená",K151,0)</f>
        <v>0</v>
      </c>
      <c r="BH151" s="199">
        <f>IF(O151="sníž. přenesená",K151,0)</f>
        <v>0</v>
      </c>
      <c r="BI151" s="199">
        <f>IF(O151="nulová",K151,0)</f>
        <v>0</v>
      </c>
      <c r="BJ151" s="13" t="s">
        <v>122</v>
      </c>
      <c r="BK151" s="199">
        <f>ROUND(P151*H151,2)</f>
        <v>0</v>
      </c>
      <c r="BL151" s="13" t="s">
        <v>132</v>
      </c>
      <c r="BM151" s="198" t="s">
        <v>200</v>
      </c>
    </row>
    <row r="152" spans="2:47" s="1" customFormat="1" ht="19.5">
      <c r="B152" s="29"/>
      <c r="C152" s="30"/>
      <c r="D152" s="200" t="s">
        <v>134</v>
      </c>
      <c r="E152" s="30"/>
      <c r="F152" s="201" t="s">
        <v>201</v>
      </c>
      <c r="G152" s="30"/>
      <c r="H152" s="30"/>
      <c r="I152" s="100"/>
      <c r="J152" s="100"/>
      <c r="K152" s="30"/>
      <c r="L152" s="30"/>
      <c r="M152" s="33"/>
      <c r="N152" s="202"/>
      <c r="O152" s="60"/>
      <c r="P152" s="60"/>
      <c r="Q152" s="60"/>
      <c r="R152" s="60"/>
      <c r="S152" s="60"/>
      <c r="T152" s="60"/>
      <c r="U152" s="60"/>
      <c r="V152" s="60"/>
      <c r="W152" s="60"/>
      <c r="X152" s="61"/>
      <c r="AT152" s="13" t="s">
        <v>134</v>
      </c>
      <c r="AU152" s="13" t="s">
        <v>122</v>
      </c>
    </row>
    <row r="153" spans="2:65" s="1" customFormat="1" ht="24" customHeight="1">
      <c r="B153" s="29"/>
      <c r="C153" s="186" t="s">
        <v>202</v>
      </c>
      <c r="D153" s="186" t="s">
        <v>127</v>
      </c>
      <c r="E153" s="187" t="s">
        <v>203</v>
      </c>
      <c r="F153" s="188" t="s">
        <v>204</v>
      </c>
      <c r="G153" s="189" t="s">
        <v>130</v>
      </c>
      <c r="H153" s="190">
        <v>13</v>
      </c>
      <c r="I153" s="191"/>
      <c r="J153" s="191"/>
      <c r="K153" s="192">
        <f>ROUND(P153*H153,2)</f>
        <v>0</v>
      </c>
      <c r="L153" s="188" t="s">
        <v>131</v>
      </c>
      <c r="M153" s="33"/>
      <c r="N153" s="193" t="s">
        <v>1</v>
      </c>
      <c r="O153" s="194" t="s">
        <v>43</v>
      </c>
      <c r="P153" s="195">
        <f>I153+J153</f>
        <v>0</v>
      </c>
      <c r="Q153" s="195">
        <f>ROUND(I153*H153,2)</f>
        <v>0</v>
      </c>
      <c r="R153" s="195">
        <f>ROUND(J153*H153,2)</f>
        <v>0</v>
      </c>
      <c r="S153" s="60"/>
      <c r="T153" s="196">
        <f>S153*H153</f>
        <v>0</v>
      </c>
      <c r="U153" s="196">
        <v>0.00196</v>
      </c>
      <c r="V153" s="196">
        <f>U153*H153</f>
        <v>0.02548</v>
      </c>
      <c r="W153" s="196">
        <v>0</v>
      </c>
      <c r="X153" s="197">
        <f>W153*H153</f>
        <v>0</v>
      </c>
      <c r="AR153" s="198" t="s">
        <v>132</v>
      </c>
      <c r="AT153" s="198" t="s">
        <v>127</v>
      </c>
      <c r="AU153" s="198" t="s">
        <v>122</v>
      </c>
      <c r="AY153" s="13" t="s">
        <v>123</v>
      </c>
      <c r="BE153" s="199">
        <f>IF(O153="základní",K153,0)</f>
        <v>0</v>
      </c>
      <c r="BF153" s="199">
        <f>IF(O153="snížená",K153,0)</f>
        <v>0</v>
      </c>
      <c r="BG153" s="199">
        <f>IF(O153="zákl. přenesená",K153,0)</f>
        <v>0</v>
      </c>
      <c r="BH153" s="199">
        <f>IF(O153="sníž. přenesená",K153,0)</f>
        <v>0</v>
      </c>
      <c r="BI153" s="199">
        <f>IF(O153="nulová",K153,0)</f>
        <v>0</v>
      </c>
      <c r="BJ153" s="13" t="s">
        <v>122</v>
      </c>
      <c r="BK153" s="199">
        <f>ROUND(P153*H153,2)</f>
        <v>0</v>
      </c>
      <c r="BL153" s="13" t="s">
        <v>132</v>
      </c>
      <c r="BM153" s="198" t="s">
        <v>205</v>
      </c>
    </row>
    <row r="154" spans="2:47" s="1" customFormat="1" ht="19.5">
      <c r="B154" s="29"/>
      <c r="C154" s="30"/>
      <c r="D154" s="200" t="s">
        <v>134</v>
      </c>
      <c r="E154" s="30"/>
      <c r="F154" s="201" t="s">
        <v>206</v>
      </c>
      <c r="G154" s="30"/>
      <c r="H154" s="30"/>
      <c r="I154" s="100"/>
      <c r="J154" s="100"/>
      <c r="K154" s="30"/>
      <c r="L154" s="30"/>
      <c r="M154" s="33"/>
      <c r="N154" s="202"/>
      <c r="O154" s="60"/>
      <c r="P154" s="60"/>
      <c r="Q154" s="60"/>
      <c r="R154" s="60"/>
      <c r="S154" s="60"/>
      <c r="T154" s="60"/>
      <c r="U154" s="60"/>
      <c r="V154" s="60"/>
      <c r="W154" s="60"/>
      <c r="X154" s="61"/>
      <c r="AT154" s="13" t="s">
        <v>134</v>
      </c>
      <c r="AU154" s="13" t="s">
        <v>122</v>
      </c>
    </row>
    <row r="155" spans="2:65" s="1" customFormat="1" ht="24" customHeight="1">
      <c r="B155" s="29"/>
      <c r="C155" s="186" t="s">
        <v>207</v>
      </c>
      <c r="D155" s="186" t="s">
        <v>127</v>
      </c>
      <c r="E155" s="187" t="s">
        <v>208</v>
      </c>
      <c r="F155" s="188" t="s">
        <v>209</v>
      </c>
      <c r="G155" s="189" t="s">
        <v>130</v>
      </c>
      <c r="H155" s="190">
        <v>23</v>
      </c>
      <c r="I155" s="191"/>
      <c r="J155" s="191"/>
      <c r="K155" s="192">
        <f>ROUND(P155*H155,2)</f>
        <v>0</v>
      </c>
      <c r="L155" s="188" t="s">
        <v>131</v>
      </c>
      <c r="M155" s="33"/>
      <c r="N155" s="193" t="s">
        <v>1</v>
      </c>
      <c r="O155" s="194" t="s">
        <v>43</v>
      </c>
      <c r="P155" s="195">
        <f>I155+J155</f>
        <v>0</v>
      </c>
      <c r="Q155" s="195">
        <f>ROUND(I155*H155,2)</f>
        <v>0</v>
      </c>
      <c r="R155" s="195">
        <f>ROUND(J155*H155,2)</f>
        <v>0</v>
      </c>
      <c r="S155" s="60"/>
      <c r="T155" s="196">
        <f>S155*H155</f>
        <v>0</v>
      </c>
      <c r="U155" s="196">
        <v>0.00339</v>
      </c>
      <c r="V155" s="196">
        <f>U155*H155</f>
        <v>0.07797</v>
      </c>
      <c r="W155" s="196">
        <v>0</v>
      </c>
      <c r="X155" s="197">
        <f>W155*H155</f>
        <v>0</v>
      </c>
      <c r="AR155" s="198" t="s">
        <v>132</v>
      </c>
      <c r="AT155" s="198" t="s">
        <v>127</v>
      </c>
      <c r="AU155" s="198" t="s">
        <v>122</v>
      </c>
      <c r="AY155" s="13" t="s">
        <v>123</v>
      </c>
      <c r="BE155" s="199">
        <f>IF(O155="základní",K155,0)</f>
        <v>0</v>
      </c>
      <c r="BF155" s="199">
        <f>IF(O155="snížená",K155,0)</f>
        <v>0</v>
      </c>
      <c r="BG155" s="199">
        <f>IF(O155="zákl. přenesená",K155,0)</f>
        <v>0</v>
      </c>
      <c r="BH155" s="199">
        <f>IF(O155="sníž. přenesená",K155,0)</f>
        <v>0</v>
      </c>
      <c r="BI155" s="199">
        <f>IF(O155="nulová",K155,0)</f>
        <v>0</v>
      </c>
      <c r="BJ155" s="13" t="s">
        <v>122</v>
      </c>
      <c r="BK155" s="199">
        <f>ROUND(P155*H155,2)</f>
        <v>0</v>
      </c>
      <c r="BL155" s="13" t="s">
        <v>132</v>
      </c>
      <c r="BM155" s="198" t="s">
        <v>210</v>
      </c>
    </row>
    <row r="156" spans="2:47" s="1" customFormat="1" ht="19.5">
      <c r="B156" s="29"/>
      <c r="C156" s="30"/>
      <c r="D156" s="200" t="s">
        <v>134</v>
      </c>
      <c r="E156" s="30"/>
      <c r="F156" s="201" t="s">
        <v>211</v>
      </c>
      <c r="G156" s="30"/>
      <c r="H156" s="30"/>
      <c r="I156" s="100"/>
      <c r="J156" s="100"/>
      <c r="K156" s="30"/>
      <c r="L156" s="30"/>
      <c r="M156" s="33"/>
      <c r="N156" s="202"/>
      <c r="O156" s="60"/>
      <c r="P156" s="60"/>
      <c r="Q156" s="60"/>
      <c r="R156" s="60"/>
      <c r="S156" s="60"/>
      <c r="T156" s="60"/>
      <c r="U156" s="60"/>
      <c r="V156" s="60"/>
      <c r="W156" s="60"/>
      <c r="X156" s="61"/>
      <c r="AT156" s="13" t="s">
        <v>134</v>
      </c>
      <c r="AU156" s="13" t="s">
        <v>122</v>
      </c>
    </row>
    <row r="157" spans="2:65" s="1" customFormat="1" ht="24" customHeight="1">
      <c r="B157" s="29"/>
      <c r="C157" s="186" t="s">
        <v>212</v>
      </c>
      <c r="D157" s="186" t="s">
        <v>127</v>
      </c>
      <c r="E157" s="187" t="s">
        <v>213</v>
      </c>
      <c r="F157" s="188" t="s">
        <v>214</v>
      </c>
      <c r="G157" s="189" t="s">
        <v>130</v>
      </c>
      <c r="H157" s="190">
        <v>4</v>
      </c>
      <c r="I157" s="191"/>
      <c r="J157" s="191"/>
      <c r="K157" s="192">
        <f>ROUND(P157*H157,2)</f>
        <v>0</v>
      </c>
      <c r="L157" s="188" t="s">
        <v>131</v>
      </c>
      <c r="M157" s="33"/>
      <c r="N157" s="193" t="s">
        <v>1</v>
      </c>
      <c r="O157" s="194" t="s">
        <v>43</v>
      </c>
      <c r="P157" s="195">
        <f>I157+J157</f>
        <v>0</v>
      </c>
      <c r="Q157" s="195">
        <f>ROUND(I157*H157,2)</f>
        <v>0</v>
      </c>
      <c r="R157" s="195">
        <f>ROUND(J157*H157,2)</f>
        <v>0</v>
      </c>
      <c r="S157" s="60"/>
      <c r="T157" s="196">
        <f>S157*H157</f>
        <v>0</v>
      </c>
      <c r="U157" s="196">
        <v>0.00024</v>
      </c>
      <c r="V157" s="196">
        <f>U157*H157</f>
        <v>0.00096</v>
      </c>
      <c r="W157" s="196">
        <v>0</v>
      </c>
      <c r="X157" s="197">
        <f>W157*H157</f>
        <v>0</v>
      </c>
      <c r="AR157" s="198" t="s">
        <v>132</v>
      </c>
      <c r="AT157" s="198" t="s">
        <v>127</v>
      </c>
      <c r="AU157" s="198" t="s">
        <v>122</v>
      </c>
      <c r="AY157" s="13" t="s">
        <v>123</v>
      </c>
      <c r="BE157" s="199">
        <f>IF(O157="základní",K157,0)</f>
        <v>0</v>
      </c>
      <c r="BF157" s="199">
        <f>IF(O157="snížená",K157,0)</f>
        <v>0</v>
      </c>
      <c r="BG157" s="199">
        <f>IF(O157="zákl. přenesená",K157,0)</f>
        <v>0</v>
      </c>
      <c r="BH157" s="199">
        <f>IF(O157="sníž. přenesená",K157,0)</f>
        <v>0</v>
      </c>
      <c r="BI157" s="199">
        <f>IF(O157="nulová",K157,0)</f>
        <v>0</v>
      </c>
      <c r="BJ157" s="13" t="s">
        <v>122</v>
      </c>
      <c r="BK157" s="199">
        <f>ROUND(P157*H157,2)</f>
        <v>0</v>
      </c>
      <c r="BL157" s="13" t="s">
        <v>132</v>
      </c>
      <c r="BM157" s="198" t="s">
        <v>215</v>
      </c>
    </row>
    <row r="158" spans="2:47" s="1" customFormat="1" ht="19.5">
      <c r="B158" s="29"/>
      <c r="C158" s="30"/>
      <c r="D158" s="200" t="s">
        <v>134</v>
      </c>
      <c r="E158" s="30"/>
      <c r="F158" s="201" t="s">
        <v>216</v>
      </c>
      <c r="G158" s="30"/>
      <c r="H158" s="30"/>
      <c r="I158" s="100"/>
      <c r="J158" s="100"/>
      <c r="K158" s="30"/>
      <c r="L158" s="30"/>
      <c r="M158" s="33"/>
      <c r="N158" s="202"/>
      <c r="O158" s="60"/>
      <c r="P158" s="60"/>
      <c r="Q158" s="60"/>
      <c r="R158" s="60"/>
      <c r="S158" s="60"/>
      <c r="T158" s="60"/>
      <c r="U158" s="60"/>
      <c r="V158" s="60"/>
      <c r="W158" s="60"/>
      <c r="X158" s="61"/>
      <c r="AT158" s="13" t="s">
        <v>134</v>
      </c>
      <c r="AU158" s="13" t="s">
        <v>122</v>
      </c>
    </row>
    <row r="159" spans="2:65" s="1" customFormat="1" ht="24" customHeight="1">
      <c r="B159" s="29"/>
      <c r="C159" s="186" t="s">
        <v>217</v>
      </c>
      <c r="D159" s="186" t="s">
        <v>127</v>
      </c>
      <c r="E159" s="187" t="s">
        <v>218</v>
      </c>
      <c r="F159" s="188" t="s">
        <v>219</v>
      </c>
      <c r="G159" s="189" t="s">
        <v>220</v>
      </c>
      <c r="H159" s="190">
        <v>192</v>
      </c>
      <c r="I159" s="191"/>
      <c r="J159" s="191"/>
      <c r="K159" s="192">
        <f>ROUND(P159*H159,2)</f>
        <v>0</v>
      </c>
      <c r="L159" s="188" t="s">
        <v>131</v>
      </c>
      <c r="M159" s="33"/>
      <c r="N159" s="193" t="s">
        <v>1</v>
      </c>
      <c r="O159" s="194" t="s">
        <v>43</v>
      </c>
      <c r="P159" s="195">
        <f>I159+J159</f>
        <v>0</v>
      </c>
      <c r="Q159" s="195">
        <f>ROUND(I159*H159,2)</f>
        <v>0</v>
      </c>
      <c r="R159" s="195">
        <f>ROUND(J159*H159,2)</f>
        <v>0</v>
      </c>
      <c r="S159" s="60"/>
      <c r="T159" s="196">
        <f>S159*H159</f>
        <v>0</v>
      </c>
      <c r="U159" s="196">
        <v>1E-05</v>
      </c>
      <c r="V159" s="196">
        <f>U159*H159</f>
        <v>0.0019200000000000003</v>
      </c>
      <c r="W159" s="196">
        <v>0</v>
      </c>
      <c r="X159" s="197">
        <f>W159*H159</f>
        <v>0</v>
      </c>
      <c r="AR159" s="198" t="s">
        <v>132</v>
      </c>
      <c r="AT159" s="198" t="s">
        <v>127</v>
      </c>
      <c r="AU159" s="198" t="s">
        <v>122</v>
      </c>
      <c r="AY159" s="13" t="s">
        <v>123</v>
      </c>
      <c r="BE159" s="199">
        <f>IF(O159="základní",K159,0)</f>
        <v>0</v>
      </c>
      <c r="BF159" s="199">
        <f>IF(O159="snížená",K159,0)</f>
        <v>0</v>
      </c>
      <c r="BG159" s="199">
        <f>IF(O159="zákl. přenesená",K159,0)</f>
        <v>0</v>
      </c>
      <c r="BH159" s="199">
        <f>IF(O159="sníž. přenesená",K159,0)</f>
        <v>0</v>
      </c>
      <c r="BI159" s="199">
        <f>IF(O159="nulová",K159,0)</f>
        <v>0</v>
      </c>
      <c r="BJ159" s="13" t="s">
        <v>122</v>
      </c>
      <c r="BK159" s="199">
        <f>ROUND(P159*H159,2)</f>
        <v>0</v>
      </c>
      <c r="BL159" s="13" t="s">
        <v>132</v>
      </c>
      <c r="BM159" s="198" t="s">
        <v>221</v>
      </c>
    </row>
    <row r="160" spans="2:47" s="1" customFormat="1" ht="19.5">
      <c r="B160" s="29"/>
      <c r="C160" s="30"/>
      <c r="D160" s="200" t="s">
        <v>134</v>
      </c>
      <c r="E160" s="30"/>
      <c r="F160" s="201" t="s">
        <v>222</v>
      </c>
      <c r="G160" s="30"/>
      <c r="H160" s="30"/>
      <c r="I160" s="100"/>
      <c r="J160" s="100"/>
      <c r="K160" s="30"/>
      <c r="L160" s="30"/>
      <c r="M160" s="33"/>
      <c r="N160" s="202"/>
      <c r="O160" s="60"/>
      <c r="P160" s="60"/>
      <c r="Q160" s="60"/>
      <c r="R160" s="60"/>
      <c r="S160" s="60"/>
      <c r="T160" s="60"/>
      <c r="U160" s="60"/>
      <c r="V160" s="60"/>
      <c r="W160" s="60"/>
      <c r="X160" s="61"/>
      <c r="AT160" s="13" t="s">
        <v>134</v>
      </c>
      <c r="AU160" s="13" t="s">
        <v>122</v>
      </c>
    </row>
    <row r="161" spans="2:65" s="1" customFormat="1" ht="24" customHeight="1">
      <c r="B161" s="29"/>
      <c r="C161" s="186" t="s">
        <v>223</v>
      </c>
      <c r="D161" s="186" t="s">
        <v>127</v>
      </c>
      <c r="E161" s="187" t="s">
        <v>224</v>
      </c>
      <c r="F161" s="188" t="s">
        <v>225</v>
      </c>
      <c r="G161" s="189" t="s">
        <v>220</v>
      </c>
      <c r="H161" s="190">
        <v>4</v>
      </c>
      <c r="I161" s="191"/>
      <c r="J161" s="191"/>
      <c r="K161" s="192">
        <f>ROUND(P161*H161,2)</f>
        <v>0</v>
      </c>
      <c r="L161" s="188" t="s">
        <v>131</v>
      </c>
      <c r="M161" s="33"/>
      <c r="N161" s="193" t="s">
        <v>1</v>
      </c>
      <c r="O161" s="194" t="s">
        <v>43</v>
      </c>
      <c r="P161" s="195">
        <f>I161+J161</f>
        <v>0</v>
      </c>
      <c r="Q161" s="195">
        <f>ROUND(I161*H161,2)</f>
        <v>0</v>
      </c>
      <c r="R161" s="195">
        <f>ROUND(J161*H161,2)</f>
        <v>0</v>
      </c>
      <c r="S161" s="60"/>
      <c r="T161" s="196">
        <f>S161*H161</f>
        <v>0</v>
      </c>
      <c r="U161" s="196">
        <v>1E-05</v>
      </c>
      <c r="V161" s="196">
        <f>U161*H161</f>
        <v>4E-05</v>
      </c>
      <c r="W161" s="196">
        <v>0</v>
      </c>
      <c r="X161" s="197">
        <f>W161*H161</f>
        <v>0</v>
      </c>
      <c r="AR161" s="198" t="s">
        <v>132</v>
      </c>
      <c r="AT161" s="198" t="s">
        <v>127</v>
      </c>
      <c r="AU161" s="198" t="s">
        <v>122</v>
      </c>
      <c r="AY161" s="13" t="s">
        <v>123</v>
      </c>
      <c r="BE161" s="199">
        <f>IF(O161="základní",K161,0)</f>
        <v>0</v>
      </c>
      <c r="BF161" s="199">
        <f>IF(O161="snížená",K161,0)</f>
        <v>0</v>
      </c>
      <c r="BG161" s="199">
        <f>IF(O161="zákl. přenesená",K161,0)</f>
        <v>0</v>
      </c>
      <c r="BH161" s="199">
        <f>IF(O161="sníž. přenesená",K161,0)</f>
        <v>0</v>
      </c>
      <c r="BI161" s="199">
        <f>IF(O161="nulová",K161,0)</f>
        <v>0</v>
      </c>
      <c r="BJ161" s="13" t="s">
        <v>122</v>
      </c>
      <c r="BK161" s="199">
        <f>ROUND(P161*H161,2)</f>
        <v>0</v>
      </c>
      <c r="BL161" s="13" t="s">
        <v>132</v>
      </c>
      <c r="BM161" s="198" t="s">
        <v>226</v>
      </c>
    </row>
    <row r="162" spans="2:47" s="1" customFormat="1" ht="19.5">
      <c r="B162" s="29"/>
      <c r="C162" s="30"/>
      <c r="D162" s="200" t="s">
        <v>134</v>
      </c>
      <c r="E162" s="30"/>
      <c r="F162" s="201" t="s">
        <v>227</v>
      </c>
      <c r="G162" s="30"/>
      <c r="H162" s="30"/>
      <c r="I162" s="100"/>
      <c r="J162" s="100"/>
      <c r="K162" s="30"/>
      <c r="L162" s="30"/>
      <c r="M162" s="33"/>
      <c r="N162" s="202"/>
      <c r="O162" s="60"/>
      <c r="P162" s="60"/>
      <c r="Q162" s="60"/>
      <c r="R162" s="60"/>
      <c r="S162" s="60"/>
      <c r="T162" s="60"/>
      <c r="U162" s="60"/>
      <c r="V162" s="60"/>
      <c r="W162" s="60"/>
      <c r="X162" s="61"/>
      <c r="AT162" s="13" t="s">
        <v>134</v>
      </c>
      <c r="AU162" s="13" t="s">
        <v>122</v>
      </c>
    </row>
    <row r="163" spans="2:65" s="1" customFormat="1" ht="24" customHeight="1">
      <c r="B163" s="29"/>
      <c r="C163" s="186" t="s">
        <v>228</v>
      </c>
      <c r="D163" s="186" t="s">
        <v>127</v>
      </c>
      <c r="E163" s="187" t="s">
        <v>229</v>
      </c>
      <c r="F163" s="188" t="s">
        <v>230</v>
      </c>
      <c r="G163" s="189" t="s">
        <v>220</v>
      </c>
      <c r="H163" s="190">
        <v>4</v>
      </c>
      <c r="I163" s="191"/>
      <c r="J163" s="191"/>
      <c r="K163" s="192">
        <f>ROUND(P163*H163,2)</f>
        <v>0</v>
      </c>
      <c r="L163" s="188" t="s">
        <v>131</v>
      </c>
      <c r="M163" s="33"/>
      <c r="N163" s="193" t="s">
        <v>1</v>
      </c>
      <c r="O163" s="194" t="s">
        <v>43</v>
      </c>
      <c r="P163" s="195">
        <f>I163+J163</f>
        <v>0</v>
      </c>
      <c r="Q163" s="195">
        <f>ROUND(I163*H163,2)</f>
        <v>0</v>
      </c>
      <c r="R163" s="195">
        <f>ROUND(J163*H163,2)</f>
        <v>0</v>
      </c>
      <c r="S163" s="60"/>
      <c r="T163" s="196">
        <f>S163*H163</f>
        <v>0</v>
      </c>
      <c r="U163" s="196">
        <v>3E-05</v>
      </c>
      <c r="V163" s="196">
        <f>U163*H163</f>
        <v>0.00012</v>
      </c>
      <c r="W163" s="196">
        <v>0</v>
      </c>
      <c r="X163" s="197">
        <f>W163*H163</f>
        <v>0</v>
      </c>
      <c r="AR163" s="198" t="s">
        <v>132</v>
      </c>
      <c r="AT163" s="198" t="s">
        <v>127</v>
      </c>
      <c r="AU163" s="198" t="s">
        <v>122</v>
      </c>
      <c r="AY163" s="13" t="s">
        <v>123</v>
      </c>
      <c r="BE163" s="199">
        <f>IF(O163="základní",K163,0)</f>
        <v>0</v>
      </c>
      <c r="BF163" s="199">
        <f>IF(O163="snížená",K163,0)</f>
        <v>0</v>
      </c>
      <c r="BG163" s="199">
        <f>IF(O163="zákl. přenesená",K163,0)</f>
        <v>0</v>
      </c>
      <c r="BH163" s="199">
        <f>IF(O163="sníž. přenesená",K163,0)</f>
        <v>0</v>
      </c>
      <c r="BI163" s="199">
        <f>IF(O163="nulová",K163,0)</f>
        <v>0</v>
      </c>
      <c r="BJ163" s="13" t="s">
        <v>122</v>
      </c>
      <c r="BK163" s="199">
        <f>ROUND(P163*H163,2)</f>
        <v>0</v>
      </c>
      <c r="BL163" s="13" t="s">
        <v>132</v>
      </c>
      <c r="BM163" s="198" t="s">
        <v>231</v>
      </c>
    </row>
    <row r="164" spans="2:47" s="1" customFormat="1" ht="19.5">
      <c r="B164" s="29"/>
      <c r="C164" s="30"/>
      <c r="D164" s="200" t="s">
        <v>134</v>
      </c>
      <c r="E164" s="30"/>
      <c r="F164" s="201" t="s">
        <v>232</v>
      </c>
      <c r="G164" s="30"/>
      <c r="H164" s="30"/>
      <c r="I164" s="100"/>
      <c r="J164" s="100"/>
      <c r="K164" s="30"/>
      <c r="L164" s="30"/>
      <c r="M164" s="33"/>
      <c r="N164" s="202"/>
      <c r="O164" s="60"/>
      <c r="P164" s="60"/>
      <c r="Q164" s="60"/>
      <c r="R164" s="60"/>
      <c r="S164" s="60"/>
      <c r="T164" s="60"/>
      <c r="U164" s="60"/>
      <c r="V164" s="60"/>
      <c r="W164" s="60"/>
      <c r="X164" s="61"/>
      <c r="AT164" s="13" t="s">
        <v>134</v>
      </c>
      <c r="AU164" s="13" t="s">
        <v>122</v>
      </c>
    </row>
    <row r="165" spans="2:65" s="1" customFormat="1" ht="24" customHeight="1">
      <c r="B165" s="29"/>
      <c r="C165" s="186" t="s">
        <v>233</v>
      </c>
      <c r="D165" s="186" t="s">
        <v>127</v>
      </c>
      <c r="E165" s="187" t="s">
        <v>234</v>
      </c>
      <c r="F165" s="188" t="s">
        <v>235</v>
      </c>
      <c r="G165" s="189" t="s">
        <v>220</v>
      </c>
      <c r="H165" s="190">
        <v>20</v>
      </c>
      <c r="I165" s="191"/>
      <c r="J165" s="191"/>
      <c r="K165" s="192">
        <f>ROUND(P165*H165,2)</f>
        <v>0</v>
      </c>
      <c r="L165" s="188" t="s">
        <v>131</v>
      </c>
      <c r="M165" s="33"/>
      <c r="N165" s="193" t="s">
        <v>1</v>
      </c>
      <c r="O165" s="194" t="s">
        <v>43</v>
      </c>
      <c r="P165" s="195">
        <f>I165+J165</f>
        <v>0</v>
      </c>
      <c r="Q165" s="195">
        <f>ROUND(I165*H165,2)</f>
        <v>0</v>
      </c>
      <c r="R165" s="195">
        <f>ROUND(J165*H165,2)</f>
        <v>0</v>
      </c>
      <c r="S165" s="60"/>
      <c r="T165" s="196">
        <f>S165*H165</f>
        <v>0</v>
      </c>
      <c r="U165" s="196">
        <v>5E-05</v>
      </c>
      <c r="V165" s="196">
        <f>U165*H165</f>
        <v>0.001</v>
      </c>
      <c r="W165" s="196">
        <v>0</v>
      </c>
      <c r="X165" s="197">
        <f>W165*H165</f>
        <v>0</v>
      </c>
      <c r="AR165" s="198" t="s">
        <v>132</v>
      </c>
      <c r="AT165" s="198" t="s">
        <v>127</v>
      </c>
      <c r="AU165" s="198" t="s">
        <v>122</v>
      </c>
      <c r="AY165" s="13" t="s">
        <v>123</v>
      </c>
      <c r="BE165" s="199">
        <f>IF(O165="základní",K165,0)</f>
        <v>0</v>
      </c>
      <c r="BF165" s="199">
        <f>IF(O165="snížená",K165,0)</f>
        <v>0</v>
      </c>
      <c r="BG165" s="199">
        <f>IF(O165="zákl. přenesená",K165,0)</f>
        <v>0</v>
      </c>
      <c r="BH165" s="199">
        <f>IF(O165="sníž. přenesená",K165,0)</f>
        <v>0</v>
      </c>
      <c r="BI165" s="199">
        <f>IF(O165="nulová",K165,0)</f>
        <v>0</v>
      </c>
      <c r="BJ165" s="13" t="s">
        <v>122</v>
      </c>
      <c r="BK165" s="199">
        <f>ROUND(P165*H165,2)</f>
        <v>0</v>
      </c>
      <c r="BL165" s="13" t="s">
        <v>132</v>
      </c>
      <c r="BM165" s="198" t="s">
        <v>236</v>
      </c>
    </row>
    <row r="166" spans="2:47" s="1" customFormat="1" ht="19.5">
      <c r="B166" s="29"/>
      <c r="C166" s="30"/>
      <c r="D166" s="200" t="s">
        <v>134</v>
      </c>
      <c r="E166" s="30"/>
      <c r="F166" s="201" t="s">
        <v>237</v>
      </c>
      <c r="G166" s="30"/>
      <c r="H166" s="30"/>
      <c r="I166" s="100"/>
      <c r="J166" s="100"/>
      <c r="K166" s="30"/>
      <c r="L166" s="30"/>
      <c r="M166" s="33"/>
      <c r="N166" s="202"/>
      <c r="O166" s="60"/>
      <c r="P166" s="60"/>
      <c r="Q166" s="60"/>
      <c r="R166" s="60"/>
      <c r="S166" s="60"/>
      <c r="T166" s="60"/>
      <c r="U166" s="60"/>
      <c r="V166" s="60"/>
      <c r="W166" s="60"/>
      <c r="X166" s="61"/>
      <c r="AT166" s="13" t="s">
        <v>134</v>
      </c>
      <c r="AU166" s="13" t="s">
        <v>122</v>
      </c>
    </row>
    <row r="167" spans="2:65" s="1" customFormat="1" ht="24" customHeight="1">
      <c r="B167" s="29"/>
      <c r="C167" s="186" t="s">
        <v>238</v>
      </c>
      <c r="D167" s="186" t="s">
        <v>127</v>
      </c>
      <c r="E167" s="187" t="s">
        <v>239</v>
      </c>
      <c r="F167" s="188" t="s">
        <v>240</v>
      </c>
      <c r="G167" s="189" t="s">
        <v>220</v>
      </c>
      <c r="H167" s="190">
        <v>4</v>
      </c>
      <c r="I167" s="191"/>
      <c r="J167" s="191"/>
      <c r="K167" s="192">
        <f>ROUND(P167*H167,2)</f>
        <v>0</v>
      </c>
      <c r="L167" s="188" t="s">
        <v>131</v>
      </c>
      <c r="M167" s="33"/>
      <c r="N167" s="193" t="s">
        <v>1</v>
      </c>
      <c r="O167" s="194" t="s">
        <v>43</v>
      </c>
      <c r="P167" s="195">
        <f>I167+J167</f>
        <v>0</v>
      </c>
      <c r="Q167" s="195">
        <f>ROUND(I167*H167,2)</f>
        <v>0</v>
      </c>
      <c r="R167" s="195">
        <f>ROUND(J167*H167,2)</f>
        <v>0</v>
      </c>
      <c r="S167" s="60"/>
      <c r="T167" s="196">
        <f>S167*H167</f>
        <v>0</v>
      </c>
      <c r="U167" s="196">
        <v>6E-05</v>
      </c>
      <c r="V167" s="196">
        <f>U167*H167</f>
        <v>0.00024</v>
      </c>
      <c r="W167" s="196">
        <v>0</v>
      </c>
      <c r="X167" s="197">
        <f>W167*H167</f>
        <v>0</v>
      </c>
      <c r="AR167" s="198" t="s">
        <v>132</v>
      </c>
      <c r="AT167" s="198" t="s">
        <v>127</v>
      </c>
      <c r="AU167" s="198" t="s">
        <v>122</v>
      </c>
      <c r="AY167" s="13" t="s">
        <v>123</v>
      </c>
      <c r="BE167" s="199">
        <f>IF(O167="základní",K167,0)</f>
        <v>0</v>
      </c>
      <c r="BF167" s="199">
        <f>IF(O167="snížená",K167,0)</f>
        <v>0</v>
      </c>
      <c r="BG167" s="199">
        <f>IF(O167="zákl. přenesená",K167,0)</f>
        <v>0</v>
      </c>
      <c r="BH167" s="199">
        <f>IF(O167="sníž. přenesená",K167,0)</f>
        <v>0</v>
      </c>
      <c r="BI167" s="199">
        <f>IF(O167="nulová",K167,0)</f>
        <v>0</v>
      </c>
      <c r="BJ167" s="13" t="s">
        <v>122</v>
      </c>
      <c r="BK167" s="199">
        <f>ROUND(P167*H167,2)</f>
        <v>0</v>
      </c>
      <c r="BL167" s="13" t="s">
        <v>132</v>
      </c>
      <c r="BM167" s="198" t="s">
        <v>241</v>
      </c>
    </row>
    <row r="168" spans="2:47" s="1" customFormat="1" ht="19.5">
      <c r="B168" s="29"/>
      <c r="C168" s="30"/>
      <c r="D168" s="200" t="s">
        <v>134</v>
      </c>
      <c r="E168" s="30"/>
      <c r="F168" s="201" t="s">
        <v>242</v>
      </c>
      <c r="G168" s="30"/>
      <c r="H168" s="30"/>
      <c r="I168" s="100"/>
      <c r="J168" s="100"/>
      <c r="K168" s="30"/>
      <c r="L168" s="30"/>
      <c r="M168" s="33"/>
      <c r="N168" s="202"/>
      <c r="O168" s="60"/>
      <c r="P168" s="60"/>
      <c r="Q168" s="60"/>
      <c r="R168" s="60"/>
      <c r="S168" s="60"/>
      <c r="T168" s="60"/>
      <c r="U168" s="60"/>
      <c r="V168" s="60"/>
      <c r="W168" s="60"/>
      <c r="X168" s="61"/>
      <c r="AT168" s="13" t="s">
        <v>134</v>
      </c>
      <c r="AU168" s="13" t="s">
        <v>122</v>
      </c>
    </row>
    <row r="169" spans="2:65" s="1" customFormat="1" ht="24" customHeight="1">
      <c r="B169" s="29"/>
      <c r="C169" s="186" t="s">
        <v>243</v>
      </c>
      <c r="D169" s="186" t="s">
        <v>127</v>
      </c>
      <c r="E169" s="187" t="s">
        <v>244</v>
      </c>
      <c r="F169" s="188" t="s">
        <v>245</v>
      </c>
      <c r="G169" s="189" t="s">
        <v>220</v>
      </c>
      <c r="H169" s="190">
        <v>2</v>
      </c>
      <c r="I169" s="191"/>
      <c r="J169" s="191"/>
      <c r="K169" s="192">
        <f>ROUND(P169*H169,2)</f>
        <v>0</v>
      </c>
      <c r="L169" s="188" t="s">
        <v>131</v>
      </c>
      <c r="M169" s="33"/>
      <c r="N169" s="193" t="s">
        <v>1</v>
      </c>
      <c r="O169" s="194" t="s">
        <v>43</v>
      </c>
      <c r="P169" s="195">
        <f>I169+J169</f>
        <v>0</v>
      </c>
      <c r="Q169" s="195">
        <f>ROUND(I169*H169,2)</f>
        <v>0</v>
      </c>
      <c r="R169" s="195">
        <f>ROUND(J169*H169,2)</f>
        <v>0</v>
      </c>
      <c r="S169" s="60"/>
      <c r="T169" s="196">
        <f>S169*H169</f>
        <v>0</v>
      </c>
      <c r="U169" s="196">
        <v>0.0001</v>
      </c>
      <c r="V169" s="196">
        <f>U169*H169</f>
        <v>0.0002</v>
      </c>
      <c r="W169" s="196">
        <v>0</v>
      </c>
      <c r="X169" s="197">
        <f>W169*H169</f>
        <v>0</v>
      </c>
      <c r="AR169" s="198" t="s">
        <v>132</v>
      </c>
      <c r="AT169" s="198" t="s">
        <v>127</v>
      </c>
      <c r="AU169" s="198" t="s">
        <v>122</v>
      </c>
      <c r="AY169" s="13" t="s">
        <v>123</v>
      </c>
      <c r="BE169" s="199">
        <f>IF(O169="základní",K169,0)</f>
        <v>0</v>
      </c>
      <c r="BF169" s="199">
        <f>IF(O169="snížená",K169,0)</f>
        <v>0</v>
      </c>
      <c r="BG169" s="199">
        <f>IF(O169="zákl. přenesená",K169,0)</f>
        <v>0</v>
      </c>
      <c r="BH169" s="199">
        <f>IF(O169="sníž. přenesená",K169,0)</f>
        <v>0</v>
      </c>
      <c r="BI169" s="199">
        <f>IF(O169="nulová",K169,0)</f>
        <v>0</v>
      </c>
      <c r="BJ169" s="13" t="s">
        <v>122</v>
      </c>
      <c r="BK169" s="199">
        <f>ROUND(P169*H169,2)</f>
        <v>0</v>
      </c>
      <c r="BL169" s="13" t="s">
        <v>132</v>
      </c>
      <c r="BM169" s="198" t="s">
        <v>246</v>
      </c>
    </row>
    <row r="170" spans="2:47" s="1" customFormat="1" ht="19.5">
      <c r="B170" s="29"/>
      <c r="C170" s="30"/>
      <c r="D170" s="200" t="s">
        <v>134</v>
      </c>
      <c r="E170" s="30"/>
      <c r="F170" s="201" t="s">
        <v>247</v>
      </c>
      <c r="G170" s="30"/>
      <c r="H170" s="30"/>
      <c r="I170" s="100"/>
      <c r="J170" s="100"/>
      <c r="K170" s="30"/>
      <c r="L170" s="30"/>
      <c r="M170" s="33"/>
      <c r="N170" s="202"/>
      <c r="O170" s="60"/>
      <c r="P170" s="60"/>
      <c r="Q170" s="60"/>
      <c r="R170" s="60"/>
      <c r="S170" s="60"/>
      <c r="T170" s="60"/>
      <c r="U170" s="60"/>
      <c r="V170" s="60"/>
      <c r="W170" s="60"/>
      <c r="X170" s="61"/>
      <c r="AT170" s="13" t="s">
        <v>134</v>
      </c>
      <c r="AU170" s="13" t="s">
        <v>122</v>
      </c>
    </row>
    <row r="171" spans="2:65" s="1" customFormat="1" ht="24" customHeight="1">
      <c r="B171" s="29"/>
      <c r="C171" s="186" t="s">
        <v>248</v>
      </c>
      <c r="D171" s="186" t="s">
        <v>127</v>
      </c>
      <c r="E171" s="187" t="s">
        <v>249</v>
      </c>
      <c r="F171" s="188" t="s">
        <v>250</v>
      </c>
      <c r="G171" s="189" t="s">
        <v>220</v>
      </c>
      <c r="H171" s="190">
        <v>4</v>
      </c>
      <c r="I171" s="191"/>
      <c r="J171" s="191"/>
      <c r="K171" s="192">
        <f>ROUND(P171*H171,2)</f>
        <v>0</v>
      </c>
      <c r="L171" s="188" t="s">
        <v>131</v>
      </c>
      <c r="M171" s="33"/>
      <c r="N171" s="193" t="s">
        <v>1</v>
      </c>
      <c r="O171" s="194" t="s">
        <v>43</v>
      </c>
      <c r="P171" s="195">
        <f>I171+J171</f>
        <v>0</v>
      </c>
      <c r="Q171" s="195">
        <f>ROUND(I171*H171,2)</f>
        <v>0</v>
      </c>
      <c r="R171" s="195">
        <f>ROUND(J171*H171,2)</f>
        <v>0</v>
      </c>
      <c r="S171" s="60"/>
      <c r="T171" s="196">
        <f>S171*H171</f>
        <v>0</v>
      </c>
      <c r="U171" s="196">
        <v>0.00024</v>
      </c>
      <c r="V171" s="196">
        <f>U171*H171</f>
        <v>0.00096</v>
      </c>
      <c r="W171" s="196">
        <v>0</v>
      </c>
      <c r="X171" s="197">
        <f>W171*H171</f>
        <v>0</v>
      </c>
      <c r="AR171" s="198" t="s">
        <v>132</v>
      </c>
      <c r="AT171" s="198" t="s">
        <v>127</v>
      </c>
      <c r="AU171" s="198" t="s">
        <v>122</v>
      </c>
      <c r="AY171" s="13" t="s">
        <v>123</v>
      </c>
      <c r="BE171" s="199">
        <f>IF(O171="základní",K171,0)</f>
        <v>0</v>
      </c>
      <c r="BF171" s="199">
        <f>IF(O171="snížená",K171,0)</f>
        <v>0</v>
      </c>
      <c r="BG171" s="199">
        <f>IF(O171="zákl. přenesená",K171,0)</f>
        <v>0</v>
      </c>
      <c r="BH171" s="199">
        <f>IF(O171="sníž. přenesená",K171,0)</f>
        <v>0</v>
      </c>
      <c r="BI171" s="199">
        <f>IF(O171="nulová",K171,0)</f>
        <v>0</v>
      </c>
      <c r="BJ171" s="13" t="s">
        <v>122</v>
      </c>
      <c r="BK171" s="199">
        <f>ROUND(P171*H171,2)</f>
        <v>0</v>
      </c>
      <c r="BL171" s="13" t="s">
        <v>132</v>
      </c>
      <c r="BM171" s="198" t="s">
        <v>251</v>
      </c>
    </row>
    <row r="172" spans="2:47" s="1" customFormat="1" ht="19.5">
      <c r="B172" s="29"/>
      <c r="C172" s="30"/>
      <c r="D172" s="200" t="s">
        <v>134</v>
      </c>
      <c r="E172" s="30"/>
      <c r="F172" s="201" t="s">
        <v>252</v>
      </c>
      <c r="G172" s="30"/>
      <c r="H172" s="30"/>
      <c r="I172" s="100"/>
      <c r="J172" s="100"/>
      <c r="K172" s="30"/>
      <c r="L172" s="30"/>
      <c r="M172" s="33"/>
      <c r="N172" s="202"/>
      <c r="O172" s="60"/>
      <c r="P172" s="60"/>
      <c r="Q172" s="60"/>
      <c r="R172" s="60"/>
      <c r="S172" s="60"/>
      <c r="T172" s="60"/>
      <c r="U172" s="60"/>
      <c r="V172" s="60"/>
      <c r="W172" s="60"/>
      <c r="X172" s="61"/>
      <c r="AT172" s="13" t="s">
        <v>134</v>
      </c>
      <c r="AU172" s="13" t="s">
        <v>122</v>
      </c>
    </row>
    <row r="173" spans="2:65" s="1" customFormat="1" ht="24" customHeight="1">
      <c r="B173" s="29"/>
      <c r="C173" s="186" t="s">
        <v>253</v>
      </c>
      <c r="D173" s="186" t="s">
        <v>127</v>
      </c>
      <c r="E173" s="187" t="s">
        <v>254</v>
      </c>
      <c r="F173" s="188" t="s">
        <v>255</v>
      </c>
      <c r="G173" s="189" t="s">
        <v>130</v>
      </c>
      <c r="H173" s="190">
        <v>697</v>
      </c>
      <c r="I173" s="191"/>
      <c r="J173" s="191"/>
      <c r="K173" s="192">
        <f>ROUND(P173*H173,2)</f>
        <v>0</v>
      </c>
      <c r="L173" s="188" t="s">
        <v>131</v>
      </c>
      <c r="M173" s="33"/>
      <c r="N173" s="193" t="s">
        <v>1</v>
      </c>
      <c r="O173" s="194" t="s">
        <v>43</v>
      </c>
      <c r="P173" s="195">
        <f>I173+J173</f>
        <v>0</v>
      </c>
      <c r="Q173" s="195">
        <f>ROUND(I173*H173,2)</f>
        <v>0</v>
      </c>
      <c r="R173" s="195">
        <f>ROUND(J173*H173,2)</f>
        <v>0</v>
      </c>
      <c r="S173" s="60"/>
      <c r="T173" s="196">
        <f>S173*H173</f>
        <v>0</v>
      </c>
      <c r="U173" s="196">
        <v>0</v>
      </c>
      <c r="V173" s="196">
        <f>U173*H173</f>
        <v>0</v>
      </c>
      <c r="W173" s="196">
        <v>0</v>
      </c>
      <c r="X173" s="197">
        <f>W173*H173</f>
        <v>0</v>
      </c>
      <c r="AR173" s="198" t="s">
        <v>132</v>
      </c>
      <c r="AT173" s="198" t="s">
        <v>127</v>
      </c>
      <c r="AU173" s="198" t="s">
        <v>122</v>
      </c>
      <c r="AY173" s="13" t="s">
        <v>123</v>
      </c>
      <c r="BE173" s="199">
        <f>IF(O173="základní",K173,0)</f>
        <v>0</v>
      </c>
      <c r="BF173" s="199">
        <f>IF(O173="snížená",K173,0)</f>
        <v>0</v>
      </c>
      <c r="BG173" s="199">
        <f>IF(O173="zákl. přenesená",K173,0)</f>
        <v>0</v>
      </c>
      <c r="BH173" s="199">
        <f>IF(O173="sníž. přenesená",K173,0)</f>
        <v>0</v>
      </c>
      <c r="BI173" s="199">
        <f>IF(O173="nulová",K173,0)</f>
        <v>0</v>
      </c>
      <c r="BJ173" s="13" t="s">
        <v>122</v>
      </c>
      <c r="BK173" s="199">
        <f>ROUND(P173*H173,2)</f>
        <v>0</v>
      </c>
      <c r="BL173" s="13" t="s">
        <v>132</v>
      </c>
      <c r="BM173" s="198" t="s">
        <v>256</v>
      </c>
    </row>
    <row r="174" spans="2:47" s="1" customFormat="1" ht="11.25">
      <c r="B174" s="29"/>
      <c r="C174" s="30"/>
      <c r="D174" s="200" t="s">
        <v>134</v>
      </c>
      <c r="E174" s="30"/>
      <c r="F174" s="201" t="s">
        <v>257</v>
      </c>
      <c r="G174" s="30"/>
      <c r="H174" s="30"/>
      <c r="I174" s="100"/>
      <c r="J174" s="100"/>
      <c r="K174" s="30"/>
      <c r="L174" s="30"/>
      <c r="M174" s="33"/>
      <c r="N174" s="202"/>
      <c r="O174" s="60"/>
      <c r="P174" s="60"/>
      <c r="Q174" s="60"/>
      <c r="R174" s="60"/>
      <c r="S174" s="60"/>
      <c r="T174" s="60"/>
      <c r="U174" s="60"/>
      <c r="V174" s="60"/>
      <c r="W174" s="60"/>
      <c r="X174" s="61"/>
      <c r="AT174" s="13" t="s">
        <v>134</v>
      </c>
      <c r="AU174" s="13" t="s">
        <v>122</v>
      </c>
    </row>
    <row r="175" spans="2:65" s="1" customFormat="1" ht="24" customHeight="1">
      <c r="B175" s="29"/>
      <c r="C175" s="186" t="s">
        <v>258</v>
      </c>
      <c r="D175" s="186" t="s">
        <v>127</v>
      </c>
      <c r="E175" s="187" t="s">
        <v>259</v>
      </c>
      <c r="F175" s="188" t="s">
        <v>260</v>
      </c>
      <c r="G175" s="189" t="s">
        <v>130</v>
      </c>
      <c r="H175" s="190">
        <v>36</v>
      </c>
      <c r="I175" s="191"/>
      <c r="J175" s="191"/>
      <c r="K175" s="192">
        <f>ROUND(P175*H175,2)</f>
        <v>0</v>
      </c>
      <c r="L175" s="188" t="s">
        <v>131</v>
      </c>
      <c r="M175" s="33"/>
      <c r="N175" s="193" t="s">
        <v>1</v>
      </c>
      <c r="O175" s="194" t="s">
        <v>43</v>
      </c>
      <c r="P175" s="195">
        <f>I175+J175</f>
        <v>0</v>
      </c>
      <c r="Q175" s="195">
        <f>ROUND(I175*H175,2)</f>
        <v>0</v>
      </c>
      <c r="R175" s="195">
        <f>ROUND(J175*H175,2)</f>
        <v>0</v>
      </c>
      <c r="S175" s="60"/>
      <c r="T175" s="196">
        <f>S175*H175</f>
        <v>0</v>
      </c>
      <c r="U175" s="196">
        <v>0</v>
      </c>
      <c r="V175" s="196">
        <f>U175*H175</f>
        <v>0</v>
      </c>
      <c r="W175" s="196">
        <v>0</v>
      </c>
      <c r="X175" s="197">
        <f>W175*H175</f>
        <v>0</v>
      </c>
      <c r="AR175" s="198" t="s">
        <v>132</v>
      </c>
      <c r="AT175" s="198" t="s">
        <v>127</v>
      </c>
      <c r="AU175" s="198" t="s">
        <v>122</v>
      </c>
      <c r="AY175" s="13" t="s">
        <v>123</v>
      </c>
      <c r="BE175" s="199">
        <f>IF(O175="základní",K175,0)</f>
        <v>0</v>
      </c>
      <c r="BF175" s="199">
        <f>IF(O175="snížená",K175,0)</f>
        <v>0</v>
      </c>
      <c r="BG175" s="199">
        <f>IF(O175="zákl. přenesená",K175,0)</f>
        <v>0</v>
      </c>
      <c r="BH175" s="199">
        <f>IF(O175="sníž. přenesená",K175,0)</f>
        <v>0</v>
      </c>
      <c r="BI175" s="199">
        <f>IF(O175="nulová",K175,0)</f>
        <v>0</v>
      </c>
      <c r="BJ175" s="13" t="s">
        <v>122</v>
      </c>
      <c r="BK175" s="199">
        <f>ROUND(P175*H175,2)</f>
        <v>0</v>
      </c>
      <c r="BL175" s="13" t="s">
        <v>132</v>
      </c>
      <c r="BM175" s="198" t="s">
        <v>261</v>
      </c>
    </row>
    <row r="176" spans="2:47" s="1" customFormat="1" ht="19.5">
      <c r="B176" s="29"/>
      <c r="C176" s="30"/>
      <c r="D176" s="200" t="s">
        <v>134</v>
      </c>
      <c r="E176" s="30"/>
      <c r="F176" s="201" t="s">
        <v>262</v>
      </c>
      <c r="G176" s="30"/>
      <c r="H176" s="30"/>
      <c r="I176" s="100"/>
      <c r="J176" s="100"/>
      <c r="K176" s="30"/>
      <c r="L176" s="30"/>
      <c r="M176" s="33"/>
      <c r="N176" s="202"/>
      <c r="O176" s="60"/>
      <c r="P176" s="60"/>
      <c r="Q176" s="60"/>
      <c r="R176" s="60"/>
      <c r="S176" s="60"/>
      <c r="T176" s="60"/>
      <c r="U176" s="60"/>
      <c r="V176" s="60"/>
      <c r="W176" s="60"/>
      <c r="X176" s="61"/>
      <c r="AT176" s="13" t="s">
        <v>134</v>
      </c>
      <c r="AU176" s="13" t="s">
        <v>122</v>
      </c>
    </row>
    <row r="177" spans="2:65" s="1" customFormat="1" ht="24" customHeight="1">
      <c r="B177" s="29"/>
      <c r="C177" s="186" t="s">
        <v>263</v>
      </c>
      <c r="D177" s="186" t="s">
        <v>127</v>
      </c>
      <c r="E177" s="187" t="s">
        <v>264</v>
      </c>
      <c r="F177" s="188" t="s">
        <v>265</v>
      </c>
      <c r="G177" s="189" t="s">
        <v>130</v>
      </c>
      <c r="H177" s="190">
        <v>274</v>
      </c>
      <c r="I177" s="191"/>
      <c r="J177" s="191"/>
      <c r="K177" s="192">
        <f>ROUND(P177*H177,2)</f>
        <v>0</v>
      </c>
      <c r="L177" s="188" t="s">
        <v>1</v>
      </c>
      <c r="M177" s="33"/>
      <c r="N177" s="193" t="s">
        <v>1</v>
      </c>
      <c r="O177" s="194" t="s">
        <v>43</v>
      </c>
      <c r="P177" s="195">
        <f>I177+J177</f>
        <v>0</v>
      </c>
      <c r="Q177" s="195">
        <f>ROUND(I177*H177,2)</f>
        <v>0</v>
      </c>
      <c r="R177" s="195">
        <f>ROUND(J177*H177,2)</f>
        <v>0</v>
      </c>
      <c r="S177" s="60"/>
      <c r="T177" s="196">
        <f>S177*H177</f>
        <v>0</v>
      </c>
      <c r="U177" s="196">
        <v>0</v>
      </c>
      <c r="V177" s="196">
        <f>U177*H177</f>
        <v>0</v>
      </c>
      <c r="W177" s="196">
        <v>0</v>
      </c>
      <c r="X177" s="197">
        <f>W177*H177</f>
        <v>0</v>
      </c>
      <c r="AR177" s="198" t="s">
        <v>132</v>
      </c>
      <c r="AT177" s="198" t="s">
        <v>127</v>
      </c>
      <c r="AU177" s="198" t="s">
        <v>122</v>
      </c>
      <c r="AY177" s="13" t="s">
        <v>123</v>
      </c>
      <c r="BE177" s="199">
        <f>IF(O177="základní",K177,0)</f>
        <v>0</v>
      </c>
      <c r="BF177" s="199">
        <f>IF(O177="snížená",K177,0)</f>
        <v>0</v>
      </c>
      <c r="BG177" s="199">
        <f>IF(O177="zákl. přenesená",K177,0)</f>
        <v>0</v>
      </c>
      <c r="BH177" s="199">
        <f>IF(O177="sníž. přenesená",K177,0)</f>
        <v>0</v>
      </c>
      <c r="BI177" s="199">
        <f>IF(O177="nulová",K177,0)</f>
        <v>0</v>
      </c>
      <c r="BJ177" s="13" t="s">
        <v>122</v>
      </c>
      <c r="BK177" s="199">
        <f>ROUND(P177*H177,2)</f>
        <v>0</v>
      </c>
      <c r="BL177" s="13" t="s">
        <v>132</v>
      </c>
      <c r="BM177" s="198" t="s">
        <v>266</v>
      </c>
    </row>
    <row r="178" spans="2:47" s="1" customFormat="1" ht="39">
      <c r="B178" s="29"/>
      <c r="C178" s="30"/>
      <c r="D178" s="200" t="s">
        <v>134</v>
      </c>
      <c r="E178" s="30"/>
      <c r="F178" s="201" t="s">
        <v>267</v>
      </c>
      <c r="G178" s="30"/>
      <c r="H178" s="30"/>
      <c r="I178" s="100"/>
      <c r="J178" s="100"/>
      <c r="K178" s="30"/>
      <c r="L178" s="30"/>
      <c r="M178" s="33"/>
      <c r="N178" s="202"/>
      <c r="O178" s="60"/>
      <c r="P178" s="60"/>
      <c r="Q178" s="60"/>
      <c r="R178" s="60"/>
      <c r="S178" s="60"/>
      <c r="T178" s="60"/>
      <c r="U178" s="60"/>
      <c r="V178" s="60"/>
      <c r="W178" s="60"/>
      <c r="X178" s="61"/>
      <c r="AT178" s="13" t="s">
        <v>134</v>
      </c>
      <c r="AU178" s="13" t="s">
        <v>122</v>
      </c>
    </row>
    <row r="179" spans="2:65" s="1" customFormat="1" ht="24" customHeight="1">
      <c r="B179" s="29"/>
      <c r="C179" s="186" t="s">
        <v>268</v>
      </c>
      <c r="D179" s="186" t="s">
        <v>127</v>
      </c>
      <c r="E179" s="187" t="s">
        <v>269</v>
      </c>
      <c r="F179" s="188" t="s">
        <v>270</v>
      </c>
      <c r="G179" s="189" t="s">
        <v>271</v>
      </c>
      <c r="H179" s="190">
        <v>0.574</v>
      </c>
      <c r="I179" s="191"/>
      <c r="J179" s="191"/>
      <c r="K179" s="192">
        <f>ROUND(P179*H179,2)</f>
        <v>0</v>
      </c>
      <c r="L179" s="188" t="s">
        <v>131</v>
      </c>
      <c r="M179" s="33"/>
      <c r="N179" s="193" t="s">
        <v>1</v>
      </c>
      <c r="O179" s="194" t="s">
        <v>43</v>
      </c>
      <c r="P179" s="195">
        <f>I179+J179</f>
        <v>0</v>
      </c>
      <c r="Q179" s="195">
        <f>ROUND(I179*H179,2)</f>
        <v>0</v>
      </c>
      <c r="R179" s="195">
        <f>ROUND(J179*H179,2)</f>
        <v>0</v>
      </c>
      <c r="S179" s="60"/>
      <c r="T179" s="196">
        <f>S179*H179</f>
        <v>0</v>
      </c>
      <c r="U179" s="196">
        <v>0</v>
      </c>
      <c r="V179" s="196">
        <f>U179*H179</f>
        <v>0</v>
      </c>
      <c r="W179" s="196">
        <v>0</v>
      </c>
      <c r="X179" s="197">
        <f>W179*H179</f>
        <v>0</v>
      </c>
      <c r="AR179" s="198" t="s">
        <v>132</v>
      </c>
      <c r="AT179" s="198" t="s">
        <v>127</v>
      </c>
      <c r="AU179" s="198" t="s">
        <v>122</v>
      </c>
      <c r="AY179" s="13" t="s">
        <v>123</v>
      </c>
      <c r="BE179" s="199">
        <f>IF(O179="základní",K179,0)</f>
        <v>0</v>
      </c>
      <c r="BF179" s="199">
        <f>IF(O179="snížená",K179,0)</f>
        <v>0</v>
      </c>
      <c r="BG179" s="199">
        <f>IF(O179="zákl. přenesená",K179,0)</f>
        <v>0</v>
      </c>
      <c r="BH179" s="199">
        <f>IF(O179="sníž. přenesená",K179,0)</f>
        <v>0</v>
      </c>
      <c r="BI179" s="199">
        <f>IF(O179="nulová",K179,0)</f>
        <v>0</v>
      </c>
      <c r="BJ179" s="13" t="s">
        <v>122</v>
      </c>
      <c r="BK179" s="199">
        <f>ROUND(P179*H179,2)</f>
        <v>0</v>
      </c>
      <c r="BL179" s="13" t="s">
        <v>132</v>
      </c>
      <c r="BM179" s="198" t="s">
        <v>272</v>
      </c>
    </row>
    <row r="180" spans="2:47" s="1" customFormat="1" ht="29.25">
      <c r="B180" s="29"/>
      <c r="C180" s="30"/>
      <c r="D180" s="200" t="s">
        <v>134</v>
      </c>
      <c r="E180" s="30"/>
      <c r="F180" s="201" t="s">
        <v>273</v>
      </c>
      <c r="G180" s="30"/>
      <c r="H180" s="30"/>
      <c r="I180" s="100"/>
      <c r="J180" s="100"/>
      <c r="K180" s="30"/>
      <c r="L180" s="30"/>
      <c r="M180" s="33"/>
      <c r="N180" s="202"/>
      <c r="O180" s="60"/>
      <c r="P180" s="60"/>
      <c r="Q180" s="60"/>
      <c r="R180" s="60"/>
      <c r="S180" s="60"/>
      <c r="T180" s="60"/>
      <c r="U180" s="60"/>
      <c r="V180" s="60"/>
      <c r="W180" s="60"/>
      <c r="X180" s="61"/>
      <c r="AT180" s="13" t="s">
        <v>134</v>
      </c>
      <c r="AU180" s="13" t="s">
        <v>122</v>
      </c>
    </row>
    <row r="181" spans="2:65" s="1" customFormat="1" ht="24" customHeight="1">
      <c r="B181" s="29"/>
      <c r="C181" s="186" t="s">
        <v>274</v>
      </c>
      <c r="D181" s="186" t="s">
        <v>127</v>
      </c>
      <c r="E181" s="187" t="s">
        <v>275</v>
      </c>
      <c r="F181" s="188" t="s">
        <v>276</v>
      </c>
      <c r="G181" s="189" t="s">
        <v>271</v>
      </c>
      <c r="H181" s="190">
        <v>0.574</v>
      </c>
      <c r="I181" s="191"/>
      <c r="J181" s="191"/>
      <c r="K181" s="192">
        <f>ROUND(P181*H181,2)</f>
        <v>0</v>
      </c>
      <c r="L181" s="188" t="s">
        <v>131</v>
      </c>
      <c r="M181" s="33"/>
      <c r="N181" s="193" t="s">
        <v>1</v>
      </c>
      <c r="O181" s="194" t="s">
        <v>43</v>
      </c>
      <c r="P181" s="195">
        <f>I181+J181</f>
        <v>0</v>
      </c>
      <c r="Q181" s="195">
        <f>ROUND(I181*H181,2)</f>
        <v>0</v>
      </c>
      <c r="R181" s="195">
        <f>ROUND(J181*H181,2)</f>
        <v>0</v>
      </c>
      <c r="S181" s="60"/>
      <c r="T181" s="196">
        <f>S181*H181</f>
        <v>0</v>
      </c>
      <c r="U181" s="196">
        <v>0</v>
      </c>
      <c r="V181" s="196">
        <f>U181*H181</f>
        <v>0</v>
      </c>
      <c r="W181" s="196">
        <v>0</v>
      </c>
      <c r="X181" s="197">
        <f>W181*H181</f>
        <v>0</v>
      </c>
      <c r="AR181" s="198" t="s">
        <v>132</v>
      </c>
      <c r="AT181" s="198" t="s">
        <v>127</v>
      </c>
      <c r="AU181" s="198" t="s">
        <v>122</v>
      </c>
      <c r="AY181" s="13" t="s">
        <v>123</v>
      </c>
      <c r="BE181" s="199">
        <f>IF(O181="základní",K181,0)</f>
        <v>0</v>
      </c>
      <c r="BF181" s="199">
        <f>IF(O181="snížená",K181,0)</f>
        <v>0</v>
      </c>
      <c r="BG181" s="199">
        <f>IF(O181="zákl. přenesená",K181,0)</f>
        <v>0</v>
      </c>
      <c r="BH181" s="199">
        <f>IF(O181="sníž. přenesená",K181,0)</f>
        <v>0</v>
      </c>
      <c r="BI181" s="199">
        <f>IF(O181="nulová",K181,0)</f>
        <v>0</v>
      </c>
      <c r="BJ181" s="13" t="s">
        <v>122</v>
      </c>
      <c r="BK181" s="199">
        <f>ROUND(P181*H181,2)</f>
        <v>0</v>
      </c>
      <c r="BL181" s="13" t="s">
        <v>132</v>
      </c>
      <c r="BM181" s="198" t="s">
        <v>277</v>
      </c>
    </row>
    <row r="182" spans="2:47" s="1" customFormat="1" ht="29.25">
      <c r="B182" s="29"/>
      <c r="C182" s="30"/>
      <c r="D182" s="200" t="s">
        <v>134</v>
      </c>
      <c r="E182" s="30"/>
      <c r="F182" s="201" t="s">
        <v>278</v>
      </c>
      <c r="G182" s="30"/>
      <c r="H182" s="30"/>
      <c r="I182" s="100"/>
      <c r="J182" s="100"/>
      <c r="K182" s="30"/>
      <c r="L182" s="30"/>
      <c r="M182" s="33"/>
      <c r="N182" s="202"/>
      <c r="O182" s="60"/>
      <c r="P182" s="60"/>
      <c r="Q182" s="60"/>
      <c r="R182" s="60"/>
      <c r="S182" s="60"/>
      <c r="T182" s="60"/>
      <c r="U182" s="60"/>
      <c r="V182" s="60"/>
      <c r="W182" s="60"/>
      <c r="X182" s="61"/>
      <c r="AT182" s="13" t="s">
        <v>134</v>
      </c>
      <c r="AU182" s="13" t="s">
        <v>122</v>
      </c>
    </row>
    <row r="183" spans="2:63" s="11" customFormat="1" ht="22.9" customHeight="1">
      <c r="B183" s="169"/>
      <c r="C183" s="170"/>
      <c r="D183" s="171" t="s">
        <v>78</v>
      </c>
      <c r="E183" s="184" t="s">
        <v>279</v>
      </c>
      <c r="F183" s="184" t="s">
        <v>280</v>
      </c>
      <c r="G183" s="170"/>
      <c r="H183" s="170"/>
      <c r="I183" s="173"/>
      <c r="J183" s="173"/>
      <c r="K183" s="185">
        <f>BK183</f>
        <v>0</v>
      </c>
      <c r="L183" s="170"/>
      <c r="M183" s="175"/>
      <c r="N183" s="176"/>
      <c r="O183" s="177"/>
      <c r="P183" s="177"/>
      <c r="Q183" s="178">
        <f>SUM(Q184:Q207)</f>
        <v>0</v>
      </c>
      <c r="R183" s="178">
        <f>SUM(R184:R207)</f>
        <v>0</v>
      </c>
      <c r="S183" s="177"/>
      <c r="T183" s="179">
        <f>SUM(T184:T207)</f>
        <v>0</v>
      </c>
      <c r="U183" s="177"/>
      <c r="V183" s="179">
        <f>SUM(V184:V207)</f>
        <v>0.09356000000000002</v>
      </c>
      <c r="W183" s="177"/>
      <c r="X183" s="180">
        <f>SUM(X184:X207)</f>
        <v>0</v>
      </c>
      <c r="AR183" s="181" t="s">
        <v>122</v>
      </c>
      <c r="AT183" s="182" t="s">
        <v>78</v>
      </c>
      <c r="AU183" s="182" t="s">
        <v>84</v>
      </c>
      <c r="AY183" s="181" t="s">
        <v>123</v>
      </c>
      <c r="BK183" s="183">
        <f>SUM(BK184:BK207)</f>
        <v>0</v>
      </c>
    </row>
    <row r="184" spans="2:65" s="1" customFormat="1" ht="24" customHeight="1">
      <c r="B184" s="29"/>
      <c r="C184" s="186" t="s">
        <v>281</v>
      </c>
      <c r="D184" s="186" t="s">
        <v>127</v>
      </c>
      <c r="E184" s="187" t="s">
        <v>282</v>
      </c>
      <c r="F184" s="188" t="s">
        <v>283</v>
      </c>
      <c r="G184" s="189" t="s">
        <v>220</v>
      </c>
      <c r="H184" s="190">
        <v>224</v>
      </c>
      <c r="I184" s="191"/>
      <c r="J184" s="191"/>
      <c r="K184" s="192">
        <f>ROUND(P184*H184,2)</f>
        <v>0</v>
      </c>
      <c r="L184" s="188" t="s">
        <v>131</v>
      </c>
      <c r="M184" s="33"/>
      <c r="N184" s="193" t="s">
        <v>1</v>
      </c>
      <c r="O184" s="194" t="s">
        <v>43</v>
      </c>
      <c r="P184" s="195">
        <f>I184+J184</f>
        <v>0</v>
      </c>
      <c r="Q184" s="195">
        <f>ROUND(I184*H184,2)</f>
        <v>0</v>
      </c>
      <c r="R184" s="195">
        <f>ROUND(J184*H184,2)</f>
        <v>0</v>
      </c>
      <c r="S184" s="60"/>
      <c r="T184" s="196">
        <f>S184*H184</f>
        <v>0</v>
      </c>
      <c r="U184" s="196">
        <v>8E-05</v>
      </c>
      <c r="V184" s="196">
        <f>U184*H184</f>
        <v>0.017920000000000002</v>
      </c>
      <c r="W184" s="196">
        <v>0</v>
      </c>
      <c r="X184" s="197">
        <f>W184*H184</f>
        <v>0</v>
      </c>
      <c r="AR184" s="198" t="s">
        <v>132</v>
      </c>
      <c r="AT184" s="198" t="s">
        <v>127</v>
      </c>
      <c r="AU184" s="198" t="s">
        <v>122</v>
      </c>
      <c r="AY184" s="13" t="s">
        <v>123</v>
      </c>
      <c r="BE184" s="199">
        <f>IF(O184="základní",K184,0)</f>
        <v>0</v>
      </c>
      <c r="BF184" s="199">
        <f>IF(O184="snížená",K184,0)</f>
        <v>0</v>
      </c>
      <c r="BG184" s="199">
        <f>IF(O184="zákl. přenesená",K184,0)</f>
        <v>0</v>
      </c>
      <c r="BH184" s="199">
        <f>IF(O184="sníž. přenesená",K184,0)</f>
        <v>0</v>
      </c>
      <c r="BI184" s="199">
        <f>IF(O184="nulová",K184,0)</f>
        <v>0</v>
      </c>
      <c r="BJ184" s="13" t="s">
        <v>122</v>
      </c>
      <c r="BK184" s="199">
        <f>ROUND(P184*H184,2)</f>
        <v>0</v>
      </c>
      <c r="BL184" s="13" t="s">
        <v>132</v>
      </c>
      <c r="BM184" s="198" t="s">
        <v>284</v>
      </c>
    </row>
    <row r="185" spans="2:47" s="1" customFormat="1" ht="11.25">
      <c r="B185" s="29"/>
      <c r="C185" s="30"/>
      <c r="D185" s="200" t="s">
        <v>134</v>
      </c>
      <c r="E185" s="30"/>
      <c r="F185" s="201" t="s">
        <v>285</v>
      </c>
      <c r="G185" s="30"/>
      <c r="H185" s="30"/>
      <c r="I185" s="100"/>
      <c r="J185" s="100"/>
      <c r="K185" s="30"/>
      <c r="L185" s="30"/>
      <c r="M185" s="33"/>
      <c r="N185" s="202"/>
      <c r="O185" s="60"/>
      <c r="P185" s="60"/>
      <c r="Q185" s="60"/>
      <c r="R185" s="60"/>
      <c r="S185" s="60"/>
      <c r="T185" s="60"/>
      <c r="U185" s="60"/>
      <c r="V185" s="60"/>
      <c r="W185" s="60"/>
      <c r="X185" s="61"/>
      <c r="AT185" s="13" t="s">
        <v>134</v>
      </c>
      <c r="AU185" s="13" t="s">
        <v>122</v>
      </c>
    </row>
    <row r="186" spans="2:65" s="1" customFormat="1" ht="24" customHeight="1">
      <c r="B186" s="29"/>
      <c r="C186" s="203" t="s">
        <v>9</v>
      </c>
      <c r="D186" s="203" t="s">
        <v>137</v>
      </c>
      <c r="E186" s="204" t="s">
        <v>286</v>
      </c>
      <c r="F186" s="205" t="s">
        <v>287</v>
      </c>
      <c r="G186" s="206" t="s">
        <v>220</v>
      </c>
      <c r="H186" s="207">
        <v>80</v>
      </c>
      <c r="I186" s="208"/>
      <c r="J186" s="209"/>
      <c r="K186" s="210">
        <f>ROUND(P186*H186,2)</f>
        <v>0</v>
      </c>
      <c r="L186" s="205" t="s">
        <v>131</v>
      </c>
      <c r="M186" s="211"/>
      <c r="N186" s="212" t="s">
        <v>1</v>
      </c>
      <c r="O186" s="194" t="s">
        <v>43</v>
      </c>
      <c r="P186" s="195">
        <f>I186+J186</f>
        <v>0</v>
      </c>
      <c r="Q186" s="195">
        <f>ROUND(I186*H186,2)</f>
        <v>0</v>
      </c>
      <c r="R186" s="195">
        <f>ROUND(J186*H186,2)</f>
        <v>0</v>
      </c>
      <c r="S186" s="60"/>
      <c r="T186" s="196">
        <f>S186*H186</f>
        <v>0</v>
      </c>
      <c r="U186" s="196">
        <v>0.00051</v>
      </c>
      <c r="V186" s="196">
        <f>U186*H186</f>
        <v>0.0408</v>
      </c>
      <c r="W186" s="196">
        <v>0</v>
      </c>
      <c r="X186" s="197">
        <f>W186*H186</f>
        <v>0</v>
      </c>
      <c r="AR186" s="198" t="s">
        <v>140</v>
      </c>
      <c r="AT186" s="198" t="s">
        <v>137</v>
      </c>
      <c r="AU186" s="198" t="s">
        <v>122</v>
      </c>
      <c r="AY186" s="13" t="s">
        <v>123</v>
      </c>
      <c r="BE186" s="199">
        <f>IF(O186="základní",K186,0)</f>
        <v>0</v>
      </c>
      <c r="BF186" s="199">
        <f>IF(O186="snížená",K186,0)</f>
        <v>0</v>
      </c>
      <c r="BG186" s="199">
        <f>IF(O186="zákl. přenesená",K186,0)</f>
        <v>0</v>
      </c>
      <c r="BH186" s="199">
        <f>IF(O186="sníž. přenesená",K186,0)</f>
        <v>0</v>
      </c>
      <c r="BI186" s="199">
        <f>IF(O186="nulová",K186,0)</f>
        <v>0</v>
      </c>
      <c r="BJ186" s="13" t="s">
        <v>122</v>
      </c>
      <c r="BK186" s="199">
        <f>ROUND(P186*H186,2)</f>
        <v>0</v>
      </c>
      <c r="BL186" s="13" t="s">
        <v>132</v>
      </c>
      <c r="BM186" s="198" t="s">
        <v>288</v>
      </c>
    </row>
    <row r="187" spans="2:47" s="1" customFormat="1" ht="19.5">
      <c r="B187" s="29"/>
      <c r="C187" s="30"/>
      <c r="D187" s="200" t="s">
        <v>134</v>
      </c>
      <c r="E187" s="30"/>
      <c r="F187" s="201" t="s">
        <v>287</v>
      </c>
      <c r="G187" s="30"/>
      <c r="H187" s="30"/>
      <c r="I187" s="100"/>
      <c r="J187" s="100"/>
      <c r="K187" s="30"/>
      <c r="L187" s="30"/>
      <c r="M187" s="33"/>
      <c r="N187" s="202"/>
      <c r="O187" s="60"/>
      <c r="P187" s="60"/>
      <c r="Q187" s="60"/>
      <c r="R187" s="60"/>
      <c r="S187" s="60"/>
      <c r="T187" s="60"/>
      <c r="U187" s="60"/>
      <c r="V187" s="60"/>
      <c r="W187" s="60"/>
      <c r="X187" s="61"/>
      <c r="AT187" s="13" t="s">
        <v>134</v>
      </c>
      <c r="AU187" s="13" t="s">
        <v>122</v>
      </c>
    </row>
    <row r="188" spans="2:65" s="1" customFormat="1" ht="24" customHeight="1">
      <c r="B188" s="29"/>
      <c r="C188" s="203" t="s">
        <v>132</v>
      </c>
      <c r="D188" s="203" t="s">
        <v>137</v>
      </c>
      <c r="E188" s="204" t="s">
        <v>289</v>
      </c>
      <c r="F188" s="205" t="s">
        <v>290</v>
      </c>
      <c r="G188" s="206" t="s">
        <v>220</v>
      </c>
      <c r="H188" s="207">
        <v>16</v>
      </c>
      <c r="I188" s="208"/>
      <c r="J188" s="209"/>
      <c r="K188" s="210">
        <f>ROUND(P188*H188,2)</f>
        <v>0</v>
      </c>
      <c r="L188" s="205" t="s">
        <v>131</v>
      </c>
      <c r="M188" s="211"/>
      <c r="N188" s="212" t="s">
        <v>1</v>
      </c>
      <c r="O188" s="194" t="s">
        <v>43</v>
      </c>
      <c r="P188" s="195">
        <f>I188+J188</f>
        <v>0</v>
      </c>
      <c r="Q188" s="195">
        <f>ROUND(I188*H188,2)</f>
        <v>0</v>
      </c>
      <c r="R188" s="195">
        <f>ROUND(J188*H188,2)</f>
        <v>0</v>
      </c>
      <c r="S188" s="60"/>
      <c r="T188" s="196">
        <f>S188*H188</f>
        <v>0</v>
      </c>
      <c r="U188" s="196">
        <v>0.00023</v>
      </c>
      <c r="V188" s="196">
        <f>U188*H188</f>
        <v>0.00368</v>
      </c>
      <c r="W188" s="196">
        <v>0</v>
      </c>
      <c r="X188" s="197">
        <f>W188*H188</f>
        <v>0</v>
      </c>
      <c r="AR188" s="198" t="s">
        <v>140</v>
      </c>
      <c r="AT188" s="198" t="s">
        <v>137</v>
      </c>
      <c r="AU188" s="198" t="s">
        <v>122</v>
      </c>
      <c r="AY188" s="13" t="s">
        <v>123</v>
      </c>
      <c r="BE188" s="199">
        <f>IF(O188="základní",K188,0)</f>
        <v>0</v>
      </c>
      <c r="BF188" s="199">
        <f>IF(O188="snížená",K188,0)</f>
        <v>0</v>
      </c>
      <c r="BG188" s="199">
        <f>IF(O188="zákl. přenesená",K188,0)</f>
        <v>0</v>
      </c>
      <c r="BH188" s="199">
        <f>IF(O188="sníž. přenesená",K188,0)</f>
        <v>0</v>
      </c>
      <c r="BI188" s="199">
        <f>IF(O188="nulová",K188,0)</f>
        <v>0</v>
      </c>
      <c r="BJ188" s="13" t="s">
        <v>122</v>
      </c>
      <c r="BK188" s="199">
        <f>ROUND(P188*H188,2)</f>
        <v>0</v>
      </c>
      <c r="BL188" s="13" t="s">
        <v>132</v>
      </c>
      <c r="BM188" s="198" t="s">
        <v>291</v>
      </c>
    </row>
    <row r="189" spans="2:47" s="1" customFormat="1" ht="11.25">
      <c r="B189" s="29"/>
      <c r="C189" s="30"/>
      <c r="D189" s="200" t="s">
        <v>134</v>
      </c>
      <c r="E189" s="30"/>
      <c r="F189" s="201" t="s">
        <v>290</v>
      </c>
      <c r="G189" s="30"/>
      <c r="H189" s="30"/>
      <c r="I189" s="100"/>
      <c r="J189" s="100"/>
      <c r="K189" s="30"/>
      <c r="L189" s="30"/>
      <c r="M189" s="33"/>
      <c r="N189" s="202"/>
      <c r="O189" s="60"/>
      <c r="P189" s="60"/>
      <c r="Q189" s="60"/>
      <c r="R189" s="60"/>
      <c r="S189" s="60"/>
      <c r="T189" s="60"/>
      <c r="U189" s="60"/>
      <c r="V189" s="60"/>
      <c r="W189" s="60"/>
      <c r="X189" s="61"/>
      <c r="AT189" s="13" t="s">
        <v>134</v>
      </c>
      <c r="AU189" s="13" t="s">
        <v>122</v>
      </c>
    </row>
    <row r="190" spans="2:65" s="1" customFormat="1" ht="24" customHeight="1">
      <c r="B190" s="29"/>
      <c r="C190" s="203" t="s">
        <v>292</v>
      </c>
      <c r="D190" s="203" t="s">
        <v>137</v>
      </c>
      <c r="E190" s="204" t="s">
        <v>293</v>
      </c>
      <c r="F190" s="205" t="s">
        <v>294</v>
      </c>
      <c r="G190" s="206" t="s">
        <v>220</v>
      </c>
      <c r="H190" s="207">
        <v>80</v>
      </c>
      <c r="I190" s="208"/>
      <c r="J190" s="209"/>
      <c r="K190" s="210">
        <f>ROUND(P190*H190,2)</f>
        <v>0</v>
      </c>
      <c r="L190" s="205" t="s">
        <v>131</v>
      </c>
      <c r="M190" s="211"/>
      <c r="N190" s="212" t="s">
        <v>1</v>
      </c>
      <c r="O190" s="194" t="s">
        <v>43</v>
      </c>
      <c r="P190" s="195">
        <f>I190+J190</f>
        <v>0</v>
      </c>
      <c r="Q190" s="195">
        <f>ROUND(I190*H190,2)</f>
        <v>0</v>
      </c>
      <c r="R190" s="195">
        <f>ROUND(J190*H190,2)</f>
        <v>0</v>
      </c>
      <c r="S190" s="60"/>
      <c r="T190" s="196">
        <f>S190*H190</f>
        <v>0</v>
      </c>
      <c r="U190" s="196">
        <v>0.0001</v>
      </c>
      <c r="V190" s="196">
        <f>U190*H190</f>
        <v>0.008</v>
      </c>
      <c r="W190" s="196">
        <v>0</v>
      </c>
      <c r="X190" s="197">
        <f>W190*H190</f>
        <v>0</v>
      </c>
      <c r="AR190" s="198" t="s">
        <v>140</v>
      </c>
      <c r="AT190" s="198" t="s">
        <v>137</v>
      </c>
      <c r="AU190" s="198" t="s">
        <v>122</v>
      </c>
      <c r="AY190" s="13" t="s">
        <v>123</v>
      </c>
      <c r="BE190" s="199">
        <f>IF(O190="základní",K190,0)</f>
        <v>0</v>
      </c>
      <c r="BF190" s="199">
        <f>IF(O190="snížená",K190,0)</f>
        <v>0</v>
      </c>
      <c r="BG190" s="199">
        <f>IF(O190="zákl. přenesená",K190,0)</f>
        <v>0</v>
      </c>
      <c r="BH190" s="199">
        <f>IF(O190="sníž. přenesená",K190,0)</f>
        <v>0</v>
      </c>
      <c r="BI190" s="199">
        <f>IF(O190="nulová",K190,0)</f>
        <v>0</v>
      </c>
      <c r="BJ190" s="13" t="s">
        <v>122</v>
      </c>
      <c r="BK190" s="199">
        <f>ROUND(P190*H190,2)</f>
        <v>0</v>
      </c>
      <c r="BL190" s="13" t="s">
        <v>132</v>
      </c>
      <c r="BM190" s="198" t="s">
        <v>295</v>
      </c>
    </row>
    <row r="191" spans="2:47" s="1" customFormat="1" ht="19.5">
      <c r="B191" s="29"/>
      <c r="C191" s="30"/>
      <c r="D191" s="200" t="s">
        <v>134</v>
      </c>
      <c r="E191" s="30"/>
      <c r="F191" s="201" t="s">
        <v>294</v>
      </c>
      <c r="G191" s="30"/>
      <c r="H191" s="30"/>
      <c r="I191" s="100"/>
      <c r="J191" s="100"/>
      <c r="K191" s="30"/>
      <c r="L191" s="30"/>
      <c r="M191" s="33"/>
      <c r="N191" s="202"/>
      <c r="O191" s="60"/>
      <c r="P191" s="60"/>
      <c r="Q191" s="60"/>
      <c r="R191" s="60"/>
      <c r="S191" s="60"/>
      <c r="T191" s="60"/>
      <c r="U191" s="60"/>
      <c r="V191" s="60"/>
      <c r="W191" s="60"/>
      <c r="X191" s="61"/>
      <c r="AT191" s="13" t="s">
        <v>134</v>
      </c>
      <c r="AU191" s="13" t="s">
        <v>122</v>
      </c>
    </row>
    <row r="192" spans="2:65" s="1" customFormat="1" ht="24" customHeight="1">
      <c r="B192" s="29"/>
      <c r="C192" s="203" t="s">
        <v>296</v>
      </c>
      <c r="D192" s="203" t="s">
        <v>137</v>
      </c>
      <c r="E192" s="204" t="s">
        <v>297</v>
      </c>
      <c r="F192" s="205" t="s">
        <v>298</v>
      </c>
      <c r="G192" s="206" t="s">
        <v>220</v>
      </c>
      <c r="H192" s="207">
        <v>16</v>
      </c>
      <c r="I192" s="208"/>
      <c r="J192" s="209"/>
      <c r="K192" s="210">
        <f>ROUND(P192*H192,2)</f>
        <v>0</v>
      </c>
      <c r="L192" s="205" t="s">
        <v>131</v>
      </c>
      <c r="M192" s="211"/>
      <c r="N192" s="212" t="s">
        <v>1</v>
      </c>
      <c r="O192" s="194" t="s">
        <v>43</v>
      </c>
      <c r="P192" s="195">
        <f>I192+J192</f>
        <v>0</v>
      </c>
      <c r="Q192" s="195">
        <f>ROUND(I192*H192,2)</f>
        <v>0</v>
      </c>
      <c r="R192" s="195">
        <f>ROUND(J192*H192,2)</f>
        <v>0</v>
      </c>
      <c r="S192" s="60"/>
      <c r="T192" s="196">
        <f>S192*H192</f>
        <v>0</v>
      </c>
      <c r="U192" s="196">
        <v>0.00024</v>
      </c>
      <c r="V192" s="196">
        <f>U192*H192</f>
        <v>0.00384</v>
      </c>
      <c r="W192" s="196">
        <v>0</v>
      </c>
      <c r="X192" s="197">
        <f>W192*H192</f>
        <v>0</v>
      </c>
      <c r="AR192" s="198" t="s">
        <v>140</v>
      </c>
      <c r="AT192" s="198" t="s">
        <v>137</v>
      </c>
      <c r="AU192" s="198" t="s">
        <v>122</v>
      </c>
      <c r="AY192" s="13" t="s">
        <v>123</v>
      </c>
      <c r="BE192" s="199">
        <f>IF(O192="základní",K192,0)</f>
        <v>0</v>
      </c>
      <c r="BF192" s="199">
        <f>IF(O192="snížená",K192,0)</f>
        <v>0</v>
      </c>
      <c r="BG192" s="199">
        <f>IF(O192="zákl. přenesená",K192,0)</f>
        <v>0</v>
      </c>
      <c r="BH192" s="199">
        <f>IF(O192="sníž. přenesená",K192,0)</f>
        <v>0</v>
      </c>
      <c r="BI192" s="199">
        <f>IF(O192="nulová",K192,0)</f>
        <v>0</v>
      </c>
      <c r="BJ192" s="13" t="s">
        <v>122</v>
      </c>
      <c r="BK192" s="199">
        <f>ROUND(P192*H192,2)</f>
        <v>0</v>
      </c>
      <c r="BL192" s="13" t="s">
        <v>132</v>
      </c>
      <c r="BM192" s="198" t="s">
        <v>299</v>
      </c>
    </row>
    <row r="193" spans="2:47" s="1" customFormat="1" ht="11.25">
      <c r="B193" s="29"/>
      <c r="C193" s="30"/>
      <c r="D193" s="200" t="s">
        <v>134</v>
      </c>
      <c r="E193" s="30"/>
      <c r="F193" s="201" t="s">
        <v>298</v>
      </c>
      <c r="G193" s="30"/>
      <c r="H193" s="30"/>
      <c r="I193" s="100"/>
      <c r="J193" s="100"/>
      <c r="K193" s="30"/>
      <c r="L193" s="30"/>
      <c r="M193" s="33"/>
      <c r="N193" s="202"/>
      <c r="O193" s="60"/>
      <c r="P193" s="60"/>
      <c r="Q193" s="60"/>
      <c r="R193" s="60"/>
      <c r="S193" s="60"/>
      <c r="T193" s="60"/>
      <c r="U193" s="60"/>
      <c r="V193" s="60"/>
      <c r="W193" s="60"/>
      <c r="X193" s="61"/>
      <c r="AT193" s="13" t="s">
        <v>134</v>
      </c>
      <c r="AU193" s="13" t="s">
        <v>122</v>
      </c>
    </row>
    <row r="194" spans="2:65" s="1" customFormat="1" ht="24" customHeight="1">
      <c r="B194" s="29"/>
      <c r="C194" s="203" t="s">
        <v>300</v>
      </c>
      <c r="D194" s="203" t="s">
        <v>137</v>
      </c>
      <c r="E194" s="204" t="s">
        <v>301</v>
      </c>
      <c r="F194" s="205" t="s">
        <v>302</v>
      </c>
      <c r="G194" s="206" t="s">
        <v>220</v>
      </c>
      <c r="H194" s="207">
        <v>28</v>
      </c>
      <c r="I194" s="208"/>
      <c r="J194" s="209"/>
      <c r="K194" s="210">
        <f>ROUND(P194*H194,2)</f>
        <v>0</v>
      </c>
      <c r="L194" s="205" t="s">
        <v>131</v>
      </c>
      <c r="M194" s="211"/>
      <c r="N194" s="212" t="s">
        <v>1</v>
      </c>
      <c r="O194" s="194" t="s">
        <v>43</v>
      </c>
      <c r="P194" s="195">
        <f>I194+J194</f>
        <v>0</v>
      </c>
      <c r="Q194" s="195">
        <f>ROUND(I194*H194,2)</f>
        <v>0</v>
      </c>
      <c r="R194" s="195">
        <f>ROUND(J194*H194,2)</f>
        <v>0</v>
      </c>
      <c r="S194" s="60"/>
      <c r="T194" s="196">
        <f>S194*H194</f>
        <v>0</v>
      </c>
      <c r="U194" s="196">
        <v>0.00019</v>
      </c>
      <c r="V194" s="196">
        <f>U194*H194</f>
        <v>0.00532</v>
      </c>
      <c r="W194" s="196">
        <v>0</v>
      </c>
      <c r="X194" s="197">
        <f>W194*H194</f>
        <v>0</v>
      </c>
      <c r="AR194" s="198" t="s">
        <v>140</v>
      </c>
      <c r="AT194" s="198" t="s">
        <v>137</v>
      </c>
      <c r="AU194" s="198" t="s">
        <v>122</v>
      </c>
      <c r="AY194" s="13" t="s">
        <v>123</v>
      </c>
      <c r="BE194" s="199">
        <f>IF(O194="základní",K194,0)</f>
        <v>0</v>
      </c>
      <c r="BF194" s="199">
        <f>IF(O194="snížená",K194,0)</f>
        <v>0</v>
      </c>
      <c r="BG194" s="199">
        <f>IF(O194="zákl. přenesená",K194,0)</f>
        <v>0</v>
      </c>
      <c r="BH194" s="199">
        <f>IF(O194="sníž. přenesená",K194,0)</f>
        <v>0</v>
      </c>
      <c r="BI194" s="199">
        <f>IF(O194="nulová",K194,0)</f>
        <v>0</v>
      </c>
      <c r="BJ194" s="13" t="s">
        <v>122</v>
      </c>
      <c r="BK194" s="199">
        <f>ROUND(P194*H194,2)</f>
        <v>0</v>
      </c>
      <c r="BL194" s="13" t="s">
        <v>132</v>
      </c>
      <c r="BM194" s="198" t="s">
        <v>303</v>
      </c>
    </row>
    <row r="195" spans="2:47" s="1" customFormat="1" ht="19.5">
      <c r="B195" s="29"/>
      <c r="C195" s="30"/>
      <c r="D195" s="200" t="s">
        <v>134</v>
      </c>
      <c r="E195" s="30"/>
      <c r="F195" s="201" t="s">
        <v>302</v>
      </c>
      <c r="G195" s="30"/>
      <c r="H195" s="30"/>
      <c r="I195" s="100"/>
      <c r="J195" s="100"/>
      <c r="K195" s="30"/>
      <c r="L195" s="30"/>
      <c r="M195" s="33"/>
      <c r="N195" s="202"/>
      <c r="O195" s="60"/>
      <c r="P195" s="60"/>
      <c r="Q195" s="60"/>
      <c r="R195" s="60"/>
      <c r="S195" s="60"/>
      <c r="T195" s="60"/>
      <c r="U195" s="60"/>
      <c r="V195" s="60"/>
      <c r="W195" s="60"/>
      <c r="X195" s="61"/>
      <c r="AT195" s="13" t="s">
        <v>134</v>
      </c>
      <c r="AU195" s="13" t="s">
        <v>122</v>
      </c>
    </row>
    <row r="196" spans="2:65" s="1" customFormat="1" ht="16.5" customHeight="1">
      <c r="B196" s="29"/>
      <c r="C196" s="203" t="s">
        <v>304</v>
      </c>
      <c r="D196" s="203" t="s">
        <v>137</v>
      </c>
      <c r="E196" s="204" t="s">
        <v>305</v>
      </c>
      <c r="F196" s="205" t="s">
        <v>306</v>
      </c>
      <c r="G196" s="206" t="s">
        <v>220</v>
      </c>
      <c r="H196" s="207">
        <v>2</v>
      </c>
      <c r="I196" s="208"/>
      <c r="J196" s="209"/>
      <c r="K196" s="210">
        <f>ROUND(P196*H196,2)</f>
        <v>0</v>
      </c>
      <c r="L196" s="205" t="s">
        <v>1</v>
      </c>
      <c r="M196" s="211"/>
      <c r="N196" s="212" t="s">
        <v>1</v>
      </c>
      <c r="O196" s="194" t="s">
        <v>43</v>
      </c>
      <c r="P196" s="195">
        <f>I196+J196</f>
        <v>0</v>
      </c>
      <c r="Q196" s="195">
        <f>ROUND(I196*H196,2)</f>
        <v>0</v>
      </c>
      <c r="R196" s="195">
        <f>ROUND(J196*H196,2)</f>
        <v>0</v>
      </c>
      <c r="S196" s="60"/>
      <c r="T196" s="196">
        <f>S196*H196</f>
        <v>0</v>
      </c>
      <c r="U196" s="196">
        <v>0.0002</v>
      </c>
      <c r="V196" s="196">
        <f>U196*H196</f>
        <v>0.0004</v>
      </c>
      <c r="W196" s="196">
        <v>0</v>
      </c>
      <c r="X196" s="197">
        <f>W196*H196</f>
        <v>0</v>
      </c>
      <c r="AR196" s="198" t="s">
        <v>140</v>
      </c>
      <c r="AT196" s="198" t="s">
        <v>137</v>
      </c>
      <c r="AU196" s="198" t="s">
        <v>122</v>
      </c>
      <c r="AY196" s="13" t="s">
        <v>123</v>
      </c>
      <c r="BE196" s="199">
        <f>IF(O196="základní",K196,0)</f>
        <v>0</v>
      </c>
      <c r="BF196" s="199">
        <f>IF(O196="snížená",K196,0)</f>
        <v>0</v>
      </c>
      <c r="BG196" s="199">
        <f>IF(O196="zákl. přenesená",K196,0)</f>
        <v>0</v>
      </c>
      <c r="BH196" s="199">
        <f>IF(O196="sníž. přenesená",K196,0)</f>
        <v>0</v>
      </c>
      <c r="BI196" s="199">
        <f>IF(O196="nulová",K196,0)</f>
        <v>0</v>
      </c>
      <c r="BJ196" s="13" t="s">
        <v>122</v>
      </c>
      <c r="BK196" s="199">
        <f>ROUND(P196*H196,2)</f>
        <v>0</v>
      </c>
      <c r="BL196" s="13" t="s">
        <v>132</v>
      </c>
      <c r="BM196" s="198" t="s">
        <v>307</v>
      </c>
    </row>
    <row r="197" spans="2:47" s="1" customFormat="1" ht="78">
      <c r="B197" s="29"/>
      <c r="C197" s="30"/>
      <c r="D197" s="200" t="s">
        <v>134</v>
      </c>
      <c r="E197" s="30"/>
      <c r="F197" s="201" t="s">
        <v>308</v>
      </c>
      <c r="G197" s="30"/>
      <c r="H197" s="30"/>
      <c r="I197" s="100"/>
      <c r="J197" s="100"/>
      <c r="K197" s="30"/>
      <c r="L197" s="30"/>
      <c r="M197" s="33"/>
      <c r="N197" s="202"/>
      <c r="O197" s="60"/>
      <c r="P197" s="60"/>
      <c r="Q197" s="60"/>
      <c r="R197" s="60"/>
      <c r="S197" s="60"/>
      <c r="T197" s="60"/>
      <c r="U197" s="60"/>
      <c r="V197" s="60"/>
      <c r="W197" s="60"/>
      <c r="X197" s="61"/>
      <c r="AT197" s="13" t="s">
        <v>134</v>
      </c>
      <c r="AU197" s="13" t="s">
        <v>122</v>
      </c>
    </row>
    <row r="198" spans="2:65" s="1" customFormat="1" ht="16.5" customHeight="1">
      <c r="B198" s="29"/>
      <c r="C198" s="203" t="s">
        <v>8</v>
      </c>
      <c r="D198" s="203" t="s">
        <v>137</v>
      </c>
      <c r="E198" s="204" t="s">
        <v>309</v>
      </c>
      <c r="F198" s="205" t="s">
        <v>310</v>
      </c>
      <c r="G198" s="206" t="s">
        <v>220</v>
      </c>
      <c r="H198" s="207">
        <v>2</v>
      </c>
      <c r="I198" s="208"/>
      <c r="J198" s="209"/>
      <c r="K198" s="210">
        <f>ROUND(P198*H198,2)</f>
        <v>0</v>
      </c>
      <c r="L198" s="205" t="s">
        <v>1</v>
      </c>
      <c r="M198" s="211"/>
      <c r="N198" s="212" t="s">
        <v>1</v>
      </c>
      <c r="O198" s="194" t="s">
        <v>43</v>
      </c>
      <c r="P198" s="195">
        <f>I198+J198</f>
        <v>0</v>
      </c>
      <c r="Q198" s="195">
        <f>ROUND(I198*H198,2)</f>
        <v>0</v>
      </c>
      <c r="R198" s="195">
        <f>ROUND(J198*H198,2)</f>
        <v>0</v>
      </c>
      <c r="S198" s="60"/>
      <c r="T198" s="196">
        <f>S198*H198</f>
        <v>0</v>
      </c>
      <c r="U198" s="196">
        <v>0.0003</v>
      </c>
      <c r="V198" s="196">
        <f>U198*H198</f>
        <v>0.0006</v>
      </c>
      <c r="W198" s="196">
        <v>0</v>
      </c>
      <c r="X198" s="197">
        <f>W198*H198</f>
        <v>0</v>
      </c>
      <c r="AR198" s="198" t="s">
        <v>140</v>
      </c>
      <c r="AT198" s="198" t="s">
        <v>137</v>
      </c>
      <c r="AU198" s="198" t="s">
        <v>122</v>
      </c>
      <c r="AY198" s="13" t="s">
        <v>123</v>
      </c>
      <c r="BE198" s="199">
        <f>IF(O198="základní",K198,0)</f>
        <v>0</v>
      </c>
      <c r="BF198" s="199">
        <f>IF(O198="snížená",K198,0)</f>
        <v>0</v>
      </c>
      <c r="BG198" s="199">
        <f>IF(O198="zákl. přenesená",K198,0)</f>
        <v>0</v>
      </c>
      <c r="BH198" s="199">
        <f>IF(O198="sníž. přenesená",K198,0)</f>
        <v>0</v>
      </c>
      <c r="BI198" s="199">
        <f>IF(O198="nulová",K198,0)</f>
        <v>0</v>
      </c>
      <c r="BJ198" s="13" t="s">
        <v>122</v>
      </c>
      <c r="BK198" s="199">
        <f>ROUND(P198*H198,2)</f>
        <v>0</v>
      </c>
      <c r="BL198" s="13" t="s">
        <v>132</v>
      </c>
      <c r="BM198" s="198" t="s">
        <v>311</v>
      </c>
    </row>
    <row r="199" spans="2:47" s="1" customFormat="1" ht="78">
      <c r="B199" s="29"/>
      <c r="C199" s="30"/>
      <c r="D199" s="200" t="s">
        <v>134</v>
      </c>
      <c r="E199" s="30"/>
      <c r="F199" s="201" t="s">
        <v>312</v>
      </c>
      <c r="G199" s="30"/>
      <c r="H199" s="30"/>
      <c r="I199" s="100"/>
      <c r="J199" s="100"/>
      <c r="K199" s="30"/>
      <c r="L199" s="30"/>
      <c r="M199" s="33"/>
      <c r="N199" s="202"/>
      <c r="O199" s="60"/>
      <c r="P199" s="60"/>
      <c r="Q199" s="60"/>
      <c r="R199" s="60"/>
      <c r="S199" s="60"/>
      <c r="T199" s="60"/>
      <c r="U199" s="60"/>
      <c r="V199" s="60"/>
      <c r="W199" s="60"/>
      <c r="X199" s="61"/>
      <c r="AT199" s="13" t="s">
        <v>134</v>
      </c>
      <c r="AU199" s="13" t="s">
        <v>122</v>
      </c>
    </row>
    <row r="200" spans="2:65" s="1" customFormat="1" ht="24" customHeight="1">
      <c r="B200" s="29"/>
      <c r="C200" s="186" t="s">
        <v>313</v>
      </c>
      <c r="D200" s="186" t="s">
        <v>127</v>
      </c>
      <c r="E200" s="187" t="s">
        <v>314</v>
      </c>
      <c r="F200" s="188" t="s">
        <v>315</v>
      </c>
      <c r="G200" s="189" t="s">
        <v>220</v>
      </c>
      <c r="H200" s="190">
        <v>10</v>
      </c>
      <c r="I200" s="191"/>
      <c r="J200" s="191"/>
      <c r="K200" s="192">
        <f>ROUND(P200*H200,2)</f>
        <v>0</v>
      </c>
      <c r="L200" s="188" t="s">
        <v>131</v>
      </c>
      <c r="M200" s="33"/>
      <c r="N200" s="193" t="s">
        <v>1</v>
      </c>
      <c r="O200" s="194" t="s">
        <v>43</v>
      </c>
      <c r="P200" s="195">
        <f>I200+J200</f>
        <v>0</v>
      </c>
      <c r="Q200" s="195">
        <f>ROUND(I200*H200,2)</f>
        <v>0</v>
      </c>
      <c r="R200" s="195">
        <f>ROUND(J200*H200,2)</f>
        <v>0</v>
      </c>
      <c r="S200" s="60"/>
      <c r="T200" s="196">
        <f>S200*H200</f>
        <v>0</v>
      </c>
      <c r="U200" s="196">
        <v>0.0001</v>
      </c>
      <c r="V200" s="196">
        <f>U200*H200</f>
        <v>0.001</v>
      </c>
      <c r="W200" s="196">
        <v>0</v>
      </c>
      <c r="X200" s="197">
        <f>W200*H200</f>
        <v>0</v>
      </c>
      <c r="AR200" s="198" t="s">
        <v>132</v>
      </c>
      <c r="AT200" s="198" t="s">
        <v>127</v>
      </c>
      <c r="AU200" s="198" t="s">
        <v>122</v>
      </c>
      <c r="AY200" s="13" t="s">
        <v>123</v>
      </c>
      <c r="BE200" s="199">
        <f>IF(O200="základní",K200,0)</f>
        <v>0</v>
      </c>
      <c r="BF200" s="199">
        <f>IF(O200="snížená",K200,0)</f>
        <v>0</v>
      </c>
      <c r="BG200" s="199">
        <f>IF(O200="zákl. přenesená",K200,0)</f>
        <v>0</v>
      </c>
      <c r="BH200" s="199">
        <f>IF(O200="sníž. přenesená",K200,0)</f>
        <v>0</v>
      </c>
      <c r="BI200" s="199">
        <f>IF(O200="nulová",K200,0)</f>
        <v>0</v>
      </c>
      <c r="BJ200" s="13" t="s">
        <v>122</v>
      </c>
      <c r="BK200" s="199">
        <f>ROUND(P200*H200,2)</f>
        <v>0</v>
      </c>
      <c r="BL200" s="13" t="s">
        <v>132</v>
      </c>
      <c r="BM200" s="198" t="s">
        <v>316</v>
      </c>
    </row>
    <row r="201" spans="2:47" s="1" customFormat="1" ht="11.25">
      <c r="B201" s="29"/>
      <c r="C201" s="30"/>
      <c r="D201" s="200" t="s">
        <v>134</v>
      </c>
      <c r="E201" s="30"/>
      <c r="F201" s="201" t="s">
        <v>317</v>
      </c>
      <c r="G201" s="30"/>
      <c r="H201" s="30"/>
      <c r="I201" s="100"/>
      <c r="J201" s="100"/>
      <c r="K201" s="30"/>
      <c r="L201" s="30"/>
      <c r="M201" s="33"/>
      <c r="N201" s="202"/>
      <c r="O201" s="60"/>
      <c r="P201" s="60"/>
      <c r="Q201" s="60"/>
      <c r="R201" s="60"/>
      <c r="S201" s="60"/>
      <c r="T201" s="60"/>
      <c r="U201" s="60"/>
      <c r="V201" s="60"/>
      <c r="W201" s="60"/>
      <c r="X201" s="61"/>
      <c r="AT201" s="13" t="s">
        <v>134</v>
      </c>
      <c r="AU201" s="13" t="s">
        <v>122</v>
      </c>
    </row>
    <row r="202" spans="2:65" s="1" customFormat="1" ht="16.5" customHeight="1">
      <c r="B202" s="29"/>
      <c r="C202" s="203" t="s">
        <v>318</v>
      </c>
      <c r="D202" s="203" t="s">
        <v>137</v>
      </c>
      <c r="E202" s="204" t="s">
        <v>319</v>
      </c>
      <c r="F202" s="205" t="s">
        <v>306</v>
      </c>
      <c r="G202" s="206" t="s">
        <v>220</v>
      </c>
      <c r="H202" s="207">
        <v>5</v>
      </c>
      <c r="I202" s="208"/>
      <c r="J202" s="209"/>
      <c r="K202" s="210">
        <f>ROUND(P202*H202,2)</f>
        <v>0</v>
      </c>
      <c r="L202" s="205" t="s">
        <v>1</v>
      </c>
      <c r="M202" s="211"/>
      <c r="N202" s="212" t="s">
        <v>1</v>
      </c>
      <c r="O202" s="194" t="s">
        <v>43</v>
      </c>
      <c r="P202" s="195">
        <f>I202+J202</f>
        <v>0</v>
      </c>
      <c r="Q202" s="195">
        <f>ROUND(I202*H202,2)</f>
        <v>0</v>
      </c>
      <c r="R202" s="195">
        <f>ROUND(J202*H202,2)</f>
        <v>0</v>
      </c>
      <c r="S202" s="60"/>
      <c r="T202" s="196">
        <f>S202*H202</f>
        <v>0</v>
      </c>
      <c r="U202" s="196">
        <v>0.0002</v>
      </c>
      <c r="V202" s="196">
        <f>U202*H202</f>
        <v>0.001</v>
      </c>
      <c r="W202" s="196">
        <v>0</v>
      </c>
      <c r="X202" s="197">
        <f>W202*H202</f>
        <v>0</v>
      </c>
      <c r="AR202" s="198" t="s">
        <v>140</v>
      </c>
      <c r="AT202" s="198" t="s">
        <v>137</v>
      </c>
      <c r="AU202" s="198" t="s">
        <v>122</v>
      </c>
      <c r="AY202" s="13" t="s">
        <v>123</v>
      </c>
      <c r="BE202" s="199">
        <f>IF(O202="základní",K202,0)</f>
        <v>0</v>
      </c>
      <c r="BF202" s="199">
        <f>IF(O202="snížená",K202,0)</f>
        <v>0</v>
      </c>
      <c r="BG202" s="199">
        <f>IF(O202="zákl. přenesená",K202,0)</f>
        <v>0</v>
      </c>
      <c r="BH202" s="199">
        <f>IF(O202="sníž. přenesená",K202,0)</f>
        <v>0</v>
      </c>
      <c r="BI202" s="199">
        <f>IF(O202="nulová",K202,0)</f>
        <v>0</v>
      </c>
      <c r="BJ202" s="13" t="s">
        <v>122</v>
      </c>
      <c r="BK202" s="199">
        <f>ROUND(P202*H202,2)</f>
        <v>0</v>
      </c>
      <c r="BL202" s="13" t="s">
        <v>132</v>
      </c>
      <c r="BM202" s="198" t="s">
        <v>320</v>
      </c>
    </row>
    <row r="203" spans="2:47" s="1" customFormat="1" ht="78">
      <c r="B203" s="29"/>
      <c r="C203" s="30"/>
      <c r="D203" s="200" t="s">
        <v>134</v>
      </c>
      <c r="E203" s="30"/>
      <c r="F203" s="201" t="s">
        <v>308</v>
      </c>
      <c r="G203" s="30"/>
      <c r="H203" s="30"/>
      <c r="I203" s="100"/>
      <c r="J203" s="100"/>
      <c r="K203" s="30"/>
      <c r="L203" s="30"/>
      <c r="M203" s="33"/>
      <c r="N203" s="202"/>
      <c r="O203" s="60"/>
      <c r="P203" s="60"/>
      <c r="Q203" s="60"/>
      <c r="R203" s="60"/>
      <c r="S203" s="60"/>
      <c r="T203" s="60"/>
      <c r="U203" s="60"/>
      <c r="V203" s="60"/>
      <c r="W203" s="60"/>
      <c r="X203" s="61"/>
      <c r="AT203" s="13" t="s">
        <v>134</v>
      </c>
      <c r="AU203" s="13" t="s">
        <v>122</v>
      </c>
    </row>
    <row r="204" spans="2:65" s="1" customFormat="1" ht="24" customHeight="1">
      <c r="B204" s="29"/>
      <c r="C204" s="203" t="s">
        <v>321</v>
      </c>
      <c r="D204" s="203" t="s">
        <v>137</v>
      </c>
      <c r="E204" s="204" t="s">
        <v>322</v>
      </c>
      <c r="F204" s="205" t="s">
        <v>323</v>
      </c>
      <c r="G204" s="206" t="s">
        <v>220</v>
      </c>
      <c r="H204" s="207">
        <v>5</v>
      </c>
      <c r="I204" s="208"/>
      <c r="J204" s="209"/>
      <c r="K204" s="210">
        <f>ROUND(P204*H204,2)</f>
        <v>0</v>
      </c>
      <c r="L204" s="205" t="s">
        <v>131</v>
      </c>
      <c r="M204" s="211"/>
      <c r="N204" s="212" t="s">
        <v>1</v>
      </c>
      <c r="O204" s="194" t="s">
        <v>43</v>
      </c>
      <c r="P204" s="195">
        <f>I204+J204</f>
        <v>0</v>
      </c>
      <c r="Q204" s="195">
        <f>ROUND(I204*H204,2)</f>
        <v>0</v>
      </c>
      <c r="R204" s="195">
        <f>ROUND(J204*H204,2)</f>
        <v>0</v>
      </c>
      <c r="S204" s="60"/>
      <c r="T204" s="196">
        <f>S204*H204</f>
        <v>0</v>
      </c>
      <c r="U204" s="196">
        <v>0.0022</v>
      </c>
      <c r="V204" s="196">
        <f>U204*H204</f>
        <v>0.011000000000000001</v>
      </c>
      <c r="W204" s="196">
        <v>0</v>
      </c>
      <c r="X204" s="197">
        <f>W204*H204</f>
        <v>0</v>
      </c>
      <c r="AR204" s="198" t="s">
        <v>140</v>
      </c>
      <c r="AT204" s="198" t="s">
        <v>137</v>
      </c>
      <c r="AU204" s="198" t="s">
        <v>122</v>
      </c>
      <c r="AY204" s="13" t="s">
        <v>123</v>
      </c>
      <c r="BE204" s="199">
        <f>IF(O204="základní",K204,0)</f>
        <v>0</v>
      </c>
      <c r="BF204" s="199">
        <f>IF(O204="snížená",K204,0)</f>
        <v>0</v>
      </c>
      <c r="BG204" s="199">
        <f>IF(O204="zákl. přenesená",K204,0)</f>
        <v>0</v>
      </c>
      <c r="BH204" s="199">
        <f>IF(O204="sníž. přenesená",K204,0)</f>
        <v>0</v>
      </c>
      <c r="BI204" s="199">
        <f>IF(O204="nulová",K204,0)</f>
        <v>0</v>
      </c>
      <c r="BJ204" s="13" t="s">
        <v>122</v>
      </c>
      <c r="BK204" s="199">
        <f>ROUND(P204*H204,2)</f>
        <v>0</v>
      </c>
      <c r="BL204" s="13" t="s">
        <v>132</v>
      </c>
      <c r="BM204" s="198" t="s">
        <v>324</v>
      </c>
    </row>
    <row r="205" spans="2:47" s="1" customFormat="1" ht="78">
      <c r="B205" s="29"/>
      <c r="C205" s="30"/>
      <c r="D205" s="200" t="s">
        <v>134</v>
      </c>
      <c r="E205" s="30"/>
      <c r="F205" s="201" t="s">
        <v>312</v>
      </c>
      <c r="G205" s="30"/>
      <c r="H205" s="30"/>
      <c r="I205" s="100"/>
      <c r="J205" s="100"/>
      <c r="K205" s="30"/>
      <c r="L205" s="30"/>
      <c r="M205" s="33"/>
      <c r="N205" s="202"/>
      <c r="O205" s="60"/>
      <c r="P205" s="60"/>
      <c r="Q205" s="60"/>
      <c r="R205" s="60"/>
      <c r="S205" s="60"/>
      <c r="T205" s="60"/>
      <c r="U205" s="60"/>
      <c r="V205" s="60"/>
      <c r="W205" s="60"/>
      <c r="X205" s="61"/>
      <c r="AT205" s="13" t="s">
        <v>134</v>
      </c>
      <c r="AU205" s="13" t="s">
        <v>122</v>
      </c>
    </row>
    <row r="206" spans="2:65" s="1" customFormat="1" ht="24" customHeight="1">
      <c r="B206" s="29"/>
      <c r="C206" s="186" t="s">
        <v>325</v>
      </c>
      <c r="D206" s="186" t="s">
        <v>127</v>
      </c>
      <c r="E206" s="187" t="s">
        <v>326</v>
      </c>
      <c r="F206" s="188" t="s">
        <v>327</v>
      </c>
      <c r="G206" s="189" t="s">
        <v>271</v>
      </c>
      <c r="H206" s="190">
        <v>0.094</v>
      </c>
      <c r="I206" s="191"/>
      <c r="J206" s="191"/>
      <c r="K206" s="192">
        <f>ROUND(P206*H206,2)</f>
        <v>0</v>
      </c>
      <c r="L206" s="188" t="s">
        <v>131</v>
      </c>
      <c r="M206" s="33"/>
      <c r="N206" s="193" t="s">
        <v>1</v>
      </c>
      <c r="O206" s="194" t="s">
        <v>43</v>
      </c>
      <c r="P206" s="195">
        <f>I206+J206</f>
        <v>0</v>
      </c>
      <c r="Q206" s="195">
        <f>ROUND(I206*H206,2)</f>
        <v>0</v>
      </c>
      <c r="R206" s="195">
        <f>ROUND(J206*H206,2)</f>
        <v>0</v>
      </c>
      <c r="S206" s="60"/>
      <c r="T206" s="196">
        <f>S206*H206</f>
        <v>0</v>
      </c>
      <c r="U206" s="196">
        <v>0</v>
      </c>
      <c r="V206" s="196">
        <f>U206*H206</f>
        <v>0</v>
      </c>
      <c r="W206" s="196">
        <v>0</v>
      </c>
      <c r="X206" s="197">
        <f>W206*H206</f>
        <v>0</v>
      </c>
      <c r="AR206" s="198" t="s">
        <v>132</v>
      </c>
      <c r="AT206" s="198" t="s">
        <v>127</v>
      </c>
      <c r="AU206" s="198" t="s">
        <v>122</v>
      </c>
      <c r="AY206" s="13" t="s">
        <v>123</v>
      </c>
      <c r="BE206" s="199">
        <f>IF(O206="základní",K206,0)</f>
        <v>0</v>
      </c>
      <c r="BF206" s="199">
        <f>IF(O206="snížená",K206,0)</f>
        <v>0</v>
      </c>
      <c r="BG206" s="199">
        <f>IF(O206="zákl. přenesená",K206,0)</f>
        <v>0</v>
      </c>
      <c r="BH206" s="199">
        <f>IF(O206="sníž. přenesená",K206,0)</f>
        <v>0</v>
      </c>
      <c r="BI206" s="199">
        <f>IF(O206="nulová",K206,0)</f>
        <v>0</v>
      </c>
      <c r="BJ206" s="13" t="s">
        <v>122</v>
      </c>
      <c r="BK206" s="199">
        <f>ROUND(P206*H206,2)</f>
        <v>0</v>
      </c>
      <c r="BL206" s="13" t="s">
        <v>132</v>
      </c>
      <c r="BM206" s="198" t="s">
        <v>328</v>
      </c>
    </row>
    <row r="207" spans="2:47" s="1" customFormat="1" ht="29.25">
      <c r="B207" s="29"/>
      <c r="C207" s="30"/>
      <c r="D207" s="200" t="s">
        <v>134</v>
      </c>
      <c r="E207" s="30"/>
      <c r="F207" s="201" t="s">
        <v>329</v>
      </c>
      <c r="G207" s="30"/>
      <c r="H207" s="30"/>
      <c r="I207" s="100"/>
      <c r="J207" s="100"/>
      <c r="K207" s="30"/>
      <c r="L207" s="30"/>
      <c r="M207" s="33"/>
      <c r="N207" s="202"/>
      <c r="O207" s="60"/>
      <c r="P207" s="60"/>
      <c r="Q207" s="60"/>
      <c r="R207" s="60"/>
      <c r="S207" s="60"/>
      <c r="T207" s="60"/>
      <c r="U207" s="60"/>
      <c r="V207" s="60"/>
      <c r="W207" s="60"/>
      <c r="X207" s="61"/>
      <c r="AT207" s="13" t="s">
        <v>134</v>
      </c>
      <c r="AU207" s="13" t="s">
        <v>122</v>
      </c>
    </row>
    <row r="208" spans="2:63" s="11" customFormat="1" ht="22.9" customHeight="1">
      <c r="B208" s="169"/>
      <c r="C208" s="170"/>
      <c r="D208" s="171" t="s">
        <v>78</v>
      </c>
      <c r="E208" s="184" t="s">
        <v>330</v>
      </c>
      <c r="F208" s="184" t="s">
        <v>331</v>
      </c>
      <c r="G208" s="170"/>
      <c r="H208" s="170"/>
      <c r="I208" s="173"/>
      <c r="J208" s="173"/>
      <c r="K208" s="185">
        <f>BK208</f>
        <v>0</v>
      </c>
      <c r="L208" s="170"/>
      <c r="M208" s="175"/>
      <c r="N208" s="176"/>
      <c r="O208" s="177"/>
      <c r="P208" s="177"/>
      <c r="Q208" s="178">
        <f>SUM(Q209:Q236)</f>
        <v>0</v>
      </c>
      <c r="R208" s="178">
        <f>SUM(R209:R236)</f>
        <v>0</v>
      </c>
      <c r="S208" s="177"/>
      <c r="T208" s="179">
        <f>SUM(T209:T236)</f>
        <v>0</v>
      </c>
      <c r="U208" s="177"/>
      <c r="V208" s="179">
        <f>SUM(V209:V236)</f>
        <v>1.1783</v>
      </c>
      <c r="W208" s="177"/>
      <c r="X208" s="180">
        <f>SUM(X209:X236)</f>
        <v>0</v>
      </c>
      <c r="AR208" s="181" t="s">
        <v>122</v>
      </c>
      <c r="AT208" s="182" t="s">
        <v>78</v>
      </c>
      <c r="AU208" s="182" t="s">
        <v>84</v>
      </c>
      <c r="AY208" s="181" t="s">
        <v>123</v>
      </c>
      <c r="BK208" s="183">
        <f>SUM(BK209:BK236)</f>
        <v>0</v>
      </c>
    </row>
    <row r="209" spans="2:65" s="1" customFormat="1" ht="24" customHeight="1">
      <c r="B209" s="29"/>
      <c r="C209" s="186" t="s">
        <v>332</v>
      </c>
      <c r="D209" s="186" t="s">
        <v>127</v>
      </c>
      <c r="E209" s="187" t="s">
        <v>333</v>
      </c>
      <c r="F209" s="188" t="s">
        <v>334</v>
      </c>
      <c r="G209" s="189" t="s">
        <v>220</v>
      </c>
      <c r="H209" s="190">
        <v>16</v>
      </c>
      <c r="I209" s="191"/>
      <c r="J209" s="191"/>
      <c r="K209" s="192">
        <f>ROUND(P209*H209,2)</f>
        <v>0</v>
      </c>
      <c r="L209" s="188" t="s">
        <v>131</v>
      </c>
      <c r="M209" s="33"/>
      <c r="N209" s="193" t="s">
        <v>1</v>
      </c>
      <c r="O209" s="194" t="s">
        <v>43</v>
      </c>
      <c r="P209" s="195">
        <f>I209+J209</f>
        <v>0</v>
      </c>
      <c r="Q209" s="195">
        <f>ROUND(I209*H209,2)</f>
        <v>0</v>
      </c>
      <c r="R209" s="195">
        <f>ROUND(J209*H209,2)</f>
        <v>0</v>
      </c>
      <c r="S209" s="60"/>
      <c r="T209" s="196">
        <f>S209*H209</f>
        <v>0</v>
      </c>
      <c r="U209" s="196">
        <v>0</v>
      </c>
      <c r="V209" s="196">
        <f>U209*H209</f>
        <v>0</v>
      </c>
      <c r="W209" s="196">
        <v>0</v>
      </c>
      <c r="X209" s="197">
        <f>W209*H209</f>
        <v>0</v>
      </c>
      <c r="AR209" s="198" t="s">
        <v>132</v>
      </c>
      <c r="AT209" s="198" t="s">
        <v>127</v>
      </c>
      <c r="AU209" s="198" t="s">
        <v>122</v>
      </c>
      <c r="AY209" s="13" t="s">
        <v>123</v>
      </c>
      <c r="BE209" s="199">
        <f>IF(O209="základní",K209,0)</f>
        <v>0</v>
      </c>
      <c r="BF209" s="199">
        <f>IF(O209="snížená",K209,0)</f>
        <v>0</v>
      </c>
      <c r="BG209" s="199">
        <f>IF(O209="zákl. přenesená",K209,0)</f>
        <v>0</v>
      </c>
      <c r="BH209" s="199">
        <f>IF(O209="sníž. přenesená",K209,0)</f>
        <v>0</v>
      </c>
      <c r="BI209" s="199">
        <f>IF(O209="nulová",K209,0)</f>
        <v>0</v>
      </c>
      <c r="BJ209" s="13" t="s">
        <v>122</v>
      </c>
      <c r="BK209" s="199">
        <f>ROUND(P209*H209,2)</f>
        <v>0</v>
      </c>
      <c r="BL209" s="13" t="s">
        <v>132</v>
      </c>
      <c r="BM209" s="198" t="s">
        <v>335</v>
      </c>
    </row>
    <row r="210" spans="2:47" s="1" customFormat="1" ht="19.5">
      <c r="B210" s="29"/>
      <c r="C210" s="30"/>
      <c r="D210" s="200" t="s">
        <v>134</v>
      </c>
      <c r="E210" s="30"/>
      <c r="F210" s="201" t="s">
        <v>336</v>
      </c>
      <c r="G210" s="30"/>
      <c r="H210" s="30"/>
      <c r="I210" s="100"/>
      <c r="J210" s="100"/>
      <c r="K210" s="30"/>
      <c r="L210" s="30"/>
      <c r="M210" s="33"/>
      <c r="N210" s="202"/>
      <c r="O210" s="60"/>
      <c r="P210" s="60"/>
      <c r="Q210" s="60"/>
      <c r="R210" s="60"/>
      <c r="S210" s="60"/>
      <c r="T210" s="60"/>
      <c r="U210" s="60"/>
      <c r="V210" s="60"/>
      <c r="W210" s="60"/>
      <c r="X210" s="61"/>
      <c r="AT210" s="13" t="s">
        <v>134</v>
      </c>
      <c r="AU210" s="13" t="s">
        <v>122</v>
      </c>
    </row>
    <row r="211" spans="2:65" s="1" customFormat="1" ht="24" customHeight="1">
      <c r="B211" s="29"/>
      <c r="C211" s="203" t="s">
        <v>337</v>
      </c>
      <c r="D211" s="203" t="s">
        <v>137</v>
      </c>
      <c r="E211" s="204" t="s">
        <v>338</v>
      </c>
      <c r="F211" s="205" t="s">
        <v>339</v>
      </c>
      <c r="G211" s="206" t="s">
        <v>220</v>
      </c>
      <c r="H211" s="207">
        <v>16</v>
      </c>
      <c r="I211" s="208"/>
      <c r="J211" s="209"/>
      <c r="K211" s="210">
        <f>ROUND(P211*H211,2)</f>
        <v>0</v>
      </c>
      <c r="L211" s="205" t="s">
        <v>131</v>
      </c>
      <c r="M211" s="211"/>
      <c r="N211" s="212" t="s">
        <v>1</v>
      </c>
      <c r="O211" s="194" t="s">
        <v>43</v>
      </c>
      <c r="P211" s="195">
        <f>I211+J211</f>
        <v>0</v>
      </c>
      <c r="Q211" s="195">
        <f>ROUND(I211*H211,2)</f>
        <v>0</v>
      </c>
      <c r="R211" s="195">
        <f>ROUND(J211*H211,2)</f>
        <v>0</v>
      </c>
      <c r="S211" s="60"/>
      <c r="T211" s="196">
        <f>S211*H211</f>
        <v>0</v>
      </c>
      <c r="U211" s="196">
        <v>0.0087</v>
      </c>
      <c r="V211" s="196">
        <f>U211*H211</f>
        <v>0.1392</v>
      </c>
      <c r="W211" s="196">
        <v>0</v>
      </c>
      <c r="X211" s="197">
        <f>W211*H211</f>
        <v>0</v>
      </c>
      <c r="AR211" s="198" t="s">
        <v>140</v>
      </c>
      <c r="AT211" s="198" t="s">
        <v>137</v>
      </c>
      <c r="AU211" s="198" t="s">
        <v>122</v>
      </c>
      <c r="AY211" s="13" t="s">
        <v>123</v>
      </c>
      <c r="BE211" s="199">
        <f>IF(O211="základní",K211,0)</f>
        <v>0</v>
      </c>
      <c r="BF211" s="199">
        <f>IF(O211="snížená",K211,0)</f>
        <v>0</v>
      </c>
      <c r="BG211" s="199">
        <f>IF(O211="zákl. přenesená",K211,0)</f>
        <v>0</v>
      </c>
      <c r="BH211" s="199">
        <f>IF(O211="sníž. přenesená",K211,0)</f>
        <v>0</v>
      </c>
      <c r="BI211" s="199">
        <f>IF(O211="nulová",K211,0)</f>
        <v>0</v>
      </c>
      <c r="BJ211" s="13" t="s">
        <v>122</v>
      </c>
      <c r="BK211" s="199">
        <f>ROUND(P211*H211,2)</f>
        <v>0</v>
      </c>
      <c r="BL211" s="13" t="s">
        <v>132</v>
      </c>
      <c r="BM211" s="198" t="s">
        <v>340</v>
      </c>
    </row>
    <row r="212" spans="2:47" s="1" customFormat="1" ht="11.25">
      <c r="B212" s="29"/>
      <c r="C212" s="30"/>
      <c r="D212" s="200" t="s">
        <v>134</v>
      </c>
      <c r="E212" s="30"/>
      <c r="F212" s="201" t="s">
        <v>339</v>
      </c>
      <c r="G212" s="30"/>
      <c r="H212" s="30"/>
      <c r="I212" s="100"/>
      <c r="J212" s="100"/>
      <c r="K212" s="30"/>
      <c r="L212" s="30"/>
      <c r="M212" s="33"/>
      <c r="N212" s="202"/>
      <c r="O212" s="60"/>
      <c r="P212" s="60"/>
      <c r="Q212" s="60"/>
      <c r="R212" s="60"/>
      <c r="S212" s="60"/>
      <c r="T212" s="60"/>
      <c r="U212" s="60"/>
      <c r="V212" s="60"/>
      <c r="W212" s="60"/>
      <c r="X212" s="61"/>
      <c r="AT212" s="13" t="s">
        <v>134</v>
      </c>
      <c r="AU212" s="13" t="s">
        <v>122</v>
      </c>
    </row>
    <row r="213" spans="2:65" s="1" customFormat="1" ht="24" customHeight="1">
      <c r="B213" s="29"/>
      <c r="C213" s="186" t="s">
        <v>341</v>
      </c>
      <c r="D213" s="186" t="s">
        <v>127</v>
      </c>
      <c r="E213" s="187" t="s">
        <v>342</v>
      </c>
      <c r="F213" s="188" t="s">
        <v>343</v>
      </c>
      <c r="G213" s="189" t="s">
        <v>220</v>
      </c>
      <c r="H213" s="190">
        <v>64</v>
      </c>
      <c r="I213" s="191"/>
      <c r="J213" s="191"/>
      <c r="K213" s="192">
        <f>ROUND(P213*H213,2)</f>
        <v>0</v>
      </c>
      <c r="L213" s="188" t="s">
        <v>131</v>
      </c>
      <c r="M213" s="33"/>
      <c r="N213" s="193" t="s">
        <v>1</v>
      </c>
      <c r="O213" s="194" t="s">
        <v>43</v>
      </c>
      <c r="P213" s="195">
        <f>I213+J213</f>
        <v>0</v>
      </c>
      <c r="Q213" s="195">
        <f>ROUND(I213*H213,2)</f>
        <v>0</v>
      </c>
      <c r="R213" s="195">
        <f>ROUND(J213*H213,2)</f>
        <v>0</v>
      </c>
      <c r="S213" s="60"/>
      <c r="T213" s="196">
        <f>S213*H213</f>
        <v>0</v>
      </c>
      <c r="U213" s="196">
        <v>0</v>
      </c>
      <c r="V213" s="196">
        <f>U213*H213</f>
        <v>0</v>
      </c>
      <c r="W213" s="196">
        <v>0</v>
      </c>
      <c r="X213" s="197">
        <f>W213*H213</f>
        <v>0</v>
      </c>
      <c r="AR213" s="198" t="s">
        <v>132</v>
      </c>
      <c r="AT213" s="198" t="s">
        <v>127</v>
      </c>
      <c r="AU213" s="198" t="s">
        <v>122</v>
      </c>
      <c r="AY213" s="13" t="s">
        <v>123</v>
      </c>
      <c r="BE213" s="199">
        <f>IF(O213="základní",K213,0)</f>
        <v>0</v>
      </c>
      <c r="BF213" s="199">
        <f>IF(O213="snížená",K213,0)</f>
        <v>0</v>
      </c>
      <c r="BG213" s="199">
        <f>IF(O213="zákl. přenesená",K213,0)</f>
        <v>0</v>
      </c>
      <c r="BH213" s="199">
        <f>IF(O213="sníž. přenesená",K213,0)</f>
        <v>0</v>
      </c>
      <c r="BI213" s="199">
        <f>IF(O213="nulová",K213,0)</f>
        <v>0</v>
      </c>
      <c r="BJ213" s="13" t="s">
        <v>122</v>
      </c>
      <c r="BK213" s="199">
        <f>ROUND(P213*H213,2)</f>
        <v>0</v>
      </c>
      <c r="BL213" s="13" t="s">
        <v>132</v>
      </c>
      <c r="BM213" s="198" t="s">
        <v>344</v>
      </c>
    </row>
    <row r="214" spans="2:47" s="1" customFormat="1" ht="19.5">
      <c r="B214" s="29"/>
      <c r="C214" s="30"/>
      <c r="D214" s="200" t="s">
        <v>134</v>
      </c>
      <c r="E214" s="30"/>
      <c r="F214" s="201" t="s">
        <v>345</v>
      </c>
      <c r="G214" s="30"/>
      <c r="H214" s="30"/>
      <c r="I214" s="100"/>
      <c r="J214" s="100"/>
      <c r="K214" s="30"/>
      <c r="L214" s="30"/>
      <c r="M214" s="33"/>
      <c r="N214" s="202"/>
      <c r="O214" s="60"/>
      <c r="P214" s="60"/>
      <c r="Q214" s="60"/>
      <c r="R214" s="60"/>
      <c r="S214" s="60"/>
      <c r="T214" s="60"/>
      <c r="U214" s="60"/>
      <c r="V214" s="60"/>
      <c r="W214" s="60"/>
      <c r="X214" s="61"/>
      <c r="AT214" s="13" t="s">
        <v>134</v>
      </c>
      <c r="AU214" s="13" t="s">
        <v>122</v>
      </c>
    </row>
    <row r="215" spans="2:65" s="1" customFormat="1" ht="24" customHeight="1">
      <c r="B215" s="29"/>
      <c r="C215" s="203" t="s">
        <v>346</v>
      </c>
      <c r="D215" s="203" t="s">
        <v>137</v>
      </c>
      <c r="E215" s="204" t="s">
        <v>347</v>
      </c>
      <c r="F215" s="205" t="s">
        <v>348</v>
      </c>
      <c r="G215" s="206" t="s">
        <v>220</v>
      </c>
      <c r="H215" s="207">
        <v>16</v>
      </c>
      <c r="I215" s="208"/>
      <c r="J215" s="209"/>
      <c r="K215" s="210">
        <f>ROUND(P215*H215,2)</f>
        <v>0</v>
      </c>
      <c r="L215" s="205" t="s">
        <v>131</v>
      </c>
      <c r="M215" s="211"/>
      <c r="N215" s="212" t="s">
        <v>1</v>
      </c>
      <c r="O215" s="194" t="s">
        <v>43</v>
      </c>
      <c r="P215" s="195">
        <f>I215+J215</f>
        <v>0</v>
      </c>
      <c r="Q215" s="195">
        <f>ROUND(I215*H215,2)</f>
        <v>0</v>
      </c>
      <c r="R215" s="195">
        <f>ROUND(J215*H215,2)</f>
        <v>0</v>
      </c>
      <c r="S215" s="60"/>
      <c r="T215" s="196">
        <f>S215*H215</f>
        <v>0</v>
      </c>
      <c r="U215" s="196">
        <v>0.0082</v>
      </c>
      <c r="V215" s="196">
        <f>U215*H215</f>
        <v>0.1312</v>
      </c>
      <c r="W215" s="196">
        <v>0</v>
      </c>
      <c r="X215" s="197">
        <f>W215*H215</f>
        <v>0</v>
      </c>
      <c r="AR215" s="198" t="s">
        <v>140</v>
      </c>
      <c r="AT215" s="198" t="s">
        <v>137</v>
      </c>
      <c r="AU215" s="198" t="s">
        <v>122</v>
      </c>
      <c r="AY215" s="13" t="s">
        <v>123</v>
      </c>
      <c r="BE215" s="199">
        <f>IF(O215="základní",K215,0)</f>
        <v>0</v>
      </c>
      <c r="BF215" s="199">
        <f>IF(O215="snížená",K215,0)</f>
        <v>0</v>
      </c>
      <c r="BG215" s="199">
        <f>IF(O215="zákl. přenesená",K215,0)</f>
        <v>0</v>
      </c>
      <c r="BH215" s="199">
        <f>IF(O215="sníž. přenesená",K215,0)</f>
        <v>0</v>
      </c>
      <c r="BI215" s="199">
        <f>IF(O215="nulová",K215,0)</f>
        <v>0</v>
      </c>
      <c r="BJ215" s="13" t="s">
        <v>122</v>
      </c>
      <c r="BK215" s="199">
        <f>ROUND(P215*H215,2)</f>
        <v>0</v>
      </c>
      <c r="BL215" s="13" t="s">
        <v>132</v>
      </c>
      <c r="BM215" s="198" t="s">
        <v>349</v>
      </c>
    </row>
    <row r="216" spans="2:47" s="1" customFormat="1" ht="11.25">
      <c r="B216" s="29"/>
      <c r="C216" s="30"/>
      <c r="D216" s="200" t="s">
        <v>134</v>
      </c>
      <c r="E216" s="30"/>
      <c r="F216" s="201" t="s">
        <v>348</v>
      </c>
      <c r="G216" s="30"/>
      <c r="H216" s="30"/>
      <c r="I216" s="100"/>
      <c r="J216" s="100"/>
      <c r="K216" s="30"/>
      <c r="L216" s="30"/>
      <c r="M216" s="33"/>
      <c r="N216" s="202"/>
      <c r="O216" s="60"/>
      <c r="P216" s="60"/>
      <c r="Q216" s="60"/>
      <c r="R216" s="60"/>
      <c r="S216" s="60"/>
      <c r="T216" s="60"/>
      <c r="U216" s="60"/>
      <c r="V216" s="60"/>
      <c r="W216" s="60"/>
      <c r="X216" s="61"/>
      <c r="AT216" s="13" t="s">
        <v>134</v>
      </c>
      <c r="AU216" s="13" t="s">
        <v>122</v>
      </c>
    </row>
    <row r="217" spans="2:65" s="1" customFormat="1" ht="24" customHeight="1">
      <c r="B217" s="29"/>
      <c r="C217" s="203" t="s">
        <v>350</v>
      </c>
      <c r="D217" s="203" t="s">
        <v>137</v>
      </c>
      <c r="E217" s="204" t="s">
        <v>351</v>
      </c>
      <c r="F217" s="205" t="s">
        <v>352</v>
      </c>
      <c r="G217" s="206" t="s">
        <v>220</v>
      </c>
      <c r="H217" s="207">
        <v>8</v>
      </c>
      <c r="I217" s="208"/>
      <c r="J217" s="209"/>
      <c r="K217" s="210">
        <f>ROUND(P217*H217,2)</f>
        <v>0</v>
      </c>
      <c r="L217" s="205" t="s">
        <v>131</v>
      </c>
      <c r="M217" s="211"/>
      <c r="N217" s="212" t="s">
        <v>1</v>
      </c>
      <c r="O217" s="194" t="s">
        <v>43</v>
      </c>
      <c r="P217" s="195">
        <f>I217+J217</f>
        <v>0</v>
      </c>
      <c r="Q217" s="195">
        <f>ROUND(I217*H217,2)</f>
        <v>0</v>
      </c>
      <c r="R217" s="195">
        <f>ROUND(J217*H217,2)</f>
        <v>0</v>
      </c>
      <c r="S217" s="60"/>
      <c r="T217" s="196">
        <f>S217*H217</f>
        <v>0</v>
      </c>
      <c r="U217" s="196">
        <v>0.0144</v>
      </c>
      <c r="V217" s="196">
        <f>U217*H217</f>
        <v>0.1152</v>
      </c>
      <c r="W217" s="196">
        <v>0</v>
      </c>
      <c r="X217" s="197">
        <f>W217*H217</f>
        <v>0</v>
      </c>
      <c r="AR217" s="198" t="s">
        <v>140</v>
      </c>
      <c r="AT217" s="198" t="s">
        <v>137</v>
      </c>
      <c r="AU217" s="198" t="s">
        <v>122</v>
      </c>
      <c r="AY217" s="13" t="s">
        <v>123</v>
      </c>
      <c r="BE217" s="199">
        <f>IF(O217="základní",K217,0)</f>
        <v>0</v>
      </c>
      <c r="BF217" s="199">
        <f>IF(O217="snížená",K217,0)</f>
        <v>0</v>
      </c>
      <c r="BG217" s="199">
        <f>IF(O217="zákl. přenesená",K217,0)</f>
        <v>0</v>
      </c>
      <c r="BH217" s="199">
        <f>IF(O217="sníž. přenesená",K217,0)</f>
        <v>0</v>
      </c>
      <c r="BI217" s="199">
        <f>IF(O217="nulová",K217,0)</f>
        <v>0</v>
      </c>
      <c r="BJ217" s="13" t="s">
        <v>122</v>
      </c>
      <c r="BK217" s="199">
        <f>ROUND(P217*H217,2)</f>
        <v>0</v>
      </c>
      <c r="BL217" s="13" t="s">
        <v>132</v>
      </c>
      <c r="BM217" s="198" t="s">
        <v>353</v>
      </c>
    </row>
    <row r="218" spans="2:47" s="1" customFormat="1" ht="11.25">
      <c r="B218" s="29"/>
      <c r="C218" s="30"/>
      <c r="D218" s="200" t="s">
        <v>134</v>
      </c>
      <c r="E218" s="30"/>
      <c r="F218" s="201" t="s">
        <v>352</v>
      </c>
      <c r="G218" s="30"/>
      <c r="H218" s="30"/>
      <c r="I218" s="100"/>
      <c r="J218" s="100"/>
      <c r="K218" s="30"/>
      <c r="L218" s="30"/>
      <c r="M218" s="33"/>
      <c r="N218" s="202"/>
      <c r="O218" s="60"/>
      <c r="P218" s="60"/>
      <c r="Q218" s="60"/>
      <c r="R218" s="60"/>
      <c r="S218" s="60"/>
      <c r="T218" s="60"/>
      <c r="U218" s="60"/>
      <c r="V218" s="60"/>
      <c r="W218" s="60"/>
      <c r="X218" s="61"/>
      <c r="AT218" s="13" t="s">
        <v>134</v>
      </c>
      <c r="AU218" s="13" t="s">
        <v>122</v>
      </c>
    </row>
    <row r="219" spans="2:65" s="1" customFormat="1" ht="24" customHeight="1">
      <c r="B219" s="29"/>
      <c r="C219" s="203" t="s">
        <v>354</v>
      </c>
      <c r="D219" s="203" t="s">
        <v>137</v>
      </c>
      <c r="E219" s="204" t="s">
        <v>355</v>
      </c>
      <c r="F219" s="205" t="s">
        <v>356</v>
      </c>
      <c r="G219" s="206" t="s">
        <v>220</v>
      </c>
      <c r="H219" s="207">
        <v>2</v>
      </c>
      <c r="I219" s="208"/>
      <c r="J219" s="209"/>
      <c r="K219" s="210">
        <f>ROUND(P219*H219,2)</f>
        <v>0</v>
      </c>
      <c r="L219" s="205" t="s">
        <v>131</v>
      </c>
      <c r="M219" s="211"/>
      <c r="N219" s="212" t="s">
        <v>1</v>
      </c>
      <c r="O219" s="194" t="s">
        <v>43</v>
      </c>
      <c r="P219" s="195">
        <f>I219+J219</f>
        <v>0</v>
      </c>
      <c r="Q219" s="195">
        <f>ROUND(I219*H219,2)</f>
        <v>0</v>
      </c>
      <c r="R219" s="195">
        <f>ROUND(J219*H219,2)</f>
        <v>0</v>
      </c>
      <c r="S219" s="60"/>
      <c r="T219" s="196">
        <f>S219*H219</f>
        <v>0</v>
      </c>
      <c r="U219" s="196">
        <v>0.0172</v>
      </c>
      <c r="V219" s="196">
        <f>U219*H219</f>
        <v>0.0344</v>
      </c>
      <c r="W219" s="196">
        <v>0</v>
      </c>
      <c r="X219" s="197">
        <f>W219*H219</f>
        <v>0</v>
      </c>
      <c r="AR219" s="198" t="s">
        <v>140</v>
      </c>
      <c r="AT219" s="198" t="s">
        <v>137</v>
      </c>
      <c r="AU219" s="198" t="s">
        <v>122</v>
      </c>
      <c r="AY219" s="13" t="s">
        <v>123</v>
      </c>
      <c r="BE219" s="199">
        <f>IF(O219="základní",K219,0)</f>
        <v>0</v>
      </c>
      <c r="BF219" s="199">
        <f>IF(O219="snížená",K219,0)</f>
        <v>0</v>
      </c>
      <c r="BG219" s="199">
        <f>IF(O219="zákl. přenesená",K219,0)</f>
        <v>0</v>
      </c>
      <c r="BH219" s="199">
        <f>IF(O219="sníž. přenesená",K219,0)</f>
        <v>0</v>
      </c>
      <c r="BI219" s="199">
        <f>IF(O219="nulová",K219,0)</f>
        <v>0</v>
      </c>
      <c r="BJ219" s="13" t="s">
        <v>122</v>
      </c>
      <c r="BK219" s="199">
        <f>ROUND(P219*H219,2)</f>
        <v>0</v>
      </c>
      <c r="BL219" s="13" t="s">
        <v>132</v>
      </c>
      <c r="BM219" s="198" t="s">
        <v>357</v>
      </c>
    </row>
    <row r="220" spans="2:47" s="1" customFormat="1" ht="11.25">
      <c r="B220" s="29"/>
      <c r="C220" s="30"/>
      <c r="D220" s="200" t="s">
        <v>134</v>
      </c>
      <c r="E220" s="30"/>
      <c r="F220" s="201" t="s">
        <v>356</v>
      </c>
      <c r="G220" s="30"/>
      <c r="H220" s="30"/>
      <c r="I220" s="100"/>
      <c r="J220" s="100"/>
      <c r="K220" s="30"/>
      <c r="L220" s="30"/>
      <c r="M220" s="33"/>
      <c r="N220" s="202"/>
      <c r="O220" s="60"/>
      <c r="P220" s="60"/>
      <c r="Q220" s="60"/>
      <c r="R220" s="60"/>
      <c r="S220" s="60"/>
      <c r="T220" s="60"/>
      <c r="U220" s="60"/>
      <c r="V220" s="60"/>
      <c r="W220" s="60"/>
      <c r="X220" s="61"/>
      <c r="AT220" s="13" t="s">
        <v>134</v>
      </c>
      <c r="AU220" s="13" t="s">
        <v>122</v>
      </c>
    </row>
    <row r="221" spans="2:65" s="1" customFormat="1" ht="24" customHeight="1">
      <c r="B221" s="29"/>
      <c r="C221" s="203" t="s">
        <v>358</v>
      </c>
      <c r="D221" s="203" t="s">
        <v>137</v>
      </c>
      <c r="E221" s="204" t="s">
        <v>359</v>
      </c>
      <c r="F221" s="205" t="s">
        <v>360</v>
      </c>
      <c r="G221" s="206" t="s">
        <v>220</v>
      </c>
      <c r="H221" s="207">
        <v>7</v>
      </c>
      <c r="I221" s="208"/>
      <c r="J221" s="209"/>
      <c r="K221" s="210">
        <f>ROUND(P221*H221,2)</f>
        <v>0</v>
      </c>
      <c r="L221" s="205" t="s">
        <v>131</v>
      </c>
      <c r="M221" s="211"/>
      <c r="N221" s="212" t="s">
        <v>1</v>
      </c>
      <c r="O221" s="194" t="s">
        <v>43</v>
      </c>
      <c r="P221" s="195">
        <f>I221+J221</f>
        <v>0</v>
      </c>
      <c r="Q221" s="195">
        <f>ROUND(I221*H221,2)</f>
        <v>0</v>
      </c>
      <c r="R221" s="195">
        <f>ROUND(J221*H221,2)</f>
        <v>0</v>
      </c>
      <c r="S221" s="60"/>
      <c r="T221" s="196">
        <f>S221*H221</f>
        <v>0</v>
      </c>
      <c r="U221" s="196">
        <v>0.0144</v>
      </c>
      <c r="V221" s="196">
        <f>U221*H221</f>
        <v>0.1008</v>
      </c>
      <c r="W221" s="196">
        <v>0</v>
      </c>
      <c r="X221" s="197">
        <f>W221*H221</f>
        <v>0</v>
      </c>
      <c r="AR221" s="198" t="s">
        <v>140</v>
      </c>
      <c r="AT221" s="198" t="s">
        <v>137</v>
      </c>
      <c r="AU221" s="198" t="s">
        <v>122</v>
      </c>
      <c r="AY221" s="13" t="s">
        <v>123</v>
      </c>
      <c r="BE221" s="199">
        <f>IF(O221="základní",K221,0)</f>
        <v>0</v>
      </c>
      <c r="BF221" s="199">
        <f>IF(O221="snížená",K221,0)</f>
        <v>0</v>
      </c>
      <c r="BG221" s="199">
        <f>IF(O221="zákl. přenesená",K221,0)</f>
        <v>0</v>
      </c>
      <c r="BH221" s="199">
        <f>IF(O221="sníž. přenesená",K221,0)</f>
        <v>0</v>
      </c>
      <c r="BI221" s="199">
        <f>IF(O221="nulová",K221,0)</f>
        <v>0</v>
      </c>
      <c r="BJ221" s="13" t="s">
        <v>122</v>
      </c>
      <c r="BK221" s="199">
        <f>ROUND(P221*H221,2)</f>
        <v>0</v>
      </c>
      <c r="BL221" s="13" t="s">
        <v>132</v>
      </c>
      <c r="BM221" s="198" t="s">
        <v>361</v>
      </c>
    </row>
    <row r="222" spans="2:47" s="1" customFormat="1" ht="11.25">
      <c r="B222" s="29"/>
      <c r="C222" s="30"/>
      <c r="D222" s="200" t="s">
        <v>134</v>
      </c>
      <c r="E222" s="30"/>
      <c r="F222" s="201" t="s">
        <v>360</v>
      </c>
      <c r="G222" s="30"/>
      <c r="H222" s="30"/>
      <c r="I222" s="100"/>
      <c r="J222" s="100"/>
      <c r="K222" s="30"/>
      <c r="L222" s="30"/>
      <c r="M222" s="33"/>
      <c r="N222" s="202"/>
      <c r="O222" s="60"/>
      <c r="P222" s="60"/>
      <c r="Q222" s="60"/>
      <c r="R222" s="60"/>
      <c r="S222" s="60"/>
      <c r="T222" s="60"/>
      <c r="U222" s="60"/>
      <c r="V222" s="60"/>
      <c r="W222" s="60"/>
      <c r="X222" s="61"/>
      <c r="AT222" s="13" t="s">
        <v>134</v>
      </c>
      <c r="AU222" s="13" t="s">
        <v>122</v>
      </c>
    </row>
    <row r="223" spans="2:65" s="1" customFormat="1" ht="24" customHeight="1">
      <c r="B223" s="29"/>
      <c r="C223" s="203" t="s">
        <v>362</v>
      </c>
      <c r="D223" s="203" t="s">
        <v>137</v>
      </c>
      <c r="E223" s="204" t="s">
        <v>363</v>
      </c>
      <c r="F223" s="205" t="s">
        <v>364</v>
      </c>
      <c r="G223" s="206" t="s">
        <v>220</v>
      </c>
      <c r="H223" s="207">
        <v>8</v>
      </c>
      <c r="I223" s="208"/>
      <c r="J223" s="209"/>
      <c r="K223" s="210">
        <f>ROUND(P223*H223,2)</f>
        <v>0</v>
      </c>
      <c r="L223" s="205" t="s">
        <v>131</v>
      </c>
      <c r="M223" s="211"/>
      <c r="N223" s="212" t="s">
        <v>1</v>
      </c>
      <c r="O223" s="194" t="s">
        <v>43</v>
      </c>
      <c r="P223" s="195">
        <f>I223+J223</f>
        <v>0</v>
      </c>
      <c r="Q223" s="195">
        <f>ROUND(I223*H223,2)</f>
        <v>0</v>
      </c>
      <c r="R223" s="195">
        <f>ROUND(J223*H223,2)</f>
        <v>0</v>
      </c>
      <c r="S223" s="60"/>
      <c r="T223" s="196">
        <f>S223*H223</f>
        <v>0</v>
      </c>
      <c r="U223" s="196">
        <v>0.0164</v>
      </c>
      <c r="V223" s="196">
        <f>U223*H223</f>
        <v>0.1312</v>
      </c>
      <c r="W223" s="196">
        <v>0</v>
      </c>
      <c r="X223" s="197">
        <f>W223*H223</f>
        <v>0</v>
      </c>
      <c r="AR223" s="198" t="s">
        <v>140</v>
      </c>
      <c r="AT223" s="198" t="s">
        <v>137</v>
      </c>
      <c r="AU223" s="198" t="s">
        <v>122</v>
      </c>
      <c r="AY223" s="13" t="s">
        <v>123</v>
      </c>
      <c r="BE223" s="199">
        <f>IF(O223="základní",K223,0)</f>
        <v>0</v>
      </c>
      <c r="BF223" s="199">
        <f>IF(O223="snížená",K223,0)</f>
        <v>0</v>
      </c>
      <c r="BG223" s="199">
        <f>IF(O223="zákl. přenesená",K223,0)</f>
        <v>0</v>
      </c>
      <c r="BH223" s="199">
        <f>IF(O223="sníž. přenesená",K223,0)</f>
        <v>0</v>
      </c>
      <c r="BI223" s="199">
        <f>IF(O223="nulová",K223,0)</f>
        <v>0</v>
      </c>
      <c r="BJ223" s="13" t="s">
        <v>122</v>
      </c>
      <c r="BK223" s="199">
        <f>ROUND(P223*H223,2)</f>
        <v>0</v>
      </c>
      <c r="BL223" s="13" t="s">
        <v>132</v>
      </c>
      <c r="BM223" s="198" t="s">
        <v>365</v>
      </c>
    </row>
    <row r="224" spans="2:47" s="1" customFormat="1" ht="11.25">
      <c r="B224" s="29"/>
      <c r="C224" s="30"/>
      <c r="D224" s="200" t="s">
        <v>134</v>
      </c>
      <c r="E224" s="30"/>
      <c r="F224" s="201" t="s">
        <v>364</v>
      </c>
      <c r="G224" s="30"/>
      <c r="H224" s="30"/>
      <c r="I224" s="100"/>
      <c r="J224" s="100"/>
      <c r="K224" s="30"/>
      <c r="L224" s="30"/>
      <c r="M224" s="33"/>
      <c r="N224" s="202"/>
      <c r="O224" s="60"/>
      <c r="P224" s="60"/>
      <c r="Q224" s="60"/>
      <c r="R224" s="60"/>
      <c r="S224" s="60"/>
      <c r="T224" s="60"/>
      <c r="U224" s="60"/>
      <c r="V224" s="60"/>
      <c r="W224" s="60"/>
      <c r="X224" s="61"/>
      <c r="AT224" s="13" t="s">
        <v>134</v>
      </c>
      <c r="AU224" s="13" t="s">
        <v>122</v>
      </c>
    </row>
    <row r="225" spans="2:65" s="1" customFormat="1" ht="24" customHeight="1">
      <c r="B225" s="29"/>
      <c r="C225" s="203" t="s">
        <v>366</v>
      </c>
      <c r="D225" s="203" t="s">
        <v>137</v>
      </c>
      <c r="E225" s="204" t="s">
        <v>367</v>
      </c>
      <c r="F225" s="205" t="s">
        <v>368</v>
      </c>
      <c r="G225" s="206" t="s">
        <v>220</v>
      </c>
      <c r="H225" s="207">
        <v>3</v>
      </c>
      <c r="I225" s="208"/>
      <c r="J225" s="209"/>
      <c r="K225" s="210">
        <f>ROUND(P225*H225,2)</f>
        <v>0</v>
      </c>
      <c r="L225" s="205" t="s">
        <v>131</v>
      </c>
      <c r="M225" s="211"/>
      <c r="N225" s="212" t="s">
        <v>1</v>
      </c>
      <c r="O225" s="194" t="s">
        <v>43</v>
      </c>
      <c r="P225" s="195">
        <f>I225+J225</f>
        <v>0</v>
      </c>
      <c r="Q225" s="195">
        <f>ROUND(I225*H225,2)</f>
        <v>0</v>
      </c>
      <c r="R225" s="195">
        <f>ROUND(J225*H225,2)</f>
        <v>0</v>
      </c>
      <c r="S225" s="60"/>
      <c r="T225" s="196">
        <f>S225*H225</f>
        <v>0</v>
      </c>
      <c r="U225" s="196">
        <v>0.0185</v>
      </c>
      <c r="V225" s="196">
        <f>U225*H225</f>
        <v>0.055499999999999994</v>
      </c>
      <c r="W225" s="196">
        <v>0</v>
      </c>
      <c r="X225" s="197">
        <f>W225*H225</f>
        <v>0</v>
      </c>
      <c r="AR225" s="198" t="s">
        <v>140</v>
      </c>
      <c r="AT225" s="198" t="s">
        <v>137</v>
      </c>
      <c r="AU225" s="198" t="s">
        <v>122</v>
      </c>
      <c r="AY225" s="13" t="s">
        <v>123</v>
      </c>
      <c r="BE225" s="199">
        <f>IF(O225="základní",K225,0)</f>
        <v>0</v>
      </c>
      <c r="BF225" s="199">
        <f>IF(O225="snížená",K225,0)</f>
        <v>0</v>
      </c>
      <c r="BG225" s="199">
        <f>IF(O225="zákl. přenesená",K225,0)</f>
        <v>0</v>
      </c>
      <c r="BH225" s="199">
        <f>IF(O225="sníž. přenesená",K225,0)</f>
        <v>0</v>
      </c>
      <c r="BI225" s="199">
        <f>IF(O225="nulová",K225,0)</f>
        <v>0</v>
      </c>
      <c r="BJ225" s="13" t="s">
        <v>122</v>
      </c>
      <c r="BK225" s="199">
        <f>ROUND(P225*H225,2)</f>
        <v>0</v>
      </c>
      <c r="BL225" s="13" t="s">
        <v>132</v>
      </c>
      <c r="BM225" s="198" t="s">
        <v>369</v>
      </c>
    </row>
    <row r="226" spans="2:47" s="1" customFormat="1" ht="11.25">
      <c r="B226" s="29"/>
      <c r="C226" s="30"/>
      <c r="D226" s="200" t="s">
        <v>134</v>
      </c>
      <c r="E226" s="30"/>
      <c r="F226" s="201" t="s">
        <v>368</v>
      </c>
      <c r="G226" s="30"/>
      <c r="H226" s="30"/>
      <c r="I226" s="100"/>
      <c r="J226" s="100"/>
      <c r="K226" s="30"/>
      <c r="L226" s="30"/>
      <c r="M226" s="33"/>
      <c r="N226" s="202"/>
      <c r="O226" s="60"/>
      <c r="P226" s="60"/>
      <c r="Q226" s="60"/>
      <c r="R226" s="60"/>
      <c r="S226" s="60"/>
      <c r="T226" s="60"/>
      <c r="U226" s="60"/>
      <c r="V226" s="60"/>
      <c r="W226" s="60"/>
      <c r="X226" s="61"/>
      <c r="AT226" s="13" t="s">
        <v>134</v>
      </c>
      <c r="AU226" s="13" t="s">
        <v>122</v>
      </c>
    </row>
    <row r="227" spans="2:65" s="1" customFormat="1" ht="24" customHeight="1">
      <c r="B227" s="29"/>
      <c r="C227" s="203" t="s">
        <v>140</v>
      </c>
      <c r="D227" s="203" t="s">
        <v>137</v>
      </c>
      <c r="E227" s="204" t="s">
        <v>370</v>
      </c>
      <c r="F227" s="205" t="s">
        <v>371</v>
      </c>
      <c r="G227" s="206" t="s">
        <v>220</v>
      </c>
      <c r="H227" s="207">
        <v>18</v>
      </c>
      <c r="I227" s="208"/>
      <c r="J227" s="209"/>
      <c r="K227" s="210">
        <f>ROUND(P227*H227,2)</f>
        <v>0</v>
      </c>
      <c r="L227" s="205" t="s">
        <v>131</v>
      </c>
      <c r="M227" s="211"/>
      <c r="N227" s="212" t="s">
        <v>1</v>
      </c>
      <c r="O227" s="194" t="s">
        <v>43</v>
      </c>
      <c r="P227" s="195">
        <f>I227+J227</f>
        <v>0</v>
      </c>
      <c r="Q227" s="195">
        <f>ROUND(I227*H227,2)</f>
        <v>0</v>
      </c>
      <c r="R227" s="195">
        <f>ROUND(J227*H227,2)</f>
        <v>0</v>
      </c>
      <c r="S227" s="60"/>
      <c r="T227" s="196">
        <f>S227*H227</f>
        <v>0</v>
      </c>
      <c r="U227" s="196">
        <v>0.0103</v>
      </c>
      <c r="V227" s="196">
        <f>U227*H227</f>
        <v>0.1854</v>
      </c>
      <c r="W227" s="196">
        <v>0</v>
      </c>
      <c r="X227" s="197">
        <f>W227*H227</f>
        <v>0</v>
      </c>
      <c r="AR227" s="198" t="s">
        <v>140</v>
      </c>
      <c r="AT227" s="198" t="s">
        <v>137</v>
      </c>
      <c r="AU227" s="198" t="s">
        <v>122</v>
      </c>
      <c r="AY227" s="13" t="s">
        <v>123</v>
      </c>
      <c r="BE227" s="199">
        <f>IF(O227="základní",K227,0)</f>
        <v>0</v>
      </c>
      <c r="BF227" s="199">
        <f>IF(O227="snížená",K227,0)</f>
        <v>0</v>
      </c>
      <c r="BG227" s="199">
        <f>IF(O227="zákl. přenesená",K227,0)</f>
        <v>0</v>
      </c>
      <c r="BH227" s="199">
        <f>IF(O227="sníž. přenesená",K227,0)</f>
        <v>0</v>
      </c>
      <c r="BI227" s="199">
        <f>IF(O227="nulová",K227,0)</f>
        <v>0</v>
      </c>
      <c r="BJ227" s="13" t="s">
        <v>122</v>
      </c>
      <c r="BK227" s="199">
        <f>ROUND(P227*H227,2)</f>
        <v>0</v>
      </c>
      <c r="BL227" s="13" t="s">
        <v>132</v>
      </c>
      <c r="BM227" s="198" t="s">
        <v>372</v>
      </c>
    </row>
    <row r="228" spans="2:47" s="1" customFormat="1" ht="11.25">
      <c r="B228" s="29"/>
      <c r="C228" s="30"/>
      <c r="D228" s="200" t="s">
        <v>134</v>
      </c>
      <c r="E228" s="30"/>
      <c r="F228" s="201" t="s">
        <v>371</v>
      </c>
      <c r="G228" s="30"/>
      <c r="H228" s="30"/>
      <c r="I228" s="100"/>
      <c r="J228" s="100"/>
      <c r="K228" s="30"/>
      <c r="L228" s="30"/>
      <c r="M228" s="33"/>
      <c r="N228" s="202"/>
      <c r="O228" s="60"/>
      <c r="P228" s="60"/>
      <c r="Q228" s="60"/>
      <c r="R228" s="60"/>
      <c r="S228" s="60"/>
      <c r="T228" s="60"/>
      <c r="U228" s="60"/>
      <c r="V228" s="60"/>
      <c r="W228" s="60"/>
      <c r="X228" s="61"/>
      <c r="AT228" s="13" t="s">
        <v>134</v>
      </c>
      <c r="AU228" s="13" t="s">
        <v>122</v>
      </c>
    </row>
    <row r="229" spans="2:65" s="1" customFormat="1" ht="24" customHeight="1">
      <c r="B229" s="29"/>
      <c r="C229" s="203" t="s">
        <v>373</v>
      </c>
      <c r="D229" s="203" t="s">
        <v>137</v>
      </c>
      <c r="E229" s="204" t="s">
        <v>374</v>
      </c>
      <c r="F229" s="205" t="s">
        <v>375</v>
      </c>
      <c r="G229" s="206" t="s">
        <v>220</v>
      </c>
      <c r="H229" s="207">
        <v>2</v>
      </c>
      <c r="I229" s="208"/>
      <c r="J229" s="209"/>
      <c r="K229" s="210">
        <f>ROUND(P229*H229,2)</f>
        <v>0</v>
      </c>
      <c r="L229" s="205" t="s">
        <v>131</v>
      </c>
      <c r="M229" s="211"/>
      <c r="N229" s="212" t="s">
        <v>1</v>
      </c>
      <c r="O229" s="194" t="s">
        <v>43</v>
      </c>
      <c r="P229" s="195">
        <f>I229+J229</f>
        <v>0</v>
      </c>
      <c r="Q229" s="195">
        <f>ROUND(I229*H229,2)</f>
        <v>0</v>
      </c>
      <c r="R229" s="195">
        <f>ROUND(J229*H229,2)</f>
        <v>0</v>
      </c>
      <c r="S229" s="60"/>
      <c r="T229" s="196">
        <f>S229*H229</f>
        <v>0</v>
      </c>
      <c r="U229" s="196">
        <v>0.0123</v>
      </c>
      <c r="V229" s="196">
        <f>U229*H229</f>
        <v>0.0246</v>
      </c>
      <c r="W229" s="196">
        <v>0</v>
      </c>
      <c r="X229" s="197">
        <f>W229*H229</f>
        <v>0</v>
      </c>
      <c r="AR229" s="198" t="s">
        <v>140</v>
      </c>
      <c r="AT229" s="198" t="s">
        <v>137</v>
      </c>
      <c r="AU229" s="198" t="s">
        <v>122</v>
      </c>
      <c r="AY229" s="13" t="s">
        <v>123</v>
      </c>
      <c r="BE229" s="199">
        <f>IF(O229="základní",K229,0)</f>
        <v>0</v>
      </c>
      <c r="BF229" s="199">
        <f>IF(O229="snížená",K229,0)</f>
        <v>0</v>
      </c>
      <c r="BG229" s="199">
        <f>IF(O229="zákl. přenesená",K229,0)</f>
        <v>0</v>
      </c>
      <c r="BH229" s="199">
        <f>IF(O229="sníž. přenesená",K229,0)</f>
        <v>0</v>
      </c>
      <c r="BI229" s="199">
        <f>IF(O229="nulová",K229,0)</f>
        <v>0</v>
      </c>
      <c r="BJ229" s="13" t="s">
        <v>122</v>
      </c>
      <c r="BK229" s="199">
        <f>ROUND(P229*H229,2)</f>
        <v>0</v>
      </c>
      <c r="BL229" s="13" t="s">
        <v>132</v>
      </c>
      <c r="BM229" s="198" t="s">
        <v>376</v>
      </c>
    </row>
    <row r="230" spans="2:47" s="1" customFormat="1" ht="11.25">
      <c r="B230" s="29"/>
      <c r="C230" s="30"/>
      <c r="D230" s="200" t="s">
        <v>134</v>
      </c>
      <c r="E230" s="30"/>
      <c r="F230" s="201" t="s">
        <v>375</v>
      </c>
      <c r="G230" s="30"/>
      <c r="H230" s="30"/>
      <c r="I230" s="100"/>
      <c r="J230" s="100"/>
      <c r="K230" s="30"/>
      <c r="L230" s="30"/>
      <c r="M230" s="33"/>
      <c r="N230" s="202"/>
      <c r="O230" s="60"/>
      <c r="P230" s="60"/>
      <c r="Q230" s="60"/>
      <c r="R230" s="60"/>
      <c r="S230" s="60"/>
      <c r="T230" s="60"/>
      <c r="U230" s="60"/>
      <c r="V230" s="60"/>
      <c r="W230" s="60"/>
      <c r="X230" s="61"/>
      <c r="AT230" s="13" t="s">
        <v>134</v>
      </c>
      <c r="AU230" s="13" t="s">
        <v>122</v>
      </c>
    </row>
    <row r="231" spans="2:65" s="1" customFormat="1" ht="24" customHeight="1">
      <c r="B231" s="29"/>
      <c r="C231" s="186" t="s">
        <v>377</v>
      </c>
      <c r="D231" s="186" t="s">
        <v>127</v>
      </c>
      <c r="E231" s="187" t="s">
        <v>378</v>
      </c>
      <c r="F231" s="188" t="s">
        <v>379</v>
      </c>
      <c r="G231" s="189" t="s">
        <v>220</v>
      </c>
      <c r="H231" s="190">
        <v>16</v>
      </c>
      <c r="I231" s="191"/>
      <c r="J231" s="191"/>
      <c r="K231" s="192">
        <f>ROUND(P231*H231,2)</f>
        <v>0</v>
      </c>
      <c r="L231" s="188" t="s">
        <v>131</v>
      </c>
      <c r="M231" s="33"/>
      <c r="N231" s="193" t="s">
        <v>1</v>
      </c>
      <c r="O231" s="194" t="s">
        <v>43</v>
      </c>
      <c r="P231" s="195">
        <f>I231+J231</f>
        <v>0</v>
      </c>
      <c r="Q231" s="195">
        <f>ROUND(I231*H231,2)</f>
        <v>0</v>
      </c>
      <c r="R231" s="195">
        <f>ROUND(J231*H231,2)</f>
        <v>0</v>
      </c>
      <c r="S231" s="60"/>
      <c r="T231" s="196">
        <f>S231*H231</f>
        <v>0</v>
      </c>
      <c r="U231" s="196">
        <v>0</v>
      </c>
      <c r="V231" s="196">
        <f>U231*H231</f>
        <v>0</v>
      </c>
      <c r="W231" s="196">
        <v>0</v>
      </c>
      <c r="X231" s="197">
        <f>W231*H231</f>
        <v>0</v>
      </c>
      <c r="AR231" s="198" t="s">
        <v>132</v>
      </c>
      <c r="AT231" s="198" t="s">
        <v>127</v>
      </c>
      <c r="AU231" s="198" t="s">
        <v>122</v>
      </c>
      <c r="AY231" s="13" t="s">
        <v>123</v>
      </c>
      <c r="BE231" s="199">
        <f>IF(O231="základní",K231,0)</f>
        <v>0</v>
      </c>
      <c r="BF231" s="199">
        <f>IF(O231="snížená",K231,0)</f>
        <v>0</v>
      </c>
      <c r="BG231" s="199">
        <f>IF(O231="zákl. přenesená",K231,0)</f>
        <v>0</v>
      </c>
      <c r="BH231" s="199">
        <f>IF(O231="sníž. přenesená",K231,0)</f>
        <v>0</v>
      </c>
      <c r="BI231" s="199">
        <f>IF(O231="nulová",K231,0)</f>
        <v>0</v>
      </c>
      <c r="BJ231" s="13" t="s">
        <v>122</v>
      </c>
      <c r="BK231" s="199">
        <f>ROUND(P231*H231,2)</f>
        <v>0</v>
      </c>
      <c r="BL231" s="13" t="s">
        <v>132</v>
      </c>
      <c r="BM231" s="198" t="s">
        <v>380</v>
      </c>
    </row>
    <row r="232" spans="2:47" s="1" customFormat="1" ht="19.5">
      <c r="B232" s="29"/>
      <c r="C232" s="30"/>
      <c r="D232" s="200" t="s">
        <v>134</v>
      </c>
      <c r="E232" s="30"/>
      <c r="F232" s="201" t="s">
        <v>381</v>
      </c>
      <c r="G232" s="30"/>
      <c r="H232" s="30"/>
      <c r="I232" s="100"/>
      <c r="J232" s="100"/>
      <c r="K232" s="30"/>
      <c r="L232" s="30"/>
      <c r="M232" s="33"/>
      <c r="N232" s="202"/>
      <c r="O232" s="60"/>
      <c r="P232" s="60"/>
      <c r="Q232" s="60"/>
      <c r="R232" s="60"/>
      <c r="S232" s="60"/>
      <c r="T232" s="60"/>
      <c r="U232" s="60"/>
      <c r="V232" s="60"/>
      <c r="W232" s="60"/>
      <c r="X232" s="61"/>
      <c r="AT232" s="13" t="s">
        <v>134</v>
      </c>
      <c r="AU232" s="13" t="s">
        <v>122</v>
      </c>
    </row>
    <row r="233" spans="2:65" s="1" customFormat="1" ht="24" customHeight="1">
      <c r="B233" s="29"/>
      <c r="C233" s="203" t="s">
        <v>382</v>
      </c>
      <c r="D233" s="203" t="s">
        <v>137</v>
      </c>
      <c r="E233" s="204" t="s">
        <v>383</v>
      </c>
      <c r="F233" s="205" t="s">
        <v>384</v>
      </c>
      <c r="G233" s="206" t="s">
        <v>220</v>
      </c>
      <c r="H233" s="207">
        <v>16</v>
      </c>
      <c r="I233" s="208"/>
      <c r="J233" s="209"/>
      <c r="K233" s="210">
        <f>ROUND(P233*H233,2)</f>
        <v>0</v>
      </c>
      <c r="L233" s="205" t="s">
        <v>131</v>
      </c>
      <c r="M233" s="211"/>
      <c r="N233" s="212" t="s">
        <v>1</v>
      </c>
      <c r="O233" s="194" t="s">
        <v>43</v>
      </c>
      <c r="P233" s="195">
        <f>I233+J233</f>
        <v>0</v>
      </c>
      <c r="Q233" s="195">
        <f>ROUND(I233*H233,2)</f>
        <v>0</v>
      </c>
      <c r="R233" s="195">
        <f>ROUND(J233*H233,2)</f>
        <v>0</v>
      </c>
      <c r="S233" s="60"/>
      <c r="T233" s="196">
        <f>S233*H233</f>
        <v>0</v>
      </c>
      <c r="U233" s="196">
        <v>0.0163</v>
      </c>
      <c r="V233" s="196">
        <f>U233*H233</f>
        <v>0.2608</v>
      </c>
      <c r="W233" s="196">
        <v>0</v>
      </c>
      <c r="X233" s="197">
        <f>W233*H233</f>
        <v>0</v>
      </c>
      <c r="AR233" s="198" t="s">
        <v>140</v>
      </c>
      <c r="AT233" s="198" t="s">
        <v>137</v>
      </c>
      <c r="AU233" s="198" t="s">
        <v>122</v>
      </c>
      <c r="AY233" s="13" t="s">
        <v>123</v>
      </c>
      <c r="BE233" s="199">
        <f>IF(O233="základní",K233,0)</f>
        <v>0</v>
      </c>
      <c r="BF233" s="199">
        <f>IF(O233="snížená",K233,0)</f>
        <v>0</v>
      </c>
      <c r="BG233" s="199">
        <f>IF(O233="zákl. přenesená",K233,0)</f>
        <v>0</v>
      </c>
      <c r="BH233" s="199">
        <f>IF(O233="sníž. přenesená",K233,0)</f>
        <v>0</v>
      </c>
      <c r="BI233" s="199">
        <f>IF(O233="nulová",K233,0)</f>
        <v>0</v>
      </c>
      <c r="BJ233" s="13" t="s">
        <v>122</v>
      </c>
      <c r="BK233" s="199">
        <f>ROUND(P233*H233,2)</f>
        <v>0</v>
      </c>
      <c r="BL233" s="13" t="s">
        <v>132</v>
      </c>
      <c r="BM233" s="198" t="s">
        <v>385</v>
      </c>
    </row>
    <row r="234" spans="2:47" s="1" customFormat="1" ht="19.5">
      <c r="B234" s="29"/>
      <c r="C234" s="30"/>
      <c r="D234" s="200" t="s">
        <v>134</v>
      </c>
      <c r="E234" s="30"/>
      <c r="F234" s="201" t="s">
        <v>384</v>
      </c>
      <c r="G234" s="30"/>
      <c r="H234" s="30"/>
      <c r="I234" s="100"/>
      <c r="J234" s="100"/>
      <c r="K234" s="30"/>
      <c r="L234" s="30"/>
      <c r="M234" s="33"/>
      <c r="N234" s="202"/>
      <c r="O234" s="60"/>
      <c r="P234" s="60"/>
      <c r="Q234" s="60"/>
      <c r="R234" s="60"/>
      <c r="S234" s="60"/>
      <c r="T234" s="60"/>
      <c r="U234" s="60"/>
      <c r="V234" s="60"/>
      <c r="W234" s="60"/>
      <c r="X234" s="61"/>
      <c r="AT234" s="13" t="s">
        <v>134</v>
      </c>
      <c r="AU234" s="13" t="s">
        <v>122</v>
      </c>
    </row>
    <row r="235" spans="2:65" s="1" customFormat="1" ht="24" customHeight="1">
      <c r="B235" s="29"/>
      <c r="C235" s="186" t="s">
        <v>386</v>
      </c>
      <c r="D235" s="186" t="s">
        <v>127</v>
      </c>
      <c r="E235" s="187" t="s">
        <v>387</v>
      </c>
      <c r="F235" s="188" t="s">
        <v>388</v>
      </c>
      <c r="G235" s="189" t="s">
        <v>271</v>
      </c>
      <c r="H235" s="190">
        <v>1.178</v>
      </c>
      <c r="I235" s="191"/>
      <c r="J235" s="191"/>
      <c r="K235" s="192">
        <f>ROUND(P235*H235,2)</f>
        <v>0</v>
      </c>
      <c r="L235" s="188" t="s">
        <v>131</v>
      </c>
      <c r="M235" s="33"/>
      <c r="N235" s="193" t="s">
        <v>1</v>
      </c>
      <c r="O235" s="194" t="s">
        <v>43</v>
      </c>
      <c r="P235" s="195">
        <f>I235+J235</f>
        <v>0</v>
      </c>
      <c r="Q235" s="195">
        <f>ROUND(I235*H235,2)</f>
        <v>0</v>
      </c>
      <c r="R235" s="195">
        <f>ROUND(J235*H235,2)</f>
        <v>0</v>
      </c>
      <c r="S235" s="60"/>
      <c r="T235" s="196">
        <f>S235*H235</f>
        <v>0</v>
      </c>
      <c r="U235" s="196">
        <v>0</v>
      </c>
      <c r="V235" s="196">
        <f>U235*H235</f>
        <v>0</v>
      </c>
      <c r="W235" s="196">
        <v>0</v>
      </c>
      <c r="X235" s="197">
        <f>W235*H235</f>
        <v>0</v>
      </c>
      <c r="AR235" s="198" t="s">
        <v>132</v>
      </c>
      <c r="AT235" s="198" t="s">
        <v>127</v>
      </c>
      <c r="AU235" s="198" t="s">
        <v>122</v>
      </c>
      <c r="AY235" s="13" t="s">
        <v>123</v>
      </c>
      <c r="BE235" s="199">
        <f>IF(O235="základní",K235,0)</f>
        <v>0</v>
      </c>
      <c r="BF235" s="199">
        <f>IF(O235="snížená",K235,0)</f>
        <v>0</v>
      </c>
      <c r="BG235" s="199">
        <f>IF(O235="zákl. přenesená",K235,0)</f>
        <v>0</v>
      </c>
      <c r="BH235" s="199">
        <f>IF(O235="sníž. přenesená",K235,0)</f>
        <v>0</v>
      </c>
      <c r="BI235" s="199">
        <f>IF(O235="nulová",K235,0)</f>
        <v>0</v>
      </c>
      <c r="BJ235" s="13" t="s">
        <v>122</v>
      </c>
      <c r="BK235" s="199">
        <f>ROUND(P235*H235,2)</f>
        <v>0</v>
      </c>
      <c r="BL235" s="13" t="s">
        <v>132</v>
      </c>
      <c r="BM235" s="198" t="s">
        <v>389</v>
      </c>
    </row>
    <row r="236" spans="2:47" s="1" customFormat="1" ht="29.25">
      <c r="B236" s="29"/>
      <c r="C236" s="30"/>
      <c r="D236" s="200" t="s">
        <v>134</v>
      </c>
      <c r="E236" s="30"/>
      <c r="F236" s="201" t="s">
        <v>390</v>
      </c>
      <c r="G236" s="30"/>
      <c r="H236" s="30"/>
      <c r="I236" s="100"/>
      <c r="J236" s="100"/>
      <c r="K236" s="30"/>
      <c r="L236" s="30"/>
      <c r="M236" s="33"/>
      <c r="N236" s="202"/>
      <c r="O236" s="60"/>
      <c r="P236" s="60"/>
      <c r="Q236" s="60"/>
      <c r="R236" s="60"/>
      <c r="S236" s="60"/>
      <c r="T236" s="60"/>
      <c r="U236" s="60"/>
      <c r="V236" s="60"/>
      <c r="W236" s="60"/>
      <c r="X236" s="61"/>
      <c r="AT236" s="13" t="s">
        <v>134</v>
      </c>
      <c r="AU236" s="13" t="s">
        <v>122</v>
      </c>
    </row>
    <row r="237" spans="2:63" s="11" customFormat="1" ht="25.9" customHeight="1">
      <c r="B237" s="169"/>
      <c r="C237" s="170"/>
      <c r="D237" s="171" t="s">
        <v>78</v>
      </c>
      <c r="E237" s="172" t="s">
        <v>391</v>
      </c>
      <c r="F237" s="172" t="s">
        <v>392</v>
      </c>
      <c r="G237" s="170"/>
      <c r="H237" s="170"/>
      <c r="I237" s="173"/>
      <c r="J237" s="173"/>
      <c r="K237" s="174">
        <f>BK237</f>
        <v>0</v>
      </c>
      <c r="L237" s="170"/>
      <c r="M237" s="175"/>
      <c r="N237" s="176"/>
      <c r="O237" s="177"/>
      <c r="P237" s="177"/>
      <c r="Q237" s="178">
        <f>Q238</f>
        <v>0</v>
      </c>
      <c r="R237" s="178">
        <f>R238</f>
        <v>0</v>
      </c>
      <c r="S237" s="177"/>
      <c r="T237" s="179">
        <f>T238</f>
        <v>0</v>
      </c>
      <c r="U237" s="177"/>
      <c r="V237" s="179">
        <f>V238</f>
        <v>0</v>
      </c>
      <c r="W237" s="177"/>
      <c r="X237" s="180">
        <f>X238</f>
        <v>0</v>
      </c>
      <c r="AR237" s="181" t="s">
        <v>192</v>
      </c>
      <c r="AT237" s="182" t="s">
        <v>78</v>
      </c>
      <c r="AU237" s="182" t="s">
        <v>79</v>
      </c>
      <c r="AY237" s="181" t="s">
        <v>123</v>
      </c>
      <c r="BK237" s="183">
        <f>BK238</f>
        <v>0</v>
      </c>
    </row>
    <row r="238" spans="2:63" s="11" customFormat="1" ht="22.9" customHeight="1">
      <c r="B238" s="169"/>
      <c r="C238" s="170"/>
      <c r="D238" s="171" t="s">
        <v>78</v>
      </c>
      <c r="E238" s="184" t="s">
        <v>393</v>
      </c>
      <c r="F238" s="184" t="s">
        <v>394</v>
      </c>
      <c r="G238" s="170"/>
      <c r="H238" s="170"/>
      <c r="I238" s="173"/>
      <c r="J238" s="173"/>
      <c r="K238" s="185">
        <f>BK238</f>
        <v>0</v>
      </c>
      <c r="L238" s="170"/>
      <c r="M238" s="175"/>
      <c r="N238" s="176"/>
      <c r="O238" s="177"/>
      <c r="P238" s="177"/>
      <c r="Q238" s="178">
        <f>SUM(Q239:Q240)</f>
        <v>0</v>
      </c>
      <c r="R238" s="178">
        <f>SUM(R239:R240)</f>
        <v>0</v>
      </c>
      <c r="S238" s="177"/>
      <c r="T238" s="179">
        <f>SUM(T239:T240)</f>
        <v>0</v>
      </c>
      <c r="U238" s="177"/>
      <c r="V238" s="179">
        <f>SUM(V239:V240)</f>
        <v>0</v>
      </c>
      <c r="W238" s="177"/>
      <c r="X238" s="180">
        <f>SUM(X239:X240)</f>
        <v>0</v>
      </c>
      <c r="AR238" s="181" t="s">
        <v>192</v>
      </c>
      <c r="AT238" s="182" t="s">
        <v>78</v>
      </c>
      <c r="AU238" s="182" t="s">
        <v>84</v>
      </c>
      <c r="AY238" s="181" t="s">
        <v>123</v>
      </c>
      <c r="BK238" s="183">
        <f>SUM(BK239:BK240)</f>
        <v>0</v>
      </c>
    </row>
    <row r="239" spans="2:65" s="1" customFormat="1" ht="24" customHeight="1">
      <c r="B239" s="29"/>
      <c r="C239" s="186" t="s">
        <v>395</v>
      </c>
      <c r="D239" s="186" t="s">
        <v>127</v>
      </c>
      <c r="E239" s="187" t="s">
        <v>396</v>
      </c>
      <c r="F239" s="188" t="s">
        <v>397</v>
      </c>
      <c r="G239" s="189" t="s">
        <v>398</v>
      </c>
      <c r="H239" s="190">
        <v>1</v>
      </c>
      <c r="I239" s="191"/>
      <c r="J239" s="191"/>
      <c r="K239" s="192">
        <f>ROUND(P239*H239,2)</f>
        <v>0</v>
      </c>
      <c r="L239" s="188" t="s">
        <v>131</v>
      </c>
      <c r="M239" s="33"/>
      <c r="N239" s="193" t="s">
        <v>1</v>
      </c>
      <c r="O239" s="194" t="s">
        <v>43</v>
      </c>
      <c r="P239" s="195">
        <f>I239+J239</f>
        <v>0</v>
      </c>
      <c r="Q239" s="195">
        <f>ROUND(I239*H239,2)</f>
        <v>0</v>
      </c>
      <c r="R239" s="195">
        <f>ROUND(J239*H239,2)</f>
        <v>0</v>
      </c>
      <c r="S239" s="60"/>
      <c r="T239" s="196">
        <f>S239*H239</f>
        <v>0</v>
      </c>
      <c r="U239" s="196">
        <v>0</v>
      </c>
      <c r="V239" s="196">
        <f>U239*H239</f>
        <v>0</v>
      </c>
      <c r="W239" s="196">
        <v>0</v>
      </c>
      <c r="X239" s="197">
        <f>W239*H239</f>
        <v>0</v>
      </c>
      <c r="AR239" s="198" t="s">
        <v>399</v>
      </c>
      <c r="AT239" s="198" t="s">
        <v>127</v>
      </c>
      <c r="AU239" s="198" t="s">
        <v>122</v>
      </c>
      <c r="AY239" s="13" t="s">
        <v>123</v>
      </c>
      <c r="BE239" s="199">
        <f>IF(O239="základní",K239,0)</f>
        <v>0</v>
      </c>
      <c r="BF239" s="199">
        <f>IF(O239="snížená",K239,0)</f>
        <v>0</v>
      </c>
      <c r="BG239" s="199">
        <f>IF(O239="zákl. přenesená",K239,0)</f>
        <v>0</v>
      </c>
      <c r="BH239" s="199">
        <f>IF(O239="sníž. přenesená",K239,0)</f>
        <v>0</v>
      </c>
      <c r="BI239" s="199">
        <f>IF(O239="nulová",K239,0)</f>
        <v>0</v>
      </c>
      <c r="BJ239" s="13" t="s">
        <v>122</v>
      </c>
      <c r="BK239" s="199">
        <f>ROUND(P239*H239,2)</f>
        <v>0</v>
      </c>
      <c r="BL239" s="13" t="s">
        <v>399</v>
      </c>
      <c r="BM239" s="198" t="s">
        <v>400</v>
      </c>
    </row>
    <row r="240" spans="2:47" s="1" customFormat="1" ht="11.25">
      <c r="B240" s="29"/>
      <c r="C240" s="30"/>
      <c r="D240" s="200" t="s">
        <v>134</v>
      </c>
      <c r="E240" s="30"/>
      <c r="F240" s="201" t="s">
        <v>401</v>
      </c>
      <c r="G240" s="30"/>
      <c r="H240" s="30"/>
      <c r="I240" s="100"/>
      <c r="J240" s="100"/>
      <c r="K240" s="30"/>
      <c r="L240" s="30"/>
      <c r="M240" s="33"/>
      <c r="N240" s="213"/>
      <c r="O240" s="214"/>
      <c r="P240" s="214"/>
      <c r="Q240" s="214"/>
      <c r="R240" s="214"/>
      <c r="S240" s="214"/>
      <c r="T240" s="214"/>
      <c r="U240" s="214"/>
      <c r="V240" s="214"/>
      <c r="W240" s="214"/>
      <c r="X240" s="215"/>
      <c r="AT240" s="13" t="s">
        <v>134</v>
      </c>
      <c r="AU240" s="13" t="s">
        <v>122</v>
      </c>
    </row>
    <row r="241" spans="2:13" s="1" customFormat="1" ht="6.95" customHeight="1">
      <c r="B241" s="44"/>
      <c r="C241" s="45"/>
      <c r="D241" s="45"/>
      <c r="E241" s="45"/>
      <c r="F241" s="45"/>
      <c r="G241" s="45"/>
      <c r="H241" s="45"/>
      <c r="I241" s="133"/>
      <c r="J241" s="133"/>
      <c r="K241" s="45"/>
      <c r="L241" s="45"/>
      <c r="M241" s="33"/>
    </row>
  </sheetData>
  <sheetProtection algorithmName="SHA-512" hashValue="/StBrZMFncBGO6qq/Gp4DqXN+QnX1XD//Nep3trsKiDJSqELasUNuBEfxTlBoSMkRMM4N28O/PpDHpRxP94qQQ==" saltValue="eNw/SWRjBQqtzpTySWa41U1bF7pnK14EJGQrXE4WGkXb7M3nwKh5aA7apMfvB2lSsp/J0FvnRT10c/9R4FOMew==" spinCount="100000" sheet="1" objects="1" scenarios="1" formatColumns="0" formatRows="0" autoFilter="0"/>
  <autoFilter ref="C118:L240"/>
  <mergeCells count="6">
    <mergeCell ref="M2:Z2"/>
    <mergeCell ref="E7:H7"/>
    <mergeCell ref="E16:H16"/>
    <mergeCell ref="E25:H25"/>
    <mergeCell ref="E85:H85"/>
    <mergeCell ref="E111:H111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SNooPY-PC\SNooPY</dc:creator>
  <cp:keywords/>
  <dc:description/>
  <cp:lastModifiedBy>SNooPY</cp:lastModifiedBy>
  <dcterms:created xsi:type="dcterms:W3CDTF">2020-02-03T09:09:34Z</dcterms:created>
  <dcterms:modified xsi:type="dcterms:W3CDTF">2020-02-03T09:09:43Z</dcterms:modified>
  <cp:category/>
  <cp:version/>
  <cp:contentType/>
  <cp:contentStatus/>
</cp:coreProperties>
</file>