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55" windowWidth="20775" windowHeight="9660" activeTab="0"/>
  </bookViews>
  <sheets>
    <sheet name="Rekapitulace stavby" sheetId="1" r:id="rId1"/>
    <sheet name="2018-05 - MDK Sokolov - O..." sheetId="2" r:id="rId2"/>
  </sheets>
  <definedNames>
    <definedName name="_xlnm._FilterDatabase" localSheetId="1" hidden="1">'2018-05 - MDK Sokolov - O...'!$C$127:$K$427</definedName>
    <definedName name="_xlnm.Print_Area" localSheetId="1">'2018-05 - MDK Sokolov - O...'!$C$4:$J$76,'2018-05 - MDK Sokolov - O...'!$C$82:$J$111,'2018-05 - MDK Sokolov - O...'!$C$117:$K$427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'2018-05 - MDK Sokolov - O...'!$127:$127</definedName>
  </definedNames>
  <calcPr calcId="145621"/>
</workbook>
</file>

<file path=xl/sharedStrings.xml><?xml version="1.0" encoding="utf-8"?>
<sst xmlns="http://schemas.openxmlformats.org/spreadsheetml/2006/main" count="3331" uniqueCount="493">
  <si>
    <t>Export Komplet</t>
  </si>
  <si>
    <t/>
  </si>
  <si>
    <t>2.0</t>
  </si>
  <si>
    <t>ZAMOK</t>
  </si>
  <si>
    <t>False</t>
  </si>
  <si>
    <t>{3087e11e-6922-4851-ad14-a1b967db93d8}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</si>
  <si>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</si>
  <si>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</si>
  <si>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</si>
  <si>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</si>
  <si>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</si>
  <si>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</si>
  <si>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</si>
  <si>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</si>
  <si>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</si>
  <si>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</si>
  <si>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</si>
  <si>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MDK Sokolov - OPRAVA BALKONU</t>
  </si>
  <si>
    <t>KSO:</t>
  </si>
  <si>
    <t>CC-CZ:</t>
  </si>
  <si>
    <t>Místo:</t>
  </si>
  <si>
    <t xml:space="preserve"> </t>
  </si>
  <si>
    <t>Datum:</t>
  </si>
  <si>
    <t>5. 5. 2018</t>
  </si>
  <si>
    <t>Zadavatel:</t>
  </si>
  <si>
    <t>IČ:</t>
  </si>
  <si>
    <t>DIČ:</t>
  </si>
  <si>
    <t>Uchazeč:</t>
  </si>
  <si>
    <t>Vyplň údaj</t>
  </si>
  <si>
    <t>Projektant:</t>
  </si>
  <si>
    <t>Dekprojekt s.r.o.</t>
  </si>
  <si>
    <t>True</t>
  </si>
  <si>
    <t>Zpracovatel:</t>
  </si>
  <si>
    <t>Ing. Kateřina Petlíková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</si>
  <si>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</si>
  <si>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</si>
  <si>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</si>
  <si>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</si>
  <si>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</si>
  <si>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</si>
  <si>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</si>
  <si>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</si>
  <si>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</si>
  <si>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</si>
  <si>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</si>
  <si>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</si>
  <si>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</si>
  <si>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</si>
  <si>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</si>
  <si>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</si>
  <si>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</si>
  <si>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</si>
  <si>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</si>
  <si>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</si>
  <si>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</si>
  <si>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</si>
  <si>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</si>
  <si>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</si>
  <si>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</si>
  <si>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</si>
  <si>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</si>
  <si>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</si>
  <si>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</si>
  <si>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</si>
  <si>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</si>
  <si>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</si>
  <si>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</si>
  <si>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</si>
  <si>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</si>
  <si>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</si>
  <si>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</si>
  <si>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</si>
  <si>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</si>
  <si>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</si>
  <si>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</si>
  <si>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</si>
  <si>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</si>
  <si>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</si>
  <si>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</si>
  <si>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</si>
  <si>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</si>
  <si>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</si>
  <si>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</si>
  <si>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</si>
  <si>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</si>
  <si>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</si>
  <si>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</si>
  <si>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</si>
  <si>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</si>
  <si>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</si>
  <si>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</si>
  <si>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</si>
  <si>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</si>
  <si>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</si>
  <si>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</si>
  <si>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</si>
  <si>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</si>
  <si>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</si>
  <si>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</si>
  <si>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772 - Podlahy z kamene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</si>
  <si>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</si>
  <si>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</si>
  <si>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</si>
  <si>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</si>
  <si>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</si>
  <si>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</si>
  <si>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</si>
  <si>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</si>
  <si>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</si>
  <si>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</si>
  <si>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</si>
  <si>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</si>
  <si>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</si>
  <si>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</si>
  <si>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</si>
  <si>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</si>
  <si>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</si>
  <si>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</si>
  <si>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</si>
  <si>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</si>
  <si>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</si>
  <si>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</si>
  <si>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</si>
  <si>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</si>
  <si>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622135001</t>
  </si>
  <si>
    <t>Vyrovnání podkladu vnějších stěn maltou vápenocementovou tl do 10 mm</t>
  </si>
  <si>
    <t>m2</t>
  </si>
  <si>
    <t>CS ÚRS 2020 01</t>
  </si>
  <si>
    <t>4</t>
  </si>
  <si>
    <t>554897419</t>
  </si>
  <si>
    <t>VV</t>
  </si>
  <si>
    <t>obvodové stěny a stěny zábradlí</t>
  </si>
  <si>
    <t>odměřeno z dwg, h. 500 mm dle TZ</t>
  </si>
  <si>
    <t>(47-2,4)*0,5</t>
  </si>
  <si>
    <t>0,26*2,4</t>
  </si>
  <si>
    <t>0,555*0,18*2</t>
  </si>
  <si>
    <t>Součet</t>
  </si>
  <si>
    <t>622321141</t>
  </si>
  <si>
    <t>Vápenocementová omítka štuková dvouvrstvá vnějších stěn nanášená ručně</t>
  </si>
  <si>
    <t>-1036744105</t>
  </si>
  <si>
    <t xml:space="preserve">Vnější plochy - h. 600 mm </t>
  </si>
  <si>
    <t>28*0,6</t>
  </si>
  <si>
    <t>3</t>
  </si>
  <si>
    <t>622325102</t>
  </si>
  <si>
    <t>Oprava vnější vápenocementové hladké omítky složitosti 1 stěn v rozsahu do 30%</t>
  </si>
  <si>
    <t>-1994866484</t>
  </si>
  <si>
    <t>(25,73*2+0,385*6+0,842*10+2,41*4)*0,79</t>
  </si>
  <si>
    <t>9</t>
  </si>
  <si>
    <t>Ostatní konstrukce a práce, bourání</t>
  </si>
  <si>
    <t>96502213R</t>
  </si>
  <si>
    <t>Bourání kamenných podlah nebo dlažeb z lomového kamene nebo kostek pl přes 1 m2 - k opětovnému použití (domluva s investorem)</t>
  </si>
  <si>
    <t>960668214</t>
  </si>
  <si>
    <t>Cena položky změněna tak, aby odpovídala upravené pracnosti a spotřebě materiálů vycházející z úpravy parametrů - opětovné použití</t>
  </si>
  <si>
    <t xml:space="preserve">Kamenná dlažba celoplošně podbetonovaná - cena bez podkladního lože </t>
  </si>
  <si>
    <t>odměřeno z dwg, vyděleno cos úhlu, zaokrouhleno na 2 desetinná místa</t>
  </si>
  <si>
    <t>12,75</t>
  </si>
  <si>
    <t xml:space="preserve">Sokl - dl. x h. </t>
  </si>
  <si>
    <t>(47-2,4)*0,2</t>
  </si>
  <si>
    <t>5</t>
  </si>
  <si>
    <t>965042141</t>
  </si>
  <si>
    <t>Bourání podkladů pod dlažby nebo mazanin betonových nebo z litého asfaltu tl do 100 mm pl přes 4 m2</t>
  </si>
  <si>
    <t>m3</t>
  </si>
  <si>
    <t>-905139662</t>
  </si>
  <si>
    <t>Podbetonování kamenné dlažby - neurčitá tloušťka, předpoklad 20 mm - nutno upravit dle skutečnosti</t>
  </si>
  <si>
    <t>12,75*0,02</t>
  </si>
  <si>
    <t>1032462346</t>
  </si>
  <si>
    <t>Betonová spádovaná deska, tl. cca 100 mm - nutno upravit dle skutečnosti</t>
  </si>
  <si>
    <t>odměřeno z dwg, zaokrouhleno na 2 desetinná místa</t>
  </si>
  <si>
    <t>72,46*0,1</t>
  </si>
  <si>
    <t>odpočet prahu dveří</t>
  </si>
  <si>
    <t>-0,555*2,41*0,1</t>
  </si>
  <si>
    <t>7</t>
  </si>
  <si>
    <t>965049111</t>
  </si>
  <si>
    <t>Příplatek k bourání betonových mazanin za bourání mazanin se svařovanou sítí tl do 100 mm</t>
  </si>
  <si>
    <t>-581096788</t>
  </si>
  <si>
    <t>Kari síť - betonové spádované desky, tl. cca 100 mm - nutno upravit dle skutečnosti</t>
  </si>
  <si>
    <t>8</t>
  </si>
  <si>
    <t>965081R</t>
  </si>
  <si>
    <t>Rozebrání podlah z dlaždic kamenných kladených na sucho na terče k opětovnému použití (cena vč. uložení) plochy přes 1 m2</t>
  </si>
  <si>
    <t>356589599</t>
  </si>
  <si>
    <t>Vychází z položky 965081423 - upraveny/přidány následující parametry:</t>
  </si>
  <si>
    <t>- dlažba kamenná, rozebrání</t>
  </si>
  <si>
    <t>- opětovné použití (cena vč. uložení)</t>
  </si>
  <si>
    <t>- neurčitá výška terčů</t>
  </si>
  <si>
    <t>cena položky změněna tak, aby odpovídala upravené pracnosti a spotřebě materiálů vycházející z úpravy parametrů</t>
  </si>
  <si>
    <t>59,79</t>
  </si>
  <si>
    <t>978015341</t>
  </si>
  <si>
    <t>Otlučení (osekání) vnější vápenné nebo vápenocementové omítky stupně členitosti 1 a 2 rozsahu do 30%</t>
  </si>
  <si>
    <t>-642708412</t>
  </si>
  <si>
    <t>10</t>
  </si>
  <si>
    <t>9R1</t>
  </si>
  <si>
    <t xml:space="preserve">D+M Opatrné obnažení rámu dveří pro připojení koutového profilu, včetně ochrany stávajícího dveřního rámu. </t>
  </si>
  <si>
    <t>kpl</t>
  </si>
  <si>
    <t>1424368249</t>
  </si>
  <si>
    <t>Ceník neobsahuje vhodnou položku</t>
  </si>
  <si>
    <t xml:space="preserve">Cena položky v kontrolním rozpočtu vypočtena kalkulačním vzorcem, vychází tedy z pracnosti, spotřeby materiálů a z cen obvyklých. </t>
  </si>
  <si>
    <t>11</t>
  </si>
  <si>
    <t>9R2</t>
  </si>
  <si>
    <t>D+M Opatrné obnažení a ochrana stávajícího elektrorozvodu pro výhřev vpustí</t>
  </si>
  <si>
    <t>553630202</t>
  </si>
  <si>
    <t>12</t>
  </si>
  <si>
    <t>9R4</t>
  </si>
  <si>
    <t>D+M Proříznutí drážky na spodní hraně zábradelní desky 10x10 mm dle projektu</t>
  </si>
  <si>
    <t>m</t>
  </si>
  <si>
    <t>1463060664</t>
  </si>
  <si>
    <t>25,2+28,8</t>
  </si>
  <si>
    <t>997</t>
  </si>
  <si>
    <t>Přesun sutě</t>
  </si>
  <si>
    <t>13</t>
  </si>
  <si>
    <t>997013501</t>
  </si>
  <si>
    <t>Odvoz suti a vybouraných hmot na skládku nebo meziskládku do 1 km se složením</t>
  </si>
  <si>
    <t>t</t>
  </si>
  <si>
    <t>268377913</t>
  </si>
  <si>
    <t>14</t>
  </si>
  <si>
    <t>997013509R</t>
  </si>
  <si>
    <t>Příplatek k odvozu suti a vybouraných hmot na skládku za dalších 10 km (Úprava položky - počet km = 10) - nutno změnit dle vybrané skládky</t>
  </si>
  <si>
    <t>1794787396</t>
  </si>
  <si>
    <t>55</t>
  </si>
  <si>
    <t>997013631</t>
  </si>
  <si>
    <t>Poplatek za uložení na skládce (skládkovné) stavebního odpadu směsného kód odpadu 17 09 04</t>
  </si>
  <si>
    <t>1915638103</t>
  </si>
  <si>
    <t>998</t>
  </si>
  <si>
    <t>Přesun hmot</t>
  </si>
  <si>
    <t>16</t>
  </si>
  <si>
    <t>998011001</t>
  </si>
  <si>
    <t>Přesun hmot pro budovy zděné v do 6 m</t>
  </si>
  <si>
    <t>61526445</t>
  </si>
  <si>
    <t>PSV</t>
  </si>
  <si>
    <t>Práce a dodávky PSV</t>
  </si>
  <si>
    <t>712</t>
  </si>
  <si>
    <t>Povlakové krytiny</t>
  </si>
  <si>
    <t>17</t>
  </si>
  <si>
    <t>712300831</t>
  </si>
  <si>
    <t>Odstranění povlakové krytiny střech do 10° jednovrstvé</t>
  </si>
  <si>
    <t>1245414246</t>
  </si>
  <si>
    <t>odměřeno z dwg, vyděleno cos úhlu, zaokrouhleno na 2 desetinná místa, plocha vč. soklu (vytažení HI)</t>
  </si>
  <si>
    <t>Jednovrstvá HI ve skladbě 2x (Asfaltový pás se separačním posypem)</t>
  </si>
  <si>
    <t>(59,79+21,67)*2</t>
  </si>
  <si>
    <t>18</t>
  </si>
  <si>
    <t>712300832</t>
  </si>
  <si>
    <t>Odstranění povlakové krytiny střech do 10° dvouvrstvé</t>
  </si>
  <si>
    <t>-762233021</t>
  </si>
  <si>
    <t>Dvouvrstvá HI ve skladbě 1x (Souvrství z dvojice asfaltových pásů)</t>
  </si>
  <si>
    <t>(59,79+21,67)</t>
  </si>
  <si>
    <t>19</t>
  </si>
  <si>
    <t>712311101</t>
  </si>
  <si>
    <t>Provedení povlakové krytiny střech do 10° za studena lakem penetračním nebo asfaltovým</t>
  </si>
  <si>
    <t>1465526415</t>
  </si>
  <si>
    <t>plocha balkonu</t>
  </si>
  <si>
    <t>72,46</t>
  </si>
  <si>
    <t>vytažení na svislé plochy</t>
  </si>
  <si>
    <t>Detail B</t>
  </si>
  <si>
    <t>(25,73+0,385*6+0,842*10+2,41*4)*0,24</t>
  </si>
  <si>
    <t>Detail C</t>
  </si>
  <si>
    <t>2,41*(0,18+0,075)</t>
  </si>
  <si>
    <t>0,18*(0,555*2)</t>
  </si>
  <si>
    <t>20</t>
  </si>
  <si>
    <t>M</t>
  </si>
  <si>
    <t>11163M</t>
  </si>
  <si>
    <t>Asfaltová penetrační emulze, dle projektu</t>
  </si>
  <si>
    <t>32</t>
  </si>
  <si>
    <t>1073331121</t>
  </si>
  <si>
    <t>P</t>
  </si>
  <si>
    <t>Poznámka k položce:
Spotřeba 0,3-0,4kg/m2 dle povrchu, ředidlo technický benzín</t>
  </si>
  <si>
    <t>712341559</t>
  </si>
  <si>
    <t>Provedení povlakové krytiny střech do 10° pásy NAIP přitavením v plné ploše</t>
  </si>
  <si>
    <t>-777931553</t>
  </si>
  <si>
    <t>SBS modifikovaný asfaltový pás se skleněnou nosnou vložkou, provizorní HI</t>
  </si>
  <si>
    <t>Odměřeno z dwg, zaokrouhleno na 2 desetinná místa</t>
  </si>
  <si>
    <t>Obvod odměřen z dwg, vytaženo 150 mm dle TZ</t>
  </si>
  <si>
    <t>(25,73+0,385*6+0,842*10+2,41*4)*0,15</t>
  </si>
  <si>
    <t>(2,41*0,26+0,555*0,18)</t>
  </si>
  <si>
    <t>22</t>
  </si>
  <si>
    <t>62832M1</t>
  </si>
  <si>
    <t>pás asfaltový modifikovaný SBS se skelnou vložkou, dle projektu</t>
  </si>
  <si>
    <t>-1946641109</t>
  </si>
  <si>
    <t>přesahy, prořez, ztratné 20 %</t>
  </si>
  <si>
    <t>72,46*1,2</t>
  </si>
  <si>
    <t>(25,73+0,385*6+0,842*10+2,41*4)*0,15*1,2</t>
  </si>
  <si>
    <t>(2,41*0,26+0,555*0,18)*1,2</t>
  </si>
  <si>
    <t>23</t>
  </si>
  <si>
    <t>712361701</t>
  </si>
  <si>
    <t>Provedení povlakové krytiny střech do 10° fólií položenou volně s přilepením spojů</t>
  </si>
  <si>
    <t>1821818270</t>
  </si>
  <si>
    <t>Položení HI určené ke stabilizaci přitížením</t>
  </si>
  <si>
    <t>odměřeno z dwg, zaokrouhleno na 2 desetinná místa, vyděleno cosinem úhlu</t>
  </si>
  <si>
    <t>72,55</t>
  </si>
  <si>
    <t>Sokl</t>
  </si>
  <si>
    <t>(25,73+0,385*6+0,842*10+2,41*4)*0,6</t>
  </si>
  <si>
    <t>2,41*0,24</t>
  </si>
  <si>
    <t>Přířezy pod dlaždice (odhad 45% plochy)</t>
  </si>
  <si>
    <t>72,55*0,45</t>
  </si>
  <si>
    <t>24</t>
  </si>
  <si>
    <t>28322M</t>
  </si>
  <si>
    <t>fólie určená ke stabilizaci přitížením, dle projektu</t>
  </si>
  <si>
    <t>-2138118636</t>
  </si>
  <si>
    <t>přesahy, ztratné 15%</t>
  </si>
  <si>
    <t>72,55*1,15</t>
  </si>
  <si>
    <t>(25,73+0,385*6+0,842*10+2,41*4)*0,6*1,15</t>
  </si>
  <si>
    <t>2,41*0,24*1,15</t>
  </si>
  <si>
    <t>72,55*0,45*1,15</t>
  </si>
  <si>
    <t>25</t>
  </si>
  <si>
    <t>712391171</t>
  </si>
  <si>
    <t>Provedení povlakové krytiny střech do 10° podkladní textilní vrstvy</t>
  </si>
  <si>
    <t>-1396768931</t>
  </si>
  <si>
    <t>(25,73+0,385*6+0,842*10+2,41*4)*0,225</t>
  </si>
  <si>
    <t>2,41*0,075</t>
  </si>
  <si>
    <t>25,73*0,2</t>
  </si>
  <si>
    <t>26</t>
  </si>
  <si>
    <t>69311M</t>
  </si>
  <si>
    <t>Netkaná textilie z polypropylenových vláken, dle projektu</t>
  </si>
  <si>
    <t>2012297249</t>
  </si>
  <si>
    <t>Poznámka k položce:
geoNETEX M 200, Plošná hmotnost: 200 g/m2, Pevnost v tahu (podélně/příčně): 2,0/1,5 kN/m, Statické protržení (CBR): 150 N, Funkce: F, F+S  Šířka: 2 m, Délka nábalu: 50 m</t>
  </si>
  <si>
    <t>(25,73+0,385*6+0,842*10+2,41*4)*0,225*1,15</t>
  </si>
  <si>
    <t>2,41*0,075*1,15</t>
  </si>
  <si>
    <t>25,73*0,2*1,15</t>
  </si>
  <si>
    <t>27</t>
  </si>
  <si>
    <t>998712201</t>
  </si>
  <si>
    <t>Přesun hmot procentní pro krytiny povlakové v objektech v do 6 m</t>
  </si>
  <si>
    <t>%</t>
  </si>
  <si>
    <t>1465136953</t>
  </si>
  <si>
    <t>713</t>
  </si>
  <si>
    <t>Izolace tepelné</t>
  </si>
  <si>
    <t>28</t>
  </si>
  <si>
    <t>713140821</t>
  </si>
  <si>
    <t>Odstranění tepelné izolace střech nadstřešní volně kladené z polystyrenu tl do 100 mm</t>
  </si>
  <si>
    <t>-1526281545</t>
  </si>
  <si>
    <t>(59,79+12,75)</t>
  </si>
  <si>
    <t>-2,41*0,555</t>
  </si>
  <si>
    <t>29</t>
  </si>
  <si>
    <t>713141211</t>
  </si>
  <si>
    <t>Montáž izolace tepelné střech plochých volně položené atikový klín</t>
  </si>
  <si>
    <t>14565979</t>
  </si>
  <si>
    <t>(25,73+0,385*6+0,842*10+2,41*4+0,55*2+2,41)</t>
  </si>
  <si>
    <t>30</t>
  </si>
  <si>
    <t>6315290M</t>
  </si>
  <si>
    <t>klín atikový přechodný tl.50 x 50 mm, délka 1000 mm</t>
  </si>
  <si>
    <t>kus</t>
  </si>
  <si>
    <t>-502872169</t>
  </si>
  <si>
    <t>výpočet (25,73+0,385*6+0,842*10+2,41*4+0,55*2+2,41)*1,05</t>
  </si>
  <si>
    <t>52</t>
  </si>
  <si>
    <t>31</t>
  </si>
  <si>
    <t>713141335</t>
  </si>
  <si>
    <t>Montáž izolace tepelné střech plochých lepené za studena bodově, spádová vrstva</t>
  </si>
  <si>
    <t>1382969326</t>
  </si>
  <si>
    <t>Lepení = Pracovní stabilizace PUR pěnou</t>
  </si>
  <si>
    <t>Plocha odměřena z dwg, zaokrouhlena na 2 desetinná místa, odpočet prahu a vpustí</t>
  </si>
  <si>
    <t>72,46-0,555*2,41-2*0,5*0,5</t>
  </si>
  <si>
    <t>283759M</t>
  </si>
  <si>
    <t>Deska z pěnového polystyrenu EPS 200 S 1000 x 500 x 1000 mm - spádové klíny, dle projektu</t>
  </si>
  <si>
    <t>-1758819649</t>
  </si>
  <si>
    <t>Poznámka k položce:
lambda=0,034 [W / m K]</t>
  </si>
  <si>
    <t>tl. 20 až 180 mm</t>
  </si>
  <si>
    <t>prořez, ztratné 8 %</t>
  </si>
  <si>
    <t>(72,46-0,555*2,41-2*0,5*0,5)*(0,02+0,18)/2*1,08</t>
  </si>
  <si>
    <t>33</t>
  </si>
  <si>
    <t>998713201</t>
  </si>
  <si>
    <t>Přesun hmot procentní pro izolace tepelné v objektech v do 6 m</t>
  </si>
  <si>
    <t>-1637610625</t>
  </si>
  <si>
    <t>721</t>
  </si>
  <si>
    <t>Zdravotechnika - vnitřní kanalizace</t>
  </si>
  <si>
    <t>34</t>
  </si>
  <si>
    <t>72121082R</t>
  </si>
  <si>
    <t>Demontáž vpustí střešních DN 75</t>
  </si>
  <si>
    <t>-828205022</t>
  </si>
  <si>
    <t xml:space="preserve">Cena položky změněna tak, aby odpovídala upravené pracnosti a spotřebě materiálů vycházející z úpravy parametrů </t>
  </si>
  <si>
    <t xml:space="preserve">Vychází z položky 721210822 - úprava průměru, úprava - vyhřívaná vpust </t>
  </si>
  <si>
    <t>35</t>
  </si>
  <si>
    <t>721233R</t>
  </si>
  <si>
    <t>D+M Střešní vtok terasový, vyhřívaný, DN75, integrovaná manžeta a integrovaným nerezovým košíkem, včetně tmelení, vyplnění PUR pěnou, připevnění šrouby, cena vč. připojení na elektroinstalaci a stávající čtvercové potrubí</t>
  </si>
  <si>
    <t>722585192</t>
  </si>
  <si>
    <t>Detail A</t>
  </si>
  <si>
    <t>Vychází z položky 721233111, položka upravena - viz popis</t>
  </si>
  <si>
    <t>36</t>
  </si>
  <si>
    <t>998721201</t>
  </si>
  <si>
    <t>Přesun hmot procentní pro vnitřní kanalizace v objektech v do 6 m</t>
  </si>
  <si>
    <t>2035151272</t>
  </si>
  <si>
    <t>764</t>
  </si>
  <si>
    <t>Konstrukce klempířské</t>
  </si>
  <si>
    <t>37</t>
  </si>
  <si>
    <t>764011R1</t>
  </si>
  <si>
    <t>D+M Krycí a přítlačná lišta z Pz s povrchovou úpravou včetně případného tmelení, kotvení, drážky, dle projektu, RŠ 140 mm, PÚ lak</t>
  </si>
  <si>
    <t>-213108375</t>
  </si>
  <si>
    <t>Vychází z položek s kódem 7640116 - lišty dilatační s PÚ z Pz různých šířek, položka upravena dle popisu výše</t>
  </si>
  <si>
    <t>Cena položky změněna tak, aby odpovídala upravené pracnosti a spotřebě materiálů vycházející z úpravy parametrů</t>
  </si>
  <si>
    <t>K.01</t>
  </si>
  <si>
    <t>výměra dle projektu</t>
  </si>
  <si>
    <t>44,8</t>
  </si>
  <si>
    <t>38</t>
  </si>
  <si>
    <t>764011R2</t>
  </si>
  <si>
    <t>D+M Krycí a přítlačná lišta z Pz s povrchovou úpravou včetně případného tmelení, kotvení, drážky, dle projektu, RŠ 70 mm, PÚ poplastovaný plech</t>
  </si>
  <si>
    <t>461282360</t>
  </si>
  <si>
    <t>K.02</t>
  </si>
  <si>
    <t>39</t>
  </si>
  <si>
    <t>764011R3</t>
  </si>
  <si>
    <t>D+M Koutový profil z Pz s povrchovou úpravou včetně případného tmelení, kotvení, drážky, dle projektu, RŠ 100 mm, PÚ poplastovaný plech</t>
  </si>
  <si>
    <t>131723062</t>
  </si>
  <si>
    <t>K.03</t>
  </si>
  <si>
    <t>40</t>
  </si>
  <si>
    <t>764011R4</t>
  </si>
  <si>
    <t>D+M Koutový profil atyp z Pz s povrchovou úpravou včetně případného tmelení, kotvení, drážky, dle projektu, RŠ 120 mm, PÚ poplastovaný plech, vč. připojení na dveřní rám</t>
  </si>
  <si>
    <t>1994111682</t>
  </si>
  <si>
    <t>K.04</t>
  </si>
  <si>
    <t>2,5</t>
  </si>
  <si>
    <t>41</t>
  </si>
  <si>
    <t>998764201</t>
  </si>
  <si>
    <t>Přesun hmot procentní pro konstrukce klempířské v objektech v do 6 m</t>
  </si>
  <si>
    <t>1359947550</t>
  </si>
  <si>
    <t>772</t>
  </si>
  <si>
    <t>Podlahy z kamene</t>
  </si>
  <si>
    <t>42</t>
  </si>
  <si>
    <t>772528111</t>
  </si>
  <si>
    <t>Kladení dlažby z kamene na sucho na terče plochy do 0,16 m2 o výšce terče do 25 mm</t>
  </si>
  <si>
    <t>-1854252115</t>
  </si>
  <si>
    <t>43</t>
  </si>
  <si>
    <t>772R1</t>
  </si>
  <si>
    <t>Kladení sokl - dle projektu, dlažba z kamene</t>
  </si>
  <si>
    <t>221077147</t>
  </si>
  <si>
    <t>Ceník neobsahuje vhodnou položku, cena vypočtena kalkulačním vzorcem na základě pracnosti, spotřeby materiálu a cen obvyklých</t>
  </si>
  <si>
    <t>(25,73+0,385*6+0,842*10+2,41*4)*0,2</t>
  </si>
  <si>
    <t>44</t>
  </si>
  <si>
    <t>583810M</t>
  </si>
  <si>
    <t>deska dlažební, žula 40x40 tl 4 cm, dle projektu</t>
  </si>
  <si>
    <t>411635378</t>
  </si>
  <si>
    <t>Nutno upravit skutečné množství dle stavu dlaždic a domluvy s investorem na použití původních dlaždic tl. 30 mm pro sokl - dle dokumentace</t>
  </si>
  <si>
    <t>ztratné 30 %</t>
  </si>
  <si>
    <t>odměřeno z dwg, pouze plocha, kde bude nová dlažba - dle dokumentace, zbytek bude použit půvosdní, v původní ploše rezerva 10 % nových dlaždic</t>
  </si>
  <si>
    <t>(12,75+9,22)*1,3</t>
  </si>
  <si>
    <t>59,8*0,1*1,3</t>
  </si>
  <si>
    <t>45</t>
  </si>
  <si>
    <t>772991421</t>
  </si>
  <si>
    <t>Impregnační nátěr nově položených kamenných dlažeb včetně základní čištění jednovrstvý</t>
  </si>
  <si>
    <t>1171242544</t>
  </si>
  <si>
    <t>72,55+9,22</t>
  </si>
  <si>
    <t>46</t>
  </si>
  <si>
    <t>24592M</t>
  </si>
  <si>
    <t>impregnační nátěr kamenných venkovních dlažeb, dle projektu</t>
  </si>
  <si>
    <t>-170588847</t>
  </si>
  <si>
    <t>47</t>
  </si>
  <si>
    <t>998772201</t>
  </si>
  <si>
    <t>Přesun hmot procentní pro podlahy z kamene v objektech v do 6 m</t>
  </si>
  <si>
    <t>409684936</t>
  </si>
  <si>
    <t>783</t>
  </si>
  <si>
    <t>Dokončovací práce - nátěry</t>
  </si>
  <si>
    <t>48</t>
  </si>
  <si>
    <t>783801503</t>
  </si>
  <si>
    <t>Omytí omítek tlakovou vodou před provedením nátěru</t>
  </si>
  <si>
    <t>917029248</t>
  </si>
  <si>
    <t>(0,075+0,18)*(2,41)</t>
  </si>
  <si>
    <t>49</t>
  </si>
  <si>
    <t>7838274R</t>
  </si>
  <si>
    <t xml:space="preserve">Krycí dvojnásobný silikátový nátěr omítek </t>
  </si>
  <si>
    <t>-2017427559</t>
  </si>
  <si>
    <t>Vychází z položky 783827443 - odebrán stupeň složitosti, cena upravena, aby odpovídala ceně a spotřebě při nátěru omítek dle projektu</t>
  </si>
  <si>
    <t>V místě, kde byla opravena omítka v ploše 20%</t>
  </si>
  <si>
    <t>(25,73+0,385*6+0,842*10+2,41*4)*0,79</t>
  </si>
  <si>
    <t>V místě zábradelních desek (pouze nátěr)</t>
  </si>
  <si>
    <t>1,5*28,3</t>
  </si>
  <si>
    <t>Vnější plochy - h. 600 mm - na novou omítku</t>
  </si>
  <si>
    <t>Vnější plochy pouze nátěr</t>
  </si>
  <si>
    <t>(4,1-0,6)*28</t>
  </si>
  <si>
    <t>1,05*(2,41*5+1,0*2+0,385*6+0,842*12)</t>
  </si>
  <si>
    <t>65</t>
  </si>
  <si>
    <t>50</t>
  </si>
  <si>
    <t>783901551</t>
  </si>
  <si>
    <t>Omytí tlakovou vodou betonových podlah před provedením nátěru</t>
  </si>
  <si>
    <t>-995626366</t>
  </si>
  <si>
    <t>ŽB desky</t>
  </si>
  <si>
    <t>(72,46)</t>
  </si>
  <si>
    <t>VRN</t>
  </si>
  <si>
    <t>Vedlejší rozpočtové náklady</t>
  </si>
  <si>
    <t>VRN3</t>
  </si>
  <si>
    <t>Zařízení staveniště</t>
  </si>
  <si>
    <t>51</t>
  </si>
  <si>
    <t>030001000R1</t>
  </si>
  <si>
    <t>Zařízení staveniště - Zajištění BOZP vč. oplocení, lešení - montáž, pronájem, demontáž, řešení nakládání z odpady, zařízení pro vnitrostaveništní dopravu materiálů a další ZS potřebné pro realizaci procesů v rozpočtu dle platných předpisů)</t>
  </si>
  <si>
    <t>1024</t>
  </si>
  <si>
    <t>1790375957</t>
  </si>
  <si>
    <t>VRN4</t>
  </si>
  <si>
    <t>Inženýrská činnost</t>
  </si>
  <si>
    <t>040001000R1</t>
  </si>
  <si>
    <t>Inženýrská činnost - po obnažení konstrukcí dle PD, kontrola zpracovatele PD</t>
  </si>
  <si>
    <t>-2058403782</t>
  </si>
  <si>
    <t>53</t>
  </si>
  <si>
    <t>040001000R2</t>
  </si>
  <si>
    <t>Inženýrská činnost - v průbehu realizace přítomnost projektanta - AD</t>
  </si>
  <si>
    <t>-760572059</t>
  </si>
  <si>
    <t>VRN9</t>
  </si>
  <si>
    <t>Ostatní náklady</t>
  </si>
  <si>
    <t>54</t>
  </si>
  <si>
    <t>090001000R1</t>
  </si>
  <si>
    <t>Ostatní náklady - vyvzorkování barev materiálů</t>
  </si>
  <si>
    <t>-706134511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</si>
</sst>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2"/>
      <c r="AQ5" s="22"/>
      <c r="AR5" s="20"/>
      <c r="BE5" s="26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2"/>
      <c r="AQ6" s="22"/>
      <c r="AR6" s="20"/>
      <c r="BE6" s="26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7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7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7"/>
      <c r="BS13" s="17" t="s">
        <v>6</v>
      </c>
    </row>
    <row r="14" spans="2:71" ht="12.75">
      <c r="B14" s="21"/>
      <c r="C14" s="22"/>
      <c r="D14" s="22"/>
      <c r="E14" s="272" t="s">
        <v>28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7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7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7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7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2:57" s="1" customFormat="1" ht="16.5" customHeight="1">
      <c r="B23" s="21"/>
      <c r="C23" s="22"/>
      <c r="D23" s="22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2"/>
      <c r="AP23" s="22"/>
      <c r="AQ23" s="22"/>
      <c r="AR23" s="20"/>
      <c r="BE23" s="26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7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5">
        <f>ROUND(AG94,2)</f>
        <v>0</v>
      </c>
      <c r="AL26" s="276"/>
      <c r="AM26" s="276"/>
      <c r="AN26" s="276"/>
      <c r="AO26" s="276"/>
      <c r="AP26" s="36"/>
      <c r="AQ26" s="36"/>
      <c r="AR26" s="39"/>
      <c r="BE26" s="26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7" t="s">
        <v>36</v>
      </c>
      <c r="M28" s="277"/>
      <c r="N28" s="277"/>
      <c r="O28" s="277"/>
      <c r="P28" s="277"/>
      <c r="Q28" s="36"/>
      <c r="R28" s="36"/>
      <c r="S28" s="36"/>
      <c r="T28" s="36"/>
      <c r="U28" s="36"/>
      <c r="V28" s="36"/>
      <c r="W28" s="277" t="s">
        <v>37</v>
      </c>
      <c r="X28" s="277"/>
      <c r="Y28" s="277"/>
      <c r="Z28" s="277"/>
      <c r="AA28" s="277"/>
      <c r="AB28" s="277"/>
      <c r="AC28" s="277"/>
      <c r="AD28" s="277"/>
      <c r="AE28" s="277"/>
      <c r="AF28" s="36"/>
      <c r="AG28" s="36"/>
      <c r="AH28" s="36"/>
      <c r="AI28" s="36"/>
      <c r="AJ28" s="36"/>
      <c r="AK28" s="277" t="s">
        <v>38</v>
      </c>
      <c r="AL28" s="277"/>
      <c r="AM28" s="277"/>
      <c r="AN28" s="277"/>
      <c r="AO28" s="277"/>
      <c r="AP28" s="36"/>
      <c r="AQ28" s="36"/>
      <c r="AR28" s="39"/>
      <c r="BE28" s="267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68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68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68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68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6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7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00" t="s">
        <v>47</v>
      </c>
      <c r="Y35" s="301"/>
      <c r="Z35" s="301"/>
      <c r="AA35" s="301"/>
      <c r="AB35" s="301"/>
      <c r="AC35" s="45"/>
      <c r="AD35" s="45"/>
      <c r="AE35" s="45"/>
      <c r="AF35" s="45"/>
      <c r="AG35" s="45"/>
      <c r="AH35" s="45"/>
      <c r="AI35" s="45"/>
      <c r="AJ35" s="45"/>
      <c r="AK35" s="302">
        <f>SUM(AK26:AK33)</f>
        <v>0</v>
      </c>
      <c r="AL35" s="301"/>
      <c r="AM35" s="301"/>
      <c r="AN35" s="301"/>
      <c r="AO35" s="30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2018-05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9" t="str">
        <f>K6</f>
        <v>MDK Sokolov - OPRAVA BALKONU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1" t="str">
        <f>IF(AN8="","",AN8)</f>
        <v>5. 5. 2018</v>
      </c>
      <c r="AN87" s="29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92" t="str">
        <f>IF(E17="","",E17)</f>
        <v>Dekprojekt s.r.o.</v>
      </c>
      <c r="AN89" s="293"/>
      <c r="AO89" s="293"/>
      <c r="AP89" s="293"/>
      <c r="AQ89" s="36"/>
      <c r="AR89" s="39"/>
      <c r="AS89" s="294" t="s">
        <v>55</v>
      </c>
      <c r="AT89" s="29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92" t="str">
        <f>IF(E20="","",E20)</f>
        <v>Ing. Kateřina Petlíková</v>
      </c>
      <c r="AN90" s="293"/>
      <c r="AO90" s="293"/>
      <c r="AP90" s="293"/>
      <c r="AQ90" s="36"/>
      <c r="AR90" s="39"/>
      <c r="AS90" s="296"/>
      <c r="AT90" s="29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8"/>
      <c r="AT91" s="29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4" t="s">
        <v>56</v>
      </c>
      <c r="D92" s="285"/>
      <c r="E92" s="285"/>
      <c r="F92" s="285"/>
      <c r="G92" s="285"/>
      <c r="H92" s="73"/>
      <c r="I92" s="286" t="s">
        <v>57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58</v>
      </c>
      <c r="AH92" s="285"/>
      <c r="AI92" s="285"/>
      <c r="AJ92" s="285"/>
      <c r="AK92" s="285"/>
      <c r="AL92" s="285"/>
      <c r="AM92" s="285"/>
      <c r="AN92" s="286" t="s">
        <v>59</v>
      </c>
      <c r="AO92" s="285"/>
      <c r="AP92" s="288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1">
        <f>ROUND(AG95,2)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74</v>
      </c>
      <c r="BT94" s="91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0" s="7" customFormat="1" ht="16.5" customHeight="1">
      <c r="A95" s="92" t="s">
        <v>78</v>
      </c>
      <c r="B95" s="93"/>
      <c r="C95" s="94"/>
      <c r="D95" s="280" t="s">
        <v>14</v>
      </c>
      <c r="E95" s="280"/>
      <c r="F95" s="280"/>
      <c r="G95" s="280"/>
      <c r="H95" s="280"/>
      <c r="I95" s="95"/>
      <c r="J95" s="280" t="s">
        <v>17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'2018-05 - MDK Sokolov - O...'!J28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6" t="s">
        <v>79</v>
      </c>
      <c r="AR95" s="97"/>
      <c r="AS95" s="98">
        <v>0</v>
      </c>
      <c r="AT95" s="99">
        <f>ROUND(SUM(AV95:AW95),2)</f>
        <v>0</v>
      </c>
      <c r="AU95" s="100">
        <f>'2018-05 - MDK Sokolov - O...'!P128</f>
        <v>0</v>
      </c>
      <c r="AV95" s="99">
        <f>'2018-05 - MDK Sokolov - O...'!J31</f>
        <v>0</v>
      </c>
      <c r="AW95" s="99">
        <f>'2018-05 - MDK Sokolov - O...'!J32</f>
        <v>0</v>
      </c>
      <c r="AX95" s="99">
        <f>'2018-05 - MDK Sokolov - O...'!J33</f>
        <v>0</v>
      </c>
      <c r="AY95" s="99">
        <f>'2018-05 - MDK Sokolov - O...'!J34</f>
        <v>0</v>
      </c>
      <c r="AZ95" s="99">
        <f>'2018-05 - MDK Sokolov - O...'!F31</f>
        <v>0</v>
      </c>
      <c r="BA95" s="99">
        <f>'2018-05 - MDK Sokolov - O...'!F32</f>
        <v>0</v>
      </c>
      <c r="BB95" s="99">
        <f>'2018-05 - MDK Sokolov - O...'!F33</f>
        <v>0</v>
      </c>
      <c r="BC95" s="99">
        <f>'2018-05 - MDK Sokolov - O...'!F34</f>
        <v>0</v>
      </c>
      <c r="BD95" s="101">
        <f>'2018-05 - MDK Sokolov - O...'!F35</f>
        <v>0</v>
      </c>
      <c r="BT95" s="102" t="s">
        <v>80</v>
      </c>
      <c r="BU95" s="102" t="s">
        <v>81</v>
      </c>
      <c r="BV95" s="102" t="s">
        <v>76</v>
      </c>
      <c r="BW95" s="102" t="s">
        <v>5</v>
      </c>
      <c r="BX95" s="102" t="s">
        <v>77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PYGKznyAgfiqm0IogW0X5Bg8o7yOEXZH5YGWabeDAEFvyF/+TEvgs+1yciw6xyu+u8IBhh3sD22C/NhA00nDJA==" saltValue="8WsE1G73szo+ICje8E0W9pdplVMTegwIkGt6jqrILbRD3z1Nnj/uk0T9Fj/OcPTXhGUhkEThMBlYYJI87bwxQ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018-05 - MDK Sokolov -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82</v>
      </c>
    </row>
    <row r="4" spans="2:46" s="1" customFormat="1" ht="24.95" customHeight="1">
      <c r="B4" s="20"/>
      <c r="D4" s="107" t="s">
        <v>83</v>
      </c>
      <c r="I4" s="103"/>
      <c r="L4" s="20"/>
      <c r="M4" s="108" t="s">
        <v>10</v>
      </c>
      <c r="AT4" s="17" t="s">
        <v>4</v>
      </c>
    </row>
    <row r="5" spans="2:12" s="1" customFormat="1" ht="6.95" customHeight="1">
      <c r="B5" s="20"/>
      <c r="I5" s="103"/>
      <c r="L5" s="20"/>
    </row>
    <row r="6" spans="1:31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05" t="s">
        <v>17</v>
      </c>
      <c r="F7" s="306"/>
      <c r="G7" s="306"/>
      <c r="H7" s="306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>'Rekapitulace stavby'!AN8</f>
        <v>5. 5. 2018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1" t="str">
        <f>IF('Rekapitulace stavby'!E11="","",'Rekapitulace stavby'!E11)</f>
        <v xml:space="preserve"> </v>
      </c>
      <c r="F13" s="34"/>
      <c r="G13" s="34"/>
      <c r="H13" s="34"/>
      <c r="I13" s="112" t="s">
        <v>26</v>
      </c>
      <c r="J13" s="111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9" t="s">
        <v>27</v>
      </c>
      <c r="E15" s="34"/>
      <c r="F15" s="34"/>
      <c r="G15" s="34"/>
      <c r="H15" s="34"/>
      <c r="I15" s="112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07" t="str">
        <f>'Rekapitulace stavby'!E14</f>
        <v>Vyplň údaj</v>
      </c>
      <c r="F16" s="308"/>
      <c r="G16" s="308"/>
      <c r="H16" s="308"/>
      <c r="I16" s="112" t="s">
        <v>26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29</v>
      </c>
      <c r="E18" s="34"/>
      <c r="F18" s="34"/>
      <c r="G18" s="34"/>
      <c r="H18" s="34"/>
      <c r="I18" s="112" t="s">
        <v>25</v>
      </c>
      <c r="J18" s="111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">
        <v>30</v>
      </c>
      <c r="F19" s="34"/>
      <c r="G19" s="34"/>
      <c r="H19" s="34"/>
      <c r="I19" s="112" t="s">
        <v>26</v>
      </c>
      <c r="J19" s="111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32</v>
      </c>
      <c r="E21" s="34"/>
      <c r="F21" s="34"/>
      <c r="G21" s="34"/>
      <c r="H21" s="34"/>
      <c r="I21" s="112" t="s">
        <v>25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">
        <v>33</v>
      </c>
      <c r="F22" s="34"/>
      <c r="G22" s="34"/>
      <c r="H22" s="34"/>
      <c r="I22" s="112" t="s">
        <v>26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34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309" t="s">
        <v>1</v>
      </c>
      <c r="F25" s="309"/>
      <c r="G25" s="309"/>
      <c r="H25" s="309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35</v>
      </c>
      <c r="E28" s="34"/>
      <c r="F28" s="34"/>
      <c r="G28" s="34"/>
      <c r="H28" s="34"/>
      <c r="I28" s="110"/>
      <c r="J28" s="121">
        <f>ROUND(J128,2)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37</v>
      </c>
      <c r="G30" s="34"/>
      <c r="H30" s="34"/>
      <c r="I30" s="123" t="s">
        <v>36</v>
      </c>
      <c r="J30" s="122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39</v>
      </c>
      <c r="E31" s="109" t="s">
        <v>40</v>
      </c>
      <c r="F31" s="125">
        <f>ROUND((SUM(BE128:BE427)),2)</f>
        <v>0</v>
      </c>
      <c r="G31" s="34"/>
      <c r="H31" s="34"/>
      <c r="I31" s="126">
        <v>0.21</v>
      </c>
      <c r="J31" s="125">
        <f>ROUND(((SUM(BE128:BE427))*I31),2)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41</v>
      </c>
      <c r="F32" s="125">
        <f>ROUND((SUM(BF128:BF427)),2)</f>
        <v>0</v>
      </c>
      <c r="G32" s="34"/>
      <c r="H32" s="34"/>
      <c r="I32" s="126">
        <v>0.15</v>
      </c>
      <c r="J32" s="125">
        <f>ROUND(((SUM(BF128:BF427))*I32),2)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9" t="s">
        <v>42</v>
      </c>
      <c r="F33" s="125">
        <f>ROUND((SUM(BG128:BG427)),2)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9" t="s">
        <v>43</v>
      </c>
      <c r="F34" s="125">
        <f>ROUND((SUM(BH128:BH427)),2)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9" t="s">
        <v>44</v>
      </c>
      <c r="F35" s="125">
        <f>ROUND((SUM(BI128:BI427)),2)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45</v>
      </c>
      <c r="E37" s="129"/>
      <c r="F37" s="129"/>
      <c r="G37" s="130" t="s">
        <v>46</v>
      </c>
      <c r="H37" s="131" t="s">
        <v>47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5" t="s">
        <v>48</v>
      </c>
      <c r="E50" s="136"/>
      <c r="F50" s="136"/>
      <c r="G50" s="135" t="s">
        <v>49</v>
      </c>
      <c r="H50" s="136"/>
      <c r="I50" s="137"/>
      <c r="J50" s="136"/>
      <c r="K50" s="136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8" t="s">
        <v>50</v>
      </c>
      <c r="E61" s="139"/>
      <c r="F61" s="140" t="s">
        <v>51</v>
      </c>
      <c r="G61" s="138" t="s">
        <v>50</v>
      </c>
      <c r="H61" s="139"/>
      <c r="I61" s="141"/>
      <c r="J61" s="142" t="s">
        <v>51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5" t="s">
        <v>52</v>
      </c>
      <c r="E65" s="143"/>
      <c r="F65" s="143"/>
      <c r="G65" s="135" t="s">
        <v>53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8" t="s">
        <v>50</v>
      </c>
      <c r="E76" s="139"/>
      <c r="F76" s="140" t="s">
        <v>51</v>
      </c>
      <c r="G76" s="138" t="s">
        <v>50</v>
      </c>
      <c r="H76" s="139"/>
      <c r="I76" s="141"/>
      <c r="J76" s="142" t="s">
        <v>51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84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9" t="str">
        <f>E7</f>
        <v>MDK Sokolov - OPRAVA BALKONU</v>
      </c>
      <c r="F85" s="304"/>
      <c r="G85" s="304"/>
      <c r="H85" s="304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112" t="s">
        <v>22</v>
      </c>
      <c r="J87" s="66" t="str">
        <f>IF(J10="","",J10)</f>
        <v>5. 5. 2018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24</v>
      </c>
      <c r="D89" s="36"/>
      <c r="E89" s="36"/>
      <c r="F89" s="27" t="str">
        <f>E13</f>
        <v xml:space="preserve"> </v>
      </c>
      <c r="G89" s="36"/>
      <c r="H89" s="36"/>
      <c r="I89" s="112" t="s">
        <v>29</v>
      </c>
      <c r="J89" s="32" t="str">
        <f>E19</f>
        <v>Dekprojekt s.r.o.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5.7" customHeight="1">
      <c r="A90" s="34"/>
      <c r="B90" s="35"/>
      <c r="C90" s="29" t="s">
        <v>27</v>
      </c>
      <c r="D90" s="36"/>
      <c r="E90" s="36"/>
      <c r="F90" s="27" t="str">
        <f>IF(E16="","",E16)</f>
        <v>Vyplň údaj</v>
      </c>
      <c r="G90" s="36"/>
      <c r="H90" s="36"/>
      <c r="I90" s="112" t="s">
        <v>32</v>
      </c>
      <c r="J90" s="32" t="str">
        <f>E22</f>
        <v>Ing. Kateřina Petlíková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51" t="s">
        <v>85</v>
      </c>
      <c r="D92" s="152"/>
      <c r="E92" s="152"/>
      <c r="F92" s="152"/>
      <c r="G92" s="152"/>
      <c r="H92" s="152"/>
      <c r="I92" s="153"/>
      <c r="J92" s="154" t="s">
        <v>86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87</v>
      </c>
      <c r="D94" s="36"/>
      <c r="E94" s="36"/>
      <c r="F94" s="36"/>
      <c r="G94" s="36"/>
      <c r="H94" s="36"/>
      <c r="I94" s="110"/>
      <c r="J94" s="84">
        <f>J128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88</v>
      </c>
    </row>
    <row r="95" spans="2:12" s="9" customFormat="1" ht="24.95" customHeight="1">
      <c r="B95" s="156"/>
      <c r="C95" s="157"/>
      <c r="D95" s="158" t="s">
        <v>89</v>
      </c>
      <c r="E95" s="159"/>
      <c r="F95" s="159"/>
      <c r="G95" s="159"/>
      <c r="H95" s="159"/>
      <c r="I95" s="160"/>
      <c r="J95" s="161">
        <f>J129</f>
        <v>0</v>
      </c>
      <c r="K95" s="157"/>
      <c r="L95" s="162"/>
    </row>
    <row r="96" spans="2:12" s="10" customFormat="1" ht="19.9" customHeight="1">
      <c r="B96" s="163"/>
      <c r="C96" s="164"/>
      <c r="D96" s="165" t="s">
        <v>90</v>
      </c>
      <c r="E96" s="166"/>
      <c r="F96" s="166"/>
      <c r="G96" s="166"/>
      <c r="H96" s="166"/>
      <c r="I96" s="167"/>
      <c r="J96" s="168">
        <f>J130</f>
        <v>0</v>
      </c>
      <c r="K96" s="164"/>
      <c r="L96" s="169"/>
    </row>
    <row r="97" spans="2:12" s="10" customFormat="1" ht="19.9" customHeight="1">
      <c r="B97" s="163"/>
      <c r="C97" s="164"/>
      <c r="D97" s="165" t="s">
        <v>91</v>
      </c>
      <c r="E97" s="166"/>
      <c r="F97" s="166"/>
      <c r="G97" s="166"/>
      <c r="H97" s="166"/>
      <c r="I97" s="167"/>
      <c r="J97" s="168">
        <f>J145</f>
        <v>0</v>
      </c>
      <c r="K97" s="164"/>
      <c r="L97" s="169"/>
    </row>
    <row r="98" spans="2:12" s="10" customFormat="1" ht="19.9" customHeight="1">
      <c r="B98" s="163"/>
      <c r="C98" s="164"/>
      <c r="D98" s="165" t="s">
        <v>92</v>
      </c>
      <c r="E98" s="166"/>
      <c r="F98" s="166"/>
      <c r="G98" s="166"/>
      <c r="H98" s="166"/>
      <c r="I98" s="167"/>
      <c r="J98" s="168">
        <f>J201</f>
        <v>0</v>
      </c>
      <c r="K98" s="164"/>
      <c r="L98" s="169"/>
    </row>
    <row r="99" spans="2:12" s="10" customFormat="1" ht="19.9" customHeight="1">
      <c r="B99" s="163"/>
      <c r="C99" s="164"/>
      <c r="D99" s="165" t="s">
        <v>93</v>
      </c>
      <c r="E99" s="166"/>
      <c r="F99" s="166"/>
      <c r="G99" s="166"/>
      <c r="H99" s="166"/>
      <c r="I99" s="167"/>
      <c r="J99" s="168">
        <f>J205</f>
        <v>0</v>
      </c>
      <c r="K99" s="164"/>
      <c r="L99" s="169"/>
    </row>
    <row r="100" spans="2:12" s="9" customFormat="1" ht="24.95" customHeight="1">
      <c r="B100" s="156"/>
      <c r="C100" s="157"/>
      <c r="D100" s="158" t="s">
        <v>94</v>
      </c>
      <c r="E100" s="159"/>
      <c r="F100" s="159"/>
      <c r="G100" s="159"/>
      <c r="H100" s="159"/>
      <c r="I100" s="160"/>
      <c r="J100" s="161">
        <f>J207</f>
        <v>0</v>
      </c>
      <c r="K100" s="157"/>
      <c r="L100" s="162"/>
    </row>
    <row r="101" spans="2:12" s="10" customFormat="1" ht="19.9" customHeight="1">
      <c r="B101" s="163"/>
      <c r="C101" s="164"/>
      <c r="D101" s="165" t="s">
        <v>95</v>
      </c>
      <c r="E101" s="166"/>
      <c r="F101" s="166"/>
      <c r="G101" s="166"/>
      <c r="H101" s="166"/>
      <c r="I101" s="167"/>
      <c r="J101" s="168">
        <f>J208</f>
        <v>0</v>
      </c>
      <c r="K101" s="164"/>
      <c r="L101" s="169"/>
    </row>
    <row r="102" spans="2:12" s="10" customFormat="1" ht="19.9" customHeight="1">
      <c r="B102" s="163"/>
      <c r="C102" s="164"/>
      <c r="D102" s="165" t="s">
        <v>96</v>
      </c>
      <c r="E102" s="166"/>
      <c r="F102" s="166"/>
      <c r="G102" s="166"/>
      <c r="H102" s="166"/>
      <c r="I102" s="167"/>
      <c r="J102" s="168">
        <f>J299</f>
        <v>0</v>
      </c>
      <c r="K102" s="164"/>
      <c r="L102" s="169"/>
    </row>
    <row r="103" spans="2:12" s="10" customFormat="1" ht="19.9" customHeight="1">
      <c r="B103" s="163"/>
      <c r="C103" s="164"/>
      <c r="D103" s="165" t="s">
        <v>97</v>
      </c>
      <c r="E103" s="166"/>
      <c r="F103" s="166"/>
      <c r="G103" s="166"/>
      <c r="H103" s="166"/>
      <c r="I103" s="167"/>
      <c r="J103" s="168">
        <f>J326</f>
        <v>0</v>
      </c>
      <c r="K103" s="164"/>
      <c r="L103" s="169"/>
    </row>
    <row r="104" spans="2:12" s="10" customFormat="1" ht="19.9" customHeight="1">
      <c r="B104" s="163"/>
      <c r="C104" s="164"/>
      <c r="D104" s="165" t="s">
        <v>98</v>
      </c>
      <c r="E104" s="166"/>
      <c r="F104" s="166"/>
      <c r="G104" s="166"/>
      <c r="H104" s="166"/>
      <c r="I104" s="167"/>
      <c r="J104" s="168">
        <f>J339</f>
        <v>0</v>
      </c>
      <c r="K104" s="164"/>
      <c r="L104" s="169"/>
    </row>
    <row r="105" spans="2:12" s="10" customFormat="1" ht="19.9" customHeight="1">
      <c r="B105" s="163"/>
      <c r="C105" s="164"/>
      <c r="D105" s="165" t="s">
        <v>99</v>
      </c>
      <c r="E105" s="166"/>
      <c r="F105" s="166"/>
      <c r="G105" s="166"/>
      <c r="H105" s="166"/>
      <c r="I105" s="167"/>
      <c r="J105" s="168">
        <f>J369</f>
        <v>0</v>
      </c>
      <c r="K105" s="164"/>
      <c r="L105" s="169"/>
    </row>
    <row r="106" spans="2:12" s="10" customFormat="1" ht="19.9" customHeight="1">
      <c r="B106" s="163"/>
      <c r="C106" s="164"/>
      <c r="D106" s="165" t="s">
        <v>100</v>
      </c>
      <c r="E106" s="166"/>
      <c r="F106" s="166"/>
      <c r="G106" s="166"/>
      <c r="H106" s="166"/>
      <c r="I106" s="167"/>
      <c r="J106" s="168">
        <f>J393</f>
        <v>0</v>
      </c>
      <c r="K106" s="164"/>
      <c r="L106" s="169"/>
    </row>
    <row r="107" spans="2:12" s="9" customFormat="1" ht="24.95" customHeight="1">
      <c r="B107" s="156"/>
      <c r="C107" s="157"/>
      <c r="D107" s="158" t="s">
        <v>101</v>
      </c>
      <c r="E107" s="159"/>
      <c r="F107" s="159"/>
      <c r="G107" s="159"/>
      <c r="H107" s="159"/>
      <c r="I107" s="160"/>
      <c r="J107" s="161">
        <f>J420</f>
        <v>0</v>
      </c>
      <c r="K107" s="157"/>
      <c r="L107" s="162"/>
    </row>
    <row r="108" spans="2:12" s="10" customFormat="1" ht="19.9" customHeight="1">
      <c r="B108" s="163"/>
      <c r="C108" s="164"/>
      <c r="D108" s="165" t="s">
        <v>102</v>
      </c>
      <c r="E108" s="166"/>
      <c r="F108" s="166"/>
      <c r="G108" s="166"/>
      <c r="H108" s="166"/>
      <c r="I108" s="167"/>
      <c r="J108" s="168">
        <f>J421</f>
        <v>0</v>
      </c>
      <c r="K108" s="164"/>
      <c r="L108" s="169"/>
    </row>
    <row r="109" spans="2:12" s="10" customFormat="1" ht="19.9" customHeight="1">
      <c r="B109" s="163"/>
      <c r="C109" s="164"/>
      <c r="D109" s="165" t="s">
        <v>103</v>
      </c>
      <c r="E109" s="166"/>
      <c r="F109" s="166"/>
      <c r="G109" s="166"/>
      <c r="H109" s="166"/>
      <c r="I109" s="167"/>
      <c r="J109" s="168">
        <f>J423</f>
        <v>0</v>
      </c>
      <c r="K109" s="164"/>
      <c r="L109" s="169"/>
    </row>
    <row r="110" spans="2:12" s="10" customFormat="1" ht="19.9" customHeight="1">
      <c r="B110" s="163"/>
      <c r="C110" s="164"/>
      <c r="D110" s="165" t="s">
        <v>104</v>
      </c>
      <c r="E110" s="166"/>
      <c r="F110" s="166"/>
      <c r="G110" s="166"/>
      <c r="H110" s="166"/>
      <c r="I110" s="167"/>
      <c r="J110" s="168">
        <f>J426</f>
        <v>0</v>
      </c>
      <c r="K110" s="164"/>
      <c r="L110" s="169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110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147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150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105</v>
      </c>
      <c r="D117" s="36"/>
      <c r="E117" s="36"/>
      <c r="F117" s="36"/>
      <c r="G117" s="36"/>
      <c r="H117" s="36"/>
      <c r="I117" s="110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0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110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9" t="str">
        <f>E7</f>
        <v>MDK Sokolov - OPRAVA BALKONU</v>
      </c>
      <c r="F120" s="304"/>
      <c r="G120" s="304"/>
      <c r="H120" s="304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0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F10</f>
        <v xml:space="preserve"> </v>
      </c>
      <c r="G122" s="36"/>
      <c r="H122" s="36"/>
      <c r="I122" s="112" t="s">
        <v>22</v>
      </c>
      <c r="J122" s="66" t="str">
        <f>IF(J10="","",J10)</f>
        <v>5. 5. 2018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10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E13</f>
        <v xml:space="preserve"> </v>
      </c>
      <c r="G124" s="36"/>
      <c r="H124" s="36"/>
      <c r="I124" s="112" t="s">
        <v>29</v>
      </c>
      <c r="J124" s="32" t="str">
        <f>E19</f>
        <v>Dekprojekt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27</v>
      </c>
      <c r="D125" s="36"/>
      <c r="E125" s="36"/>
      <c r="F125" s="27" t="str">
        <f>IF(E16="","",E16)</f>
        <v>Vyplň údaj</v>
      </c>
      <c r="G125" s="36"/>
      <c r="H125" s="36"/>
      <c r="I125" s="112" t="s">
        <v>32</v>
      </c>
      <c r="J125" s="32" t="str">
        <f>E22</f>
        <v>Ing. Kateřina Petlíková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10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70"/>
      <c r="B127" s="171"/>
      <c r="C127" s="172" t="s">
        <v>106</v>
      </c>
      <c r="D127" s="173" t="s">
        <v>60</v>
      </c>
      <c r="E127" s="173" t="s">
        <v>56</v>
      </c>
      <c r="F127" s="173" t="s">
        <v>57</v>
      </c>
      <c r="G127" s="173" t="s">
        <v>107</v>
      </c>
      <c r="H127" s="173" t="s">
        <v>108</v>
      </c>
      <c r="I127" s="174" t="s">
        <v>109</v>
      </c>
      <c r="J127" s="173" t="s">
        <v>86</v>
      </c>
      <c r="K127" s="175" t="s">
        <v>110</v>
      </c>
      <c r="L127" s="176"/>
      <c r="M127" s="75" t="s">
        <v>1</v>
      </c>
      <c r="N127" s="76" t="s">
        <v>39</v>
      </c>
      <c r="O127" s="76" t="s">
        <v>111</v>
      </c>
      <c r="P127" s="76" t="s">
        <v>112</v>
      </c>
      <c r="Q127" s="76" t="s">
        <v>113</v>
      </c>
      <c r="R127" s="76" t="s">
        <v>114</v>
      </c>
      <c r="S127" s="76" t="s">
        <v>115</v>
      </c>
      <c r="T127" s="77" t="s">
        <v>116</v>
      </c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</row>
    <row r="128" spans="1:63" s="2" customFormat="1" ht="22.9" customHeight="1">
      <c r="A128" s="34"/>
      <c r="B128" s="35"/>
      <c r="C128" s="82" t="s">
        <v>117</v>
      </c>
      <c r="D128" s="36"/>
      <c r="E128" s="36"/>
      <c r="F128" s="36"/>
      <c r="G128" s="36"/>
      <c r="H128" s="36"/>
      <c r="I128" s="110"/>
      <c r="J128" s="177">
        <f>BK128</f>
        <v>0</v>
      </c>
      <c r="K128" s="36"/>
      <c r="L128" s="39"/>
      <c r="M128" s="78"/>
      <c r="N128" s="178"/>
      <c r="O128" s="79"/>
      <c r="P128" s="179">
        <f>P129+P207+P420</f>
        <v>0</v>
      </c>
      <c r="Q128" s="79"/>
      <c r="R128" s="179">
        <f>R129+R207+R420</f>
        <v>92.56881056</v>
      </c>
      <c r="S128" s="79"/>
      <c r="T128" s="180">
        <f>T129+T207+T420</f>
        <v>34.6220616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88</v>
      </c>
      <c r="BK128" s="181">
        <f>BK129+BK207+BK420</f>
        <v>0</v>
      </c>
    </row>
    <row r="129" spans="2:63" s="12" customFormat="1" ht="25.9" customHeight="1">
      <c r="B129" s="182"/>
      <c r="C129" s="183"/>
      <c r="D129" s="184" t="s">
        <v>74</v>
      </c>
      <c r="E129" s="185" t="s">
        <v>118</v>
      </c>
      <c r="F129" s="185" t="s">
        <v>119</v>
      </c>
      <c r="G129" s="183"/>
      <c r="H129" s="183"/>
      <c r="I129" s="186"/>
      <c r="J129" s="187">
        <f>BK129</f>
        <v>0</v>
      </c>
      <c r="K129" s="183"/>
      <c r="L129" s="188"/>
      <c r="M129" s="189"/>
      <c r="N129" s="190"/>
      <c r="O129" s="190"/>
      <c r="P129" s="191">
        <f>P130+P145+P201+P205</f>
        <v>0</v>
      </c>
      <c r="Q129" s="190"/>
      <c r="R129" s="191">
        <f>R130+R145+R201+R205</f>
        <v>1.56673668</v>
      </c>
      <c r="S129" s="190"/>
      <c r="T129" s="192">
        <f>T130+T145+T201+T205</f>
        <v>32.667678</v>
      </c>
      <c r="AR129" s="193" t="s">
        <v>80</v>
      </c>
      <c r="AT129" s="194" t="s">
        <v>74</v>
      </c>
      <c r="AU129" s="194" t="s">
        <v>75</v>
      </c>
      <c r="AY129" s="193" t="s">
        <v>120</v>
      </c>
      <c r="BK129" s="195">
        <f>BK130+BK145+BK201+BK205</f>
        <v>0</v>
      </c>
    </row>
    <row r="130" spans="2:63" s="12" customFormat="1" ht="22.9" customHeight="1">
      <c r="B130" s="182"/>
      <c r="C130" s="183"/>
      <c r="D130" s="184" t="s">
        <v>74</v>
      </c>
      <c r="E130" s="196" t="s">
        <v>121</v>
      </c>
      <c r="F130" s="196" t="s">
        <v>122</v>
      </c>
      <c r="G130" s="183"/>
      <c r="H130" s="183"/>
      <c r="I130" s="186"/>
      <c r="J130" s="197">
        <f>BK130</f>
        <v>0</v>
      </c>
      <c r="K130" s="183"/>
      <c r="L130" s="188"/>
      <c r="M130" s="189"/>
      <c r="N130" s="190"/>
      <c r="O130" s="190"/>
      <c r="P130" s="191">
        <f>SUM(P131:P144)</f>
        <v>0</v>
      </c>
      <c r="Q130" s="190"/>
      <c r="R130" s="191">
        <f>SUM(R131:R144)</f>
        <v>1.56673668</v>
      </c>
      <c r="S130" s="190"/>
      <c r="T130" s="192">
        <f>SUM(T131:T144)</f>
        <v>0</v>
      </c>
      <c r="AR130" s="193" t="s">
        <v>80</v>
      </c>
      <c r="AT130" s="194" t="s">
        <v>74</v>
      </c>
      <c r="AU130" s="194" t="s">
        <v>80</v>
      </c>
      <c r="AY130" s="193" t="s">
        <v>120</v>
      </c>
      <c r="BK130" s="195">
        <f>SUM(BK131:BK144)</f>
        <v>0</v>
      </c>
    </row>
    <row r="131" spans="1:65" s="2" customFormat="1" ht="21.75" customHeight="1">
      <c r="A131" s="34"/>
      <c r="B131" s="35"/>
      <c r="C131" s="198" t="s">
        <v>80</v>
      </c>
      <c r="D131" s="198" t="s">
        <v>123</v>
      </c>
      <c r="E131" s="199" t="s">
        <v>124</v>
      </c>
      <c r="F131" s="200" t="s">
        <v>125</v>
      </c>
      <c r="G131" s="201" t="s">
        <v>126</v>
      </c>
      <c r="H131" s="202">
        <v>23.124</v>
      </c>
      <c r="I131" s="203"/>
      <c r="J131" s="204">
        <f>ROUND(I131*H131,2)</f>
        <v>0</v>
      </c>
      <c r="K131" s="200" t="s">
        <v>127</v>
      </c>
      <c r="L131" s="39"/>
      <c r="M131" s="205" t="s">
        <v>1</v>
      </c>
      <c r="N131" s="206" t="s">
        <v>40</v>
      </c>
      <c r="O131" s="71"/>
      <c r="P131" s="207">
        <f>O131*H131</f>
        <v>0</v>
      </c>
      <c r="Q131" s="207">
        <v>0.02048</v>
      </c>
      <c r="R131" s="207">
        <f>Q131*H131</f>
        <v>0.47357952000000003</v>
      </c>
      <c r="S131" s="207">
        <v>0</v>
      </c>
      <c r="T131" s="20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9" t="s">
        <v>128</v>
      </c>
      <c r="AT131" s="209" t="s">
        <v>123</v>
      </c>
      <c r="AU131" s="209" t="s">
        <v>82</v>
      </c>
      <c r="AY131" s="17" t="s">
        <v>120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80</v>
      </c>
      <c r="BK131" s="210">
        <f>ROUND(I131*H131,2)</f>
        <v>0</v>
      </c>
      <c r="BL131" s="17" t="s">
        <v>128</v>
      </c>
      <c r="BM131" s="209" t="s">
        <v>129</v>
      </c>
    </row>
    <row r="132" spans="2:51" s="13" customFormat="1" ht="12">
      <c r="B132" s="211"/>
      <c r="C132" s="212"/>
      <c r="D132" s="213" t="s">
        <v>130</v>
      </c>
      <c r="E132" s="214" t="s">
        <v>1</v>
      </c>
      <c r="F132" s="215" t="s">
        <v>131</v>
      </c>
      <c r="G132" s="212"/>
      <c r="H132" s="214" t="s">
        <v>1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130</v>
      </c>
      <c r="AU132" s="221" t="s">
        <v>82</v>
      </c>
      <c r="AV132" s="13" t="s">
        <v>80</v>
      </c>
      <c r="AW132" s="13" t="s">
        <v>31</v>
      </c>
      <c r="AX132" s="13" t="s">
        <v>75</v>
      </c>
      <c r="AY132" s="221" t="s">
        <v>120</v>
      </c>
    </row>
    <row r="133" spans="2:51" s="13" customFormat="1" ht="12">
      <c r="B133" s="211"/>
      <c r="C133" s="212"/>
      <c r="D133" s="213" t="s">
        <v>130</v>
      </c>
      <c r="E133" s="214" t="s">
        <v>1</v>
      </c>
      <c r="F133" s="215" t="s">
        <v>132</v>
      </c>
      <c r="G133" s="212"/>
      <c r="H133" s="214" t="s">
        <v>1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130</v>
      </c>
      <c r="AU133" s="221" t="s">
        <v>82</v>
      </c>
      <c r="AV133" s="13" t="s">
        <v>80</v>
      </c>
      <c r="AW133" s="13" t="s">
        <v>31</v>
      </c>
      <c r="AX133" s="13" t="s">
        <v>75</v>
      </c>
      <c r="AY133" s="221" t="s">
        <v>120</v>
      </c>
    </row>
    <row r="134" spans="2:51" s="14" customFormat="1" ht="12">
      <c r="B134" s="222"/>
      <c r="C134" s="223"/>
      <c r="D134" s="213" t="s">
        <v>130</v>
      </c>
      <c r="E134" s="224" t="s">
        <v>1</v>
      </c>
      <c r="F134" s="225" t="s">
        <v>133</v>
      </c>
      <c r="G134" s="223"/>
      <c r="H134" s="226">
        <v>22.3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130</v>
      </c>
      <c r="AU134" s="232" t="s">
        <v>82</v>
      </c>
      <c r="AV134" s="14" t="s">
        <v>82</v>
      </c>
      <c r="AW134" s="14" t="s">
        <v>31</v>
      </c>
      <c r="AX134" s="14" t="s">
        <v>75</v>
      </c>
      <c r="AY134" s="232" t="s">
        <v>120</v>
      </c>
    </row>
    <row r="135" spans="2:51" s="14" customFormat="1" ht="12">
      <c r="B135" s="222"/>
      <c r="C135" s="223"/>
      <c r="D135" s="213" t="s">
        <v>130</v>
      </c>
      <c r="E135" s="224" t="s">
        <v>1</v>
      </c>
      <c r="F135" s="225" t="s">
        <v>134</v>
      </c>
      <c r="G135" s="223"/>
      <c r="H135" s="226">
        <v>0.624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130</v>
      </c>
      <c r="AU135" s="232" t="s">
        <v>82</v>
      </c>
      <c r="AV135" s="14" t="s">
        <v>82</v>
      </c>
      <c r="AW135" s="14" t="s">
        <v>31</v>
      </c>
      <c r="AX135" s="14" t="s">
        <v>75</v>
      </c>
      <c r="AY135" s="232" t="s">
        <v>120</v>
      </c>
    </row>
    <row r="136" spans="2:51" s="14" customFormat="1" ht="12">
      <c r="B136" s="222"/>
      <c r="C136" s="223"/>
      <c r="D136" s="213" t="s">
        <v>130</v>
      </c>
      <c r="E136" s="224" t="s">
        <v>1</v>
      </c>
      <c r="F136" s="225" t="s">
        <v>135</v>
      </c>
      <c r="G136" s="223"/>
      <c r="H136" s="226">
        <v>0.2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130</v>
      </c>
      <c r="AU136" s="232" t="s">
        <v>82</v>
      </c>
      <c r="AV136" s="14" t="s">
        <v>82</v>
      </c>
      <c r="AW136" s="14" t="s">
        <v>31</v>
      </c>
      <c r="AX136" s="14" t="s">
        <v>75</v>
      </c>
      <c r="AY136" s="232" t="s">
        <v>120</v>
      </c>
    </row>
    <row r="137" spans="2:51" s="15" customFormat="1" ht="12">
      <c r="B137" s="233"/>
      <c r="C137" s="234"/>
      <c r="D137" s="213" t="s">
        <v>130</v>
      </c>
      <c r="E137" s="235" t="s">
        <v>1</v>
      </c>
      <c r="F137" s="236" t="s">
        <v>136</v>
      </c>
      <c r="G137" s="234"/>
      <c r="H137" s="237">
        <v>23.124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130</v>
      </c>
      <c r="AU137" s="243" t="s">
        <v>82</v>
      </c>
      <c r="AV137" s="15" t="s">
        <v>128</v>
      </c>
      <c r="AW137" s="15" t="s">
        <v>31</v>
      </c>
      <c r="AX137" s="15" t="s">
        <v>80</v>
      </c>
      <c r="AY137" s="243" t="s">
        <v>120</v>
      </c>
    </row>
    <row r="138" spans="1:65" s="2" customFormat="1" ht="21.75" customHeight="1">
      <c r="A138" s="34"/>
      <c r="B138" s="35"/>
      <c r="C138" s="198" t="s">
        <v>82</v>
      </c>
      <c r="D138" s="198" t="s">
        <v>123</v>
      </c>
      <c r="E138" s="199" t="s">
        <v>137</v>
      </c>
      <c r="F138" s="200" t="s">
        <v>138</v>
      </c>
      <c r="G138" s="201" t="s">
        <v>126</v>
      </c>
      <c r="H138" s="202">
        <v>16.8</v>
      </c>
      <c r="I138" s="203"/>
      <c r="J138" s="204">
        <f>ROUND(I138*H138,2)</f>
        <v>0</v>
      </c>
      <c r="K138" s="200" t="s">
        <v>127</v>
      </c>
      <c r="L138" s="39"/>
      <c r="M138" s="205" t="s">
        <v>1</v>
      </c>
      <c r="N138" s="206" t="s">
        <v>40</v>
      </c>
      <c r="O138" s="71"/>
      <c r="P138" s="207">
        <f>O138*H138</f>
        <v>0</v>
      </c>
      <c r="Q138" s="207">
        <v>0.02636</v>
      </c>
      <c r="R138" s="207">
        <f>Q138*H138</f>
        <v>0.442848</v>
      </c>
      <c r="S138" s="207">
        <v>0</v>
      </c>
      <c r="T138" s="20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9" t="s">
        <v>128</v>
      </c>
      <c r="AT138" s="209" t="s">
        <v>123</v>
      </c>
      <c r="AU138" s="209" t="s">
        <v>82</v>
      </c>
      <c r="AY138" s="17" t="s">
        <v>120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80</v>
      </c>
      <c r="BK138" s="210">
        <f>ROUND(I138*H138,2)</f>
        <v>0</v>
      </c>
      <c r="BL138" s="17" t="s">
        <v>128</v>
      </c>
      <c r="BM138" s="209" t="s">
        <v>139</v>
      </c>
    </row>
    <row r="139" spans="2:51" s="13" customFormat="1" ht="12">
      <c r="B139" s="211"/>
      <c r="C139" s="212"/>
      <c r="D139" s="213" t="s">
        <v>130</v>
      </c>
      <c r="E139" s="214" t="s">
        <v>1</v>
      </c>
      <c r="F139" s="215" t="s">
        <v>140</v>
      </c>
      <c r="G139" s="212"/>
      <c r="H139" s="214" t="s">
        <v>1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130</v>
      </c>
      <c r="AU139" s="221" t="s">
        <v>82</v>
      </c>
      <c r="AV139" s="13" t="s">
        <v>80</v>
      </c>
      <c r="AW139" s="13" t="s">
        <v>31</v>
      </c>
      <c r="AX139" s="13" t="s">
        <v>75</v>
      </c>
      <c r="AY139" s="221" t="s">
        <v>120</v>
      </c>
    </row>
    <row r="140" spans="2:51" s="14" customFormat="1" ht="12">
      <c r="B140" s="222"/>
      <c r="C140" s="223"/>
      <c r="D140" s="213" t="s">
        <v>130</v>
      </c>
      <c r="E140" s="224" t="s">
        <v>1</v>
      </c>
      <c r="F140" s="225" t="s">
        <v>141</v>
      </c>
      <c r="G140" s="223"/>
      <c r="H140" s="226">
        <v>16.8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130</v>
      </c>
      <c r="AU140" s="232" t="s">
        <v>82</v>
      </c>
      <c r="AV140" s="14" t="s">
        <v>82</v>
      </c>
      <c r="AW140" s="14" t="s">
        <v>31</v>
      </c>
      <c r="AX140" s="14" t="s">
        <v>75</v>
      </c>
      <c r="AY140" s="232" t="s">
        <v>120</v>
      </c>
    </row>
    <row r="141" spans="2:51" s="15" customFormat="1" ht="12">
      <c r="B141" s="233"/>
      <c r="C141" s="234"/>
      <c r="D141" s="213" t="s">
        <v>130</v>
      </c>
      <c r="E141" s="235" t="s">
        <v>1</v>
      </c>
      <c r="F141" s="236" t="s">
        <v>136</v>
      </c>
      <c r="G141" s="234"/>
      <c r="H141" s="237">
        <v>16.8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130</v>
      </c>
      <c r="AU141" s="243" t="s">
        <v>82</v>
      </c>
      <c r="AV141" s="15" t="s">
        <v>128</v>
      </c>
      <c r="AW141" s="15" t="s">
        <v>31</v>
      </c>
      <c r="AX141" s="15" t="s">
        <v>80</v>
      </c>
      <c r="AY141" s="243" t="s">
        <v>120</v>
      </c>
    </row>
    <row r="142" spans="1:65" s="2" customFormat="1" ht="21.75" customHeight="1">
      <c r="A142" s="34"/>
      <c r="B142" s="35"/>
      <c r="C142" s="198" t="s">
        <v>142</v>
      </c>
      <c r="D142" s="198" t="s">
        <v>123</v>
      </c>
      <c r="E142" s="199" t="s">
        <v>143</v>
      </c>
      <c r="F142" s="200" t="s">
        <v>144</v>
      </c>
      <c r="G142" s="201" t="s">
        <v>126</v>
      </c>
      <c r="H142" s="202">
        <v>56.746</v>
      </c>
      <c r="I142" s="203"/>
      <c r="J142" s="204">
        <f>ROUND(I142*H142,2)</f>
        <v>0</v>
      </c>
      <c r="K142" s="200" t="s">
        <v>127</v>
      </c>
      <c r="L142" s="39"/>
      <c r="M142" s="205" t="s">
        <v>1</v>
      </c>
      <c r="N142" s="206" t="s">
        <v>40</v>
      </c>
      <c r="O142" s="71"/>
      <c r="P142" s="207">
        <f>O142*H142</f>
        <v>0</v>
      </c>
      <c r="Q142" s="207">
        <v>0.01146</v>
      </c>
      <c r="R142" s="207">
        <f>Q142*H142</f>
        <v>0.65030916</v>
      </c>
      <c r="S142" s="207">
        <v>0</v>
      </c>
      <c r="T142" s="20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9" t="s">
        <v>128</v>
      </c>
      <c r="AT142" s="209" t="s">
        <v>123</v>
      </c>
      <c r="AU142" s="209" t="s">
        <v>82</v>
      </c>
      <c r="AY142" s="17" t="s">
        <v>120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80</v>
      </c>
      <c r="BK142" s="210">
        <f>ROUND(I142*H142,2)</f>
        <v>0</v>
      </c>
      <c r="BL142" s="17" t="s">
        <v>128</v>
      </c>
      <c r="BM142" s="209" t="s">
        <v>145</v>
      </c>
    </row>
    <row r="143" spans="2:51" s="14" customFormat="1" ht="12">
      <c r="B143" s="222"/>
      <c r="C143" s="223"/>
      <c r="D143" s="213" t="s">
        <v>130</v>
      </c>
      <c r="E143" s="224" t="s">
        <v>1</v>
      </c>
      <c r="F143" s="225" t="s">
        <v>146</v>
      </c>
      <c r="G143" s="223"/>
      <c r="H143" s="226">
        <v>56.746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130</v>
      </c>
      <c r="AU143" s="232" t="s">
        <v>82</v>
      </c>
      <c r="AV143" s="14" t="s">
        <v>82</v>
      </c>
      <c r="AW143" s="14" t="s">
        <v>31</v>
      </c>
      <c r="AX143" s="14" t="s">
        <v>75</v>
      </c>
      <c r="AY143" s="232" t="s">
        <v>120</v>
      </c>
    </row>
    <row r="144" spans="2:51" s="15" customFormat="1" ht="12">
      <c r="B144" s="233"/>
      <c r="C144" s="234"/>
      <c r="D144" s="213" t="s">
        <v>130</v>
      </c>
      <c r="E144" s="235" t="s">
        <v>1</v>
      </c>
      <c r="F144" s="236" t="s">
        <v>136</v>
      </c>
      <c r="G144" s="234"/>
      <c r="H144" s="237">
        <v>56.746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130</v>
      </c>
      <c r="AU144" s="243" t="s">
        <v>82</v>
      </c>
      <c r="AV144" s="15" t="s">
        <v>128</v>
      </c>
      <c r="AW144" s="15" t="s">
        <v>31</v>
      </c>
      <c r="AX144" s="15" t="s">
        <v>80</v>
      </c>
      <c r="AY144" s="243" t="s">
        <v>120</v>
      </c>
    </row>
    <row r="145" spans="2:63" s="12" customFormat="1" ht="22.9" customHeight="1">
      <c r="B145" s="182"/>
      <c r="C145" s="183"/>
      <c r="D145" s="184" t="s">
        <v>74</v>
      </c>
      <c r="E145" s="196" t="s">
        <v>147</v>
      </c>
      <c r="F145" s="196" t="s">
        <v>148</v>
      </c>
      <c r="G145" s="183"/>
      <c r="H145" s="183"/>
      <c r="I145" s="186"/>
      <c r="J145" s="197">
        <f>BK145</f>
        <v>0</v>
      </c>
      <c r="K145" s="183"/>
      <c r="L145" s="188"/>
      <c r="M145" s="189"/>
      <c r="N145" s="190"/>
      <c r="O145" s="190"/>
      <c r="P145" s="191">
        <f>SUM(P146:P200)</f>
        <v>0</v>
      </c>
      <c r="Q145" s="190"/>
      <c r="R145" s="191">
        <f>SUM(R146:R200)</f>
        <v>0</v>
      </c>
      <c r="S145" s="190"/>
      <c r="T145" s="192">
        <f>SUM(T146:T200)</f>
        <v>32.667678</v>
      </c>
      <c r="AR145" s="193" t="s">
        <v>80</v>
      </c>
      <c r="AT145" s="194" t="s">
        <v>74</v>
      </c>
      <c r="AU145" s="194" t="s">
        <v>80</v>
      </c>
      <c r="AY145" s="193" t="s">
        <v>120</v>
      </c>
      <c r="BK145" s="195">
        <f>SUM(BK146:BK200)</f>
        <v>0</v>
      </c>
    </row>
    <row r="146" spans="1:65" s="2" customFormat="1" ht="33" customHeight="1">
      <c r="A146" s="34"/>
      <c r="B146" s="35"/>
      <c r="C146" s="198" t="s">
        <v>128</v>
      </c>
      <c r="D146" s="198" t="s">
        <v>123</v>
      </c>
      <c r="E146" s="199" t="s">
        <v>149</v>
      </c>
      <c r="F146" s="200" t="s">
        <v>150</v>
      </c>
      <c r="G146" s="201" t="s">
        <v>126</v>
      </c>
      <c r="H146" s="202">
        <v>21.67</v>
      </c>
      <c r="I146" s="203"/>
      <c r="J146" s="204">
        <f>ROUND(I146*H146,2)</f>
        <v>0</v>
      </c>
      <c r="K146" s="200" t="s">
        <v>1</v>
      </c>
      <c r="L146" s="39"/>
      <c r="M146" s="205" t="s">
        <v>1</v>
      </c>
      <c r="N146" s="206" t="s">
        <v>40</v>
      </c>
      <c r="O146" s="71"/>
      <c r="P146" s="207">
        <f>O146*H146</f>
        <v>0</v>
      </c>
      <c r="Q146" s="207">
        <v>0</v>
      </c>
      <c r="R146" s="207">
        <f>Q146*H146</f>
        <v>0</v>
      </c>
      <c r="S146" s="207">
        <v>0.432</v>
      </c>
      <c r="T146" s="208">
        <f>S146*H146</f>
        <v>9.36144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9" t="s">
        <v>128</v>
      </c>
      <c r="AT146" s="209" t="s">
        <v>123</v>
      </c>
      <c r="AU146" s="209" t="s">
        <v>82</v>
      </c>
      <c r="AY146" s="17" t="s">
        <v>120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80</v>
      </c>
      <c r="BK146" s="210">
        <f>ROUND(I146*H146,2)</f>
        <v>0</v>
      </c>
      <c r="BL146" s="17" t="s">
        <v>128</v>
      </c>
      <c r="BM146" s="209" t="s">
        <v>151</v>
      </c>
    </row>
    <row r="147" spans="2:51" s="13" customFormat="1" ht="33.75">
      <c r="B147" s="211"/>
      <c r="C147" s="212"/>
      <c r="D147" s="213" t="s">
        <v>130</v>
      </c>
      <c r="E147" s="214" t="s">
        <v>1</v>
      </c>
      <c r="F147" s="215" t="s">
        <v>152</v>
      </c>
      <c r="G147" s="212"/>
      <c r="H147" s="214" t="s">
        <v>1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130</v>
      </c>
      <c r="AU147" s="221" t="s">
        <v>82</v>
      </c>
      <c r="AV147" s="13" t="s">
        <v>80</v>
      </c>
      <c r="AW147" s="13" t="s">
        <v>31</v>
      </c>
      <c r="AX147" s="13" t="s">
        <v>75</v>
      </c>
      <c r="AY147" s="221" t="s">
        <v>120</v>
      </c>
    </row>
    <row r="148" spans="2:51" s="13" customFormat="1" ht="22.5">
      <c r="B148" s="211"/>
      <c r="C148" s="212"/>
      <c r="D148" s="213" t="s">
        <v>130</v>
      </c>
      <c r="E148" s="214" t="s">
        <v>1</v>
      </c>
      <c r="F148" s="215" t="s">
        <v>153</v>
      </c>
      <c r="G148" s="212"/>
      <c r="H148" s="214" t="s">
        <v>1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130</v>
      </c>
      <c r="AU148" s="221" t="s">
        <v>82</v>
      </c>
      <c r="AV148" s="13" t="s">
        <v>80</v>
      </c>
      <c r="AW148" s="13" t="s">
        <v>31</v>
      </c>
      <c r="AX148" s="13" t="s">
        <v>75</v>
      </c>
      <c r="AY148" s="221" t="s">
        <v>120</v>
      </c>
    </row>
    <row r="149" spans="2:51" s="13" customFormat="1" ht="22.5">
      <c r="B149" s="211"/>
      <c r="C149" s="212"/>
      <c r="D149" s="213" t="s">
        <v>130</v>
      </c>
      <c r="E149" s="214" t="s">
        <v>1</v>
      </c>
      <c r="F149" s="215" t="s">
        <v>154</v>
      </c>
      <c r="G149" s="212"/>
      <c r="H149" s="214" t="s">
        <v>1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130</v>
      </c>
      <c r="AU149" s="221" t="s">
        <v>82</v>
      </c>
      <c r="AV149" s="13" t="s">
        <v>80</v>
      </c>
      <c r="AW149" s="13" t="s">
        <v>31</v>
      </c>
      <c r="AX149" s="13" t="s">
        <v>75</v>
      </c>
      <c r="AY149" s="221" t="s">
        <v>120</v>
      </c>
    </row>
    <row r="150" spans="2:51" s="14" customFormat="1" ht="12">
      <c r="B150" s="222"/>
      <c r="C150" s="223"/>
      <c r="D150" s="213" t="s">
        <v>130</v>
      </c>
      <c r="E150" s="224" t="s">
        <v>1</v>
      </c>
      <c r="F150" s="225" t="s">
        <v>155</v>
      </c>
      <c r="G150" s="223"/>
      <c r="H150" s="226">
        <v>12.75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130</v>
      </c>
      <c r="AU150" s="232" t="s">
        <v>82</v>
      </c>
      <c r="AV150" s="14" t="s">
        <v>82</v>
      </c>
      <c r="AW150" s="14" t="s">
        <v>31</v>
      </c>
      <c r="AX150" s="14" t="s">
        <v>75</v>
      </c>
      <c r="AY150" s="232" t="s">
        <v>120</v>
      </c>
    </row>
    <row r="151" spans="2:51" s="13" customFormat="1" ht="12">
      <c r="B151" s="211"/>
      <c r="C151" s="212"/>
      <c r="D151" s="213" t="s">
        <v>130</v>
      </c>
      <c r="E151" s="214" t="s">
        <v>1</v>
      </c>
      <c r="F151" s="215" t="s">
        <v>156</v>
      </c>
      <c r="G151" s="212"/>
      <c r="H151" s="214" t="s">
        <v>1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130</v>
      </c>
      <c r="AU151" s="221" t="s">
        <v>82</v>
      </c>
      <c r="AV151" s="13" t="s">
        <v>80</v>
      </c>
      <c r="AW151" s="13" t="s">
        <v>31</v>
      </c>
      <c r="AX151" s="13" t="s">
        <v>75</v>
      </c>
      <c r="AY151" s="221" t="s">
        <v>120</v>
      </c>
    </row>
    <row r="152" spans="2:51" s="14" customFormat="1" ht="12">
      <c r="B152" s="222"/>
      <c r="C152" s="223"/>
      <c r="D152" s="213" t="s">
        <v>130</v>
      </c>
      <c r="E152" s="224" t="s">
        <v>1</v>
      </c>
      <c r="F152" s="225" t="s">
        <v>157</v>
      </c>
      <c r="G152" s="223"/>
      <c r="H152" s="226">
        <v>8.92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130</v>
      </c>
      <c r="AU152" s="232" t="s">
        <v>82</v>
      </c>
      <c r="AV152" s="14" t="s">
        <v>82</v>
      </c>
      <c r="AW152" s="14" t="s">
        <v>31</v>
      </c>
      <c r="AX152" s="14" t="s">
        <v>75</v>
      </c>
      <c r="AY152" s="232" t="s">
        <v>120</v>
      </c>
    </row>
    <row r="153" spans="2:51" s="15" customFormat="1" ht="12">
      <c r="B153" s="233"/>
      <c r="C153" s="234"/>
      <c r="D153" s="213" t="s">
        <v>130</v>
      </c>
      <c r="E153" s="235" t="s">
        <v>1</v>
      </c>
      <c r="F153" s="236" t="s">
        <v>136</v>
      </c>
      <c r="G153" s="234"/>
      <c r="H153" s="237">
        <v>21.67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130</v>
      </c>
      <c r="AU153" s="243" t="s">
        <v>82</v>
      </c>
      <c r="AV153" s="15" t="s">
        <v>128</v>
      </c>
      <c r="AW153" s="15" t="s">
        <v>31</v>
      </c>
      <c r="AX153" s="15" t="s">
        <v>80</v>
      </c>
      <c r="AY153" s="243" t="s">
        <v>120</v>
      </c>
    </row>
    <row r="154" spans="1:65" s="2" customFormat="1" ht="33" customHeight="1">
      <c r="A154" s="34"/>
      <c r="B154" s="35"/>
      <c r="C154" s="198" t="s">
        <v>158</v>
      </c>
      <c r="D154" s="198" t="s">
        <v>123</v>
      </c>
      <c r="E154" s="199" t="s">
        <v>159</v>
      </c>
      <c r="F154" s="200" t="s">
        <v>160</v>
      </c>
      <c r="G154" s="201" t="s">
        <v>161</v>
      </c>
      <c r="H154" s="202">
        <v>0.255</v>
      </c>
      <c r="I154" s="203"/>
      <c r="J154" s="204">
        <f>ROUND(I154*H154,2)</f>
        <v>0</v>
      </c>
      <c r="K154" s="200" t="s">
        <v>127</v>
      </c>
      <c r="L154" s="39"/>
      <c r="M154" s="205" t="s">
        <v>1</v>
      </c>
      <c r="N154" s="206" t="s">
        <v>40</v>
      </c>
      <c r="O154" s="71"/>
      <c r="P154" s="207">
        <f>O154*H154</f>
        <v>0</v>
      </c>
      <c r="Q154" s="207">
        <v>0</v>
      </c>
      <c r="R154" s="207">
        <f>Q154*H154</f>
        <v>0</v>
      </c>
      <c r="S154" s="207">
        <v>2.2</v>
      </c>
      <c r="T154" s="208">
        <f>S154*H154</f>
        <v>0.561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9" t="s">
        <v>128</v>
      </c>
      <c r="AT154" s="209" t="s">
        <v>123</v>
      </c>
      <c r="AU154" s="209" t="s">
        <v>82</v>
      </c>
      <c r="AY154" s="17" t="s">
        <v>120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80</v>
      </c>
      <c r="BK154" s="210">
        <f>ROUND(I154*H154,2)</f>
        <v>0</v>
      </c>
      <c r="BL154" s="17" t="s">
        <v>128</v>
      </c>
      <c r="BM154" s="209" t="s">
        <v>162</v>
      </c>
    </row>
    <row r="155" spans="2:51" s="13" customFormat="1" ht="22.5">
      <c r="B155" s="211"/>
      <c r="C155" s="212"/>
      <c r="D155" s="213" t="s">
        <v>130</v>
      </c>
      <c r="E155" s="214" t="s">
        <v>1</v>
      </c>
      <c r="F155" s="215" t="s">
        <v>163</v>
      </c>
      <c r="G155" s="212"/>
      <c r="H155" s="214" t="s">
        <v>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130</v>
      </c>
      <c r="AU155" s="221" t="s">
        <v>82</v>
      </c>
      <c r="AV155" s="13" t="s">
        <v>80</v>
      </c>
      <c r="AW155" s="13" t="s">
        <v>31</v>
      </c>
      <c r="AX155" s="13" t="s">
        <v>75</v>
      </c>
      <c r="AY155" s="221" t="s">
        <v>120</v>
      </c>
    </row>
    <row r="156" spans="2:51" s="13" customFormat="1" ht="22.5">
      <c r="B156" s="211"/>
      <c r="C156" s="212"/>
      <c r="D156" s="213" t="s">
        <v>130</v>
      </c>
      <c r="E156" s="214" t="s">
        <v>1</v>
      </c>
      <c r="F156" s="215" t="s">
        <v>154</v>
      </c>
      <c r="G156" s="212"/>
      <c r="H156" s="214" t="s">
        <v>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130</v>
      </c>
      <c r="AU156" s="221" t="s">
        <v>82</v>
      </c>
      <c r="AV156" s="13" t="s">
        <v>80</v>
      </c>
      <c r="AW156" s="13" t="s">
        <v>31</v>
      </c>
      <c r="AX156" s="13" t="s">
        <v>75</v>
      </c>
      <c r="AY156" s="221" t="s">
        <v>120</v>
      </c>
    </row>
    <row r="157" spans="2:51" s="14" customFormat="1" ht="12">
      <c r="B157" s="222"/>
      <c r="C157" s="223"/>
      <c r="D157" s="213" t="s">
        <v>130</v>
      </c>
      <c r="E157" s="224" t="s">
        <v>1</v>
      </c>
      <c r="F157" s="225" t="s">
        <v>164</v>
      </c>
      <c r="G157" s="223"/>
      <c r="H157" s="226">
        <v>0.255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130</v>
      </c>
      <c r="AU157" s="232" t="s">
        <v>82</v>
      </c>
      <c r="AV157" s="14" t="s">
        <v>82</v>
      </c>
      <c r="AW157" s="14" t="s">
        <v>31</v>
      </c>
      <c r="AX157" s="14" t="s">
        <v>75</v>
      </c>
      <c r="AY157" s="232" t="s">
        <v>120</v>
      </c>
    </row>
    <row r="158" spans="2:51" s="15" customFormat="1" ht="12">
      <c r="B158" s="233"/>
      <c r="C158" s="234"/>
      <c r="D158" s="213" t="s">
        <v>130</v>
      </c>
      <c r="E158" s="235" t="s">
        <v>1</v>
      </c>
      <c r="F158" s="236" t="s">
        <v>136</v>
      </c>
      <c r="G158" s="234"/>
      <c r="H158" s="237">
        <v>0.255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130</v>
      </c>
      <c r="AU158" s="243" t="s">
        <v>82</v>
      </c>
      <c r="AV158" s="15" t="s">
        <v>128</v>
      </c>
      <c r="AW158" s="15" t="s">
        <v>31</v>
      </c>
      <c r="AX158" s="15" t="s">
        <v>80</v>
      </c>
      <c r="AY158" s="243" t="s">
        <v>120</v>
      </c>
    </row>
    <row r="159" spans="1:65" s="2" customFormat="1" ht="33" customHeight="1">
      <c r="A159" s="34"/>
      <c r="B159" s="35"/>
      <c r="C159" s="198" t="s">
        <v>121</v>
      </c>
      <c r="D159" s="198" t="s">
        <v>123</v>
      </c>
      <c r="E159" s="199" t="s">
        <v>159</v>
      </c>
      <c r="F159" s="200" t="s">
        <v>160</v>
      </c>
      <c r="G159" s="201" t="s">
        <v>161</v>
      </c>
      <c r="H159" s="202">
        <v>7.112</v>
      </c>
      <c r="I159" s="203"/>
      <c r="J159" s="204">
        <f>ROUND(I159*H159,2)</f>
        <v>0</v>
      </c>
      <c r="K159" s="200" t="s">
        <v>127</v>
      </c>
      <c r="L159" s="39"/>
      <c r="M159" s="205" t="s">
        <v>1</v>
      </c>
      <c r="N159" s="206" t="s">
        <v>40</v>
      </c>
      <c r="O159" s="71"/>
      <c r="P159" s="207">
        <f>O159*H159</f>
        <v>0</v>
      </c>
      <c r="Q159" s="207">
        <v>0</v>
      </c>
      <c r="R159" s="207">
        <f>Q159*H159</f>
        <v>0</v>
      </c>
      <c r="S159" s="207">
        <v>2.2</v>
      </c>
      <c r="T159" s="208">
        <f>S159*H159</f>
        <v>15.646400000000002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9" t="s">
        <v>128</v>
      </c>
      <c r="AT159" s="209" t="s">
        <v>123</v>
      </c>
      <c r="AU159" s="209" t="s">
        <v>82</v>
      </c>
      <c r="AY159" s="17" t="s">
        <v>120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7" t="s">
        <v>80</v>
      </c>
      <c r="BK159" s="210">
        <f>ROUND(I159*H159,2)</f>
        <v>0</v>
      </c>
      <c r="BL159" s="17" t="s">
        <v>128</v>
      </c>
      <c r="BM159" s="209" t="s">
        <v>165</v>
      </c>
    </row>
    <row r="160" spans="2:51" s="13" customFormat="1" ht="22.5">
      <c r="B160" s="211"/>
      <c r="C160" s="212"/>
      <c r="D160" s="213" t="s">
        <v>130</v>
      </c>
      <c r="E160" s="214" t="s">
        <v>1</v>
      </c>
      <c r="F160" s="215" t="s">
        <v>166</v>
      </c>
      <c r="G160" s="212"/>
      <c r="H160" s="214" t="s">
        <v>1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130</v>
      </c>
      <c r="AU160" s="221" t="s">
        <v>82</v>
      </c>
      <c r="AV160" s="13" t="s">
        <v>80</v>
      </c>
      <c r="AW160" s="13" t="s">
        <v>31</v>
      </c>
      <c r="AX160" s="13" t="s">
        <v>75</v>
      </c>
      <c r="AY160" s="221" t="s">
        <v>120</v>
      </c>
    </row>
    <row r="161" spans="2:51" s="13" customFormat="1" ht="12">
      <c r="B161" s="211"/>
      <c r="C161" s="212"/>
      <c r="D161" s="213" t="s">
        <v>130</v>
      </c>
      <c r="E161" s="214" t="s">
        <v>1</v>
      </c>
      <c r="F161" s="215" t="s">
        <v>167</v>
      </c>
      <c r="G161" s="212"/>
      <c r="H161" s="214" t="s">
        <v>1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130</v>
      </c>
      <c r="AU161" s="221" t="s">
        <v>82</v>
      </c>
      <c r="AV161" s="13" t="s">
        <v>80</v>
      </c>
      <c r="AW161" s="13" t="s">
        <v>31</v>
      </c>
      <c r="AX161" s="13" t="s">
        <v>75</v>
      </c>
      <c r="AY161" s="221" t="s">
        <v>120</v>
      </c>
    </row>
    <row r="162" spans="2:51" s="14" customFormat="1" ht="12">
      <c r="B162" s="222"/>
      <c r="C162" s="223"/>
      <c r="D162" s="213" t="s">
        <v>130</v>
      </c>
      <c r="E162" s="224" t="s">
        <v>1</v>
      </c>
      <c r="F162" s="225" t="s">
        <v>168</v>
      </c>
      <c r="G162" s="223"/>
      <c r="H162" s="226">
        <v>7.246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130</v>
      </c>
      <c r="AU162" s="232" t="s">
        <v>82</v>
      </c>
      <c r="AV162" s="14" t="s">
        <v>82</v>
      </c>
      <c r="AW162" s="14" t="s">
        <v>31</v>
      </c>
      <c r="AX162" s="14" t="s">
        <v>75</v>
      </c>
      <c r="AY162" s="232" t="s">
        <v>120</v>
      </c>
    </row>
    <row r="163" spans="2:51" s="13" customFormat="1" ht="12">
      <c r="B163" s="211"/>
      <c r="C163" s="212"/>
      <c r="D163" s="213" t="s">
        <v>130</v>
      </c>
      <c r="E163" s="214" t="s">
        <v>1</v>
      </c>
      <c r="F163" s="215" t="s">
        <v>169</v>
      </c>
      <c r="G163" s="212"/>
      <c r="H163" s="214" t="s">
        <v>1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130</v>
      </c>
      <c r="AU163" s="221" t="s">
        <v>82</v>
      </c>
      <c r="AV163" s="13" t="s">
        <v>80</v>
      </c>
      <c r="AW163" s="13" t="s">
        <v>31</v>
      </c>
      <c r="AX163" s="13" t="s">
        <v>75</v>
      </c>
      <c r="AY163" s="221" t="s">
        <v>120</v>
      </c>
    </row>
    <row r="164" spans="2:51" s="14" customFormat="1" ht="12">
      <c r="B164" s="222"/>
      <c r="C164" s="223"/>
      <c r="D164" s="213" t="s">
        <v>130</v>
      </c>
      <c r="E164" s="224" t="s">
        <v>1</v>
      </c>
      <c r="F164" s="225" t="s">
        <v>170</v>
      </c>
      <c r="G164" s="223"/>
      <c r="H164" s="226">
        <v>-0.134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130</v>
      </c>
      <c r="AU164" s="232" t="s">
        <v>82</v>
      </c>
      <c r="AV164" s="14" t="s">
        <v>82</v>
      </c>
      <c r="AW164" s="14" t="s">
        <v>31</v>
      </c>
      <c r="AX164" s="14" t="s">
        <v>75</v>
      </c>
      <c r="AY164" s="232" t="s">
        <v>120</v>
      </c>
    </row>
    <row r="165" spans="2:51" s="15" customFormat="1" ht="12">
      <c r="B165" s="233"/>
      <c r="C165" s="234"/>
      <c r="D165" s="213" t="s">
        <v>130</v>
      </c>
      <c r="E165" s="235" t="s">
        <v>1</v>
      </c>
      <c r="F165" s="236" t="s">
        <v>136</v>
      </c>
      <c r="G165" s="234"/>
      <c r="H165" s="237">
        <v>7.112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130</v>
      </c>
      <c r="AU165" s="243" t="s">
        <v>82</v>
      </c>
      <c r="AV165" s="15" t="s">
        <v>128</v>
      </c>
      <c r="AW165" s="15" t="s">
        <v>31</v>
      </c>
      <c r="AX165" s="15" t="s">
        <v>80</v>
      </c>
      <c r="AY165" s="243" t="s">
        <v>120</v>
      </c>
    </row>
    <row r="166" spans="1:65" s="2" customFormat="1" ht="21.75" customHeight="1">
      <c r="A166" s="34"/>
      <c r="B166" s="35"/>
      <c r="C166" s="198" t="s">
        <v>171</v>
      </c>
      <c r="D166" s="198" t="s">
        <v>123</v>
      </c>
      <c r="E166" s="199" t="s">
        <v>172</v>
      </c>
      <c r="F166" s="200" t="s">
        <v>173</v>
      </c>
      <c r="G166" s="201" t="s">
        <v>161</v>
      </c>
      <c r="H166" s="202">
        <v>7.112</v>
      </c>
      <c r="I166" s="203"/>
      <c r="J166" s="204">
        <f>ROUND(I166*H166,2)</f>
        <v>0</v>
      </c>
      <c r="K166" s="200" t="s">
        <v>127</v>
      </c>
      <c r="L166" s="39"/>
      <c r="M166" s="205" t="s">
        <v>1</v>
      </c>
      <c r="N166" s="206" t="s">
        <v>40</v>
      </c>
      <c r="O166" s="71"/>
      <c r="P166" s="207">
        <f>O166*H166</f>
        <v>0</v>
      </c>
      <c r="Q166" s="207">
        <v>0</v>
      </c>
      <c r="R166" s="207">
        <f>Q166*H166</f>
        <v>0</v>
      </c>
      <c r="S166" s="207">
        <v>0.044</v>
      </c>
      <c r="T166" s="208">
        <f>S166*H166</f>
        <v>0.312928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9" t="s">
        <v>128</v>
      </c>
      <c r="AT166" s="209" t="s">
        <v>123</v>
      </c>
      <c r="AU166" s="209" t="s">
        <v>82</v>
      </c>
      <c r="AY166" s="17" t="s">
        <v>120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80</v>
      </c>
      <c r="BK166" s="210">
        <f>ROUND(I166*H166,2)</f>
        <v>0</v>
      </c>
      <c r="BL166" s="17" t="s">
        <v>128</v>
      </c>
      <c r="BM166" s="209" t="s">
        <v>174</v>
      </c>
    </row>
    <row r="167" spans="2:51" s="13" customFormat="1" ht="22.5">
      <c r="B167" s="211"/>
      <c r="C167" s="212"/>
      <c r="D167" s="213" t="s">
        <v>130</v>
      </c>
      <c r="E167" s="214" t="s">
        <v>1</v>
      </c>
      <c r="F167" s="215" t="s">
        <v>175</v>
      </c>
      <c r="G167" s="212"/>
      <c r="H167" s="214" t="s">
        <v>1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130</v>
      </c>
      <c r="AU167" s="221" t="s">
        <v>82</v>
      </c>
      <c r="AV167" s="13" t="s">
        <v>80</v>
      </c>
      <c r="AW167" s="13" t="s">
        <v>31</v>
      </c>
      <c r="AX167" s="13" t="s">
        <v>75</v>
      </c>
      <c r="AY167" s="221" t="s">
        <v>120</v>
      </c>
    </row>
    <row r="168" spans="2:51" s="13" customFormat="1" ht="12">
      <c r="B168" s="211"/>
      <c r="C168" s="212"/>
      <c r="D168" s="213" t="s">
        <v>130</v>
      </c>
      <c r="E168" s="214" t="s">
        <v>1</v>
      </c>
      <c r="F168" s="215" t="s">
        <v>167</v>
      </c>
      <c r="G168" s="212"/>
      <c r="H168" s="214" t="s">
        <v>1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130</v>
      </c>
      <c r="AU168" s="221" t="s">
        <v>82</v>
      </c>
      <c r="AV168" s="13" t="s">
        <v>80</v>
      </c>
      <c r="AW168" s="13" t="s">
        <v>31</v>
      </c>
      <c r="AX168" s="13" t="s">
        <v>75</v>
      </c>
      <c r="AY168" s="221" t="s">
        <v>120</v>
      </c>
    </row>
    <row r="169" spans="2:51" s="14" customFormat="1" ht="12">
      <c r="B169" s="222"/>
      <c r="C169" s="223"/>
      <c r="D169" s="213" t="s">
        <v>130</v>
      </c>
      <c r="E169" s="224" t="s">
        <v>1</v>
      </c>
      <c r="F169" s="225" t="s">
        <v>168</v>
      </c>
      <c r="G169" s="223"/>
      <c r="H169" s="226">
        <v>7.246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130</v>
      </c>
      <c r="AU169" s="232" t="s">
        <v>82</v>
      </c>
      <c r="AV169" s="14" t="s">
        <v>82</v>
      </c>
      <c r="AW169" s="14" t="s">
        <v>31</v>
      </c>
      <c r="AX169" s="14" t="s">
        <v>75</v>
      </c>
      <c r="AY169" s="232" t="s">
        <v>120</v>
      </c>
    </row>
    <row r="170" spans="2:51" s="13" customFormat="1" ht="12">
      <c r="B170" s="211"/>
      <c r="C170" s="212"/>
      <c r="D170" s="213" t="s">
        <v>130</v>
      </c>
      <c r="E170" s="214" t="s">
        <v>1</v>
      </c>
      <c r="F170" s="215" t="s">
        <v>169</v>
      </c>
      <c r="G170" s="212"/>
      <c r="H170" s="214" t="s">
        <v>1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130</v>
      </c>
      <c r="AU170" s="221" t="s">
        <v>82</v>
      </c>
      <c r="AV170" s="13" t="s">
        <v>80</v>
      </c>
      <c r="AW170" s="13" t="s">
        <v>31</v>
      </c>
      <c r="AX170" s="13" t="s">
        <v>75</v>
      </c>
      <c r="AY170" s="221" t="s">
        <v>120</v>
      </c>
    </row>
    <row r="171" spans="2:51" s="14" customFormat="1" ht="12">
      <c r="B171" s="222"/>
      <c r="C171" s="223"/>
      <c r="D171" s="213" t="s">
        <v>130</v>
      </c>
      <c r="E171" s="224" t="s">
        <v>1</v>
      </c>
      <c r="F171" s="225" t="s">
        <v>170</v>
      </c>
      <c r="G171" s="223"/>
      <c r="H171" s="226">
        <v>-0.134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130</v>
      </c>
      <c r="AU171" s="232" t="s">
        <v>82</v>
      </c>
      <c r="AV171" s="14" t="s">
        <v>82</v>
      </c>
      <c r="AW171" s="14" t="s">
        <v>31</v>
      </c>
      <c r="AX171" s="14" t="s">
        <v>75</v>
      </c>
      <c r="AY171" s="232" t="s">
        <v>120</v>
      </c>
    </row>
    <row r="172" spans="2:51" s="15" customFormat="1" ht="12">
      <c r="B172" s="233"/>
      <c r="C172" s="234"/>
      <c r="D172" s="213" t="s">
        <v>130</v>
      </c>
      <c r="E172" s="235" t="s">
        <v>1</v>
      </c>
      <c r="F172" s="236" t="s">
        <v>136</v>
      </c>
      <c r="G172" s="234"/>
      <c r="H172" s="237">
        <v>7.112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130</v>
      </c>
      <c r="AU172" s="243" t="s">
        <v>82</v>
      </c>
      <c r="AV172" s="15" t="s">
        <v>128</v>
      </c>
      <c r="AW172" s="15" t="s">
        <v>31</v>
      </c>
      <c r="AX172" s="15" t="s">
        <v>80</v>
      </c>
      <c r="AY172" s="243" t="s">
        <v>120</v>
      </c>
    </row>
    <row r="173" spans="1:65" s="2" customFormat="1" ht="33" customHeight="1">
      <c r="A173" s="34"/>
      <c r="B173" s="35"/>
      <c r="C173" s="198" t="s">
        <v>176</v>
      </c>
      <c r="D173" s="198" t="s">
        <v>123</v>
      </c>
      <c r="E173" s="199" t="s">
        <v>177</v>
      </c>
      <c r="F173" s="200" t="s">
        <v>178</v>
      </c>
      <c r="G173" s="201" t="s">
        <v>126</v>
      </c>
      <c r="H173" s="202">
        <v>59.79</v>
      </c>
      <c r="I173" s="203"/>
      <c r="J173" s="204">
        <f>ROUND(I173*H173,2)</f>
        <v>0</v>
      </c>
      <c r="K173" s="200" t="s">
        <v>1</v>
      </c>
      <c r="L173" s="39"/>
      <c r="M173" s="205" t="s">
        <v>1</v>
      </c>
      <c r="N173" s="206" t="s">
        <v>40</v>
      </c>
      <c r="O173" s="71"/>
      <c r="P173" s="207">
        <f>O173*H173</f>
        <v>0</v>
      </c>
      <c r="Q173" s="207">
        <v>0</v>
      </c>
      <c r="R173" s="207">
        <f>Q173*H173</f>
        <v>0</v>
      </c>
      <c r="S173" s="207">
        <v>0.109</v>
      </c>
      <c r="T173" s="208">
        <f>S173*H173</f>
        <v>6.51711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9" t="s">
        <v>128</v>
      </c>
      <c r="AT173" s="209" t="s">
        <v>123</v>
      </c>
      <c r="AU173" s="209" t="s">
        <v>82</v>
      </c>
      <c r="AY173" s="17" t="s">
        <v>120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7" t="s">
        <v>80</v>
      </c>
      <c r="BK173" s="210">
        <f>ROUND(I173*H173,2)</f>
        <v>0</v>
      </c>
      <c r="BL173" s="17" t="s">
        <v>128</v>
      </c>
      <c r="BM173" s="209" t="s">
        <v>179</v>
      </c>
    </row>
    <row r="174" spans="2:51" s="13" customFormat="1" ht="22.5">
      <c r="B174" s="211"/>
      <c r="C174" s="212"/>
      <c r="D174" s="213" t="s">
        <v>130</v>
      </c>
      <c r="E174" s="214" t="s">
        <v>1</v>
      </c>
      <c r="F174" s="215" t="s">
        <v>180</v>
      </c>
      <c r="G174" s="212"/>
      <c r="H174" s="214" t="s">
        <v>1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130</v>
      </c>
      <c r="AU174" s="221" t="s">
        <v>82</v>
      </c>
      <c r="AV174" s="13" t="s">
        <v>80</v>
      </c>
      <c r="AW174" s="13" t="s">
        <v>31</v>
      </c>
      <c r="AX174" s="13" t="s">
        <v>75</v>
      </c>
      <c r="AY174" s="221" t="s">
        <v>120</v>
      </c>
    </row>
    <row r="175" spans="2:51" s="13" customFormat="1" ht="12">
      <c r="B175" s="211"/>
      <c r="C175" s="212"/>
      <c r="D175" s="213" t="s">
        <v>130</v>
      </c>
      <c r="E175" s="214" t="s">
        <v>1</v>
      </c>
      <c r="F175" s="215" t="s">
        <v>181</v>
      </c>
      <c r="G175" s="212"/>
      <c r="H175" s="214" t="s">
        <v>1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130</v>
      </c>
      <c r="AU175" s="221" t="s">
        <v>82</v>
      </c>
      <c r="AV175" s="13" t="s">
        <v>80</v>
      </c>
      <c r="AW175" s="13" t="s">
        <v>31</v>
      </c>
      <c r="AX175" s="13" t="s">
        <v>75</v>
      </c>
      <c r="AY175" s="221" t="s">
        <v>120</v>
      </c>
    </row>
    <row r="176" spans="2:51" s="13" customFormat="1" ht="12">
      <c r="B176" s="211"/>
      <c r="C176" s="212"/>
      <c r="D176" s="213" t="s">
        <v>130</v>
      </c>
      <c r="E176" s="214" t="s">
        <v>1</v>
      </c>
      <c r="F176" s="215" t="s">
        <v>182</v>
      </c>
      <c r="G176" s="212"/>
      <c r="H176" s="214" t="s">
        <v>1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130</v>
      </c>
      <c r="AU176" s="221" t="s">
        <v>82</v>
      </c>
      <c r="AV176" s="13" t="s">
        <v>80</v>
      </c>
      <c r="AW176" s="13" t="s">
        <v>31</v>
      </c>
      <c r="AX176" s="13" t="s">
        <v>75</v>
      </c>
      <c r="AY176" s="221" t="s">
        <v>120</v>
      </c>
    </row>
    <row r="177" spans="2:51" s="13" customFormat="1" ht="12">
      <c r="B177" s="211"/>
      <c r="C177" s="212"/>
      <c r="D177" s="213" t="s">
        <v>130</v>
      </c>
      <c r="E177" s="214" t="s">
        <v>1</v>
      </c>
      <c r="F177" s="215" t="s">
        <v>183</v>
      </c>
      <c r="G177" s="212"/>
      <c r="H177" s="214" t="s">
        <v>1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130</v>
      </c>
      <c r="AU177" s="221" t="s">
        <v>82</v>
      </c>
      <c r="AV177" s="13" t="s">
        <v>80</v>
      </c>
      <c r="AW177" s="13" t="s">
        <v>31</v>
      </c>
      <c r="AX177" s="13" t="s">
        <v>75</v>
      </c>
      <c r="AY177" s="221" t="s">
        <v>120</v>
      </c>
    </row>
    <row r="178" spans="2:51" s="13" customFormat="1" ht="33.75">
      <c r="B178" s="211"/>
      <c r="C178" s="212"/>
      <c r="D178" s="213" t="s">
        <v>130</v>
      </c>
      <c r="E178" s="214" t="s">
        <v>1</v>
      </c>
      <c r="F178" s="215" t="s">
        <v>184</v>
      </c>
      <c r="G178" s="212"/>
      <c r="H178" s="214" t="s">
        <v>1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130</v>
      </c>
      <c r="AU178" s="221" t="s">
        <v>82</v>
      </c>
      <c r="AV178" s="13" t="s">
        <v>80</v>
      </c>
      <c r="AW178" s="13" t="s">
        <v>31</v>
      </c>
      <c r="AX178" s="13" t="s">
        <v>75</v>
      </c>
      <c r="AY178" s="221" t="s">
        <v>120</v>
      </c>
    </row>
    <row r="179" spans="2:51" s="13" customFormat="1" ht="22.5">
      <c r="B179" s="211"/>
      <c r="C179" s="212"/>
      <c r="D179" s="213" t="s">
        <v>130</v>
      </c>
      <c r="E179" s="214" t="s">
        <v>1</v>
      </c>
      <c r="F179" s="215" t="s">
        <v>154</v>
      </c>
      <c r="G179" s="212"/>
      <c r="H179" s="214" t="s">
        <v>1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130</v>
      </c>
      <c r="AU179" s="221" t="s">
        <v>82</v>
      </c>
      <c r="AV179" s="13" t="s">
        <v>80</v>
      </c>
      <c r="AW179" s="13" t="s">
        <v>31</v>
      </c>
      <c r="AX179" s="13" t="s">
        <v>75</v>
      </c>
      <c r="AY179" s="221" t="s">
        <v>120</v>
      </c>
    </row>
    <row r="180" spans="2:51" s="14" customFormat="1" ht="12">
      <c r="B180" s="222"/>
      <c r="C180" s="223"/>
      <c r="D180" s="213" t="s">
        <v>130</v>
      </c>
      <c r="E180" s="224" t="s">
        <v>1</v>
      </c>
      <c r="F180" s="225" t="s">
        <v>185</v>
      </c>
      <c r="G180" s="223"/>
      <c r="H180" s="226">
        <v>59.79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130</v>
      </c>
      <c r="AU180" s="232" t="s">
        <v>82</v>
      </c>
      <c r="AV180" s="14" t="s">
        <v>82</v>
      </c>
      <c r="AW180" s="14" t="s">
        <v>31</v>
      </c>
      <c r="AX180" s="14" t="s">
        <v>75</v>
      </c>
      <c r="AY180" s="232" t="s">
        <v>120</v>
      </c>
    </row>
    <row r="181" spans="2:51" s="15" customFormat="1" ht="12">
      <c r="B181" s="233"/>
      <c r="C181" s="234"/>
      <c r="D181" s="213" t="s">
        <v>130</v>
      </c>
      <c r="E181" s="235" t="s">
        <v>1</v>
      </c>
      <c r="F181" s="236" t="s">
        <v>136</v>
      </c>
      <c r="G181" s="234"/>
      <c r="H181" s="237">
        <v>59.79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130</v>
      </c>
      <c r="AU181" s="243" t="s">
        <v>82</v>
      </c>
      <c r="AV181" s="15" t="s">
        <v>128</v>
      </c>
      <c r="AW181" s="15" t="s">
        <v>31</v>
      </c>
      <c r="AX181" s="15" t="s">
        <v>80</v>
      </c>
      <c r="AY181" s="243" t="s">
        <v>120</v>
      </c>
    </row>
    <row r="182" spans="1:65" s="2" customFormat="1" ht="33" customHeight="1">
      <c r="A182" s="34"/>
      <c r="B182" s="35"/>
      <c r="C182" s="198" t="s">
        <v>147</v>
      </c>
      <c r="D182" s="198" t="s">
        <v>123</v>
      </c>
      <c r="E182" s="199" t="s">
        <v>186</v>
      </c>
      <c r="F182" s="200" t="s">
        <v>187</v>
      </c>
      <c r="G182" s="201" t="s">
        <v>126</v>
      </c>
      <c r="H182" s="202">
        <v>16.8</v>
      </c>
      <c r="I182" s="203"/>
      <c r="J182" s="204">
        <f>ROUND(I182*H182,2)</f>
        <v>0</v>
      </c>
      <c r="K182" s="200" t="s">
        <v>127</v>
      </c>
      <c r="L182" s="39"/>
      <c r="M182" s="205" t="s">
        <v>1</v>
      </c>
      <c r="N182" s="206" t="s">
        <v>40</v>
      </c>
      <c r="O182" s="71"/>
      <c r="P182" s="207">
        <f>O182*H182</f>
        <v>0</v>
      </c>
      <c r="Q182" s="207">
        <v>0</v>
      </c>
      <c r="R182" s="207">
        <f>Q182*H182</f>
        <v>0</v>
      </c>
      <c r="S182" s="207">
        <v>0.016</v>
      </c>
      <c r="T182" s="208">
        <f>S182*H182</f>
        <v>0.26880000000000004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9" t="s">
        <v>128</v>
      </c>
      <c r="AT182" s="209" t="s">
        <v>123</v>
      </c>
      <c r="AU182" s="209" t="s">
        <v>82</v>
      </c>
      <c r="AY182" s="17" t="s">
        <v>120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80</v>
      </c>
      <c r="BK182" s="210">
        <f>ROUND(I182*H182,2)</f>
        <v>0</v>
      </c>
      <c r="BL182" s="17" t="s">
        <v>128</v>
      </c>
      <c r="BM182" s="209" t="s">
        <v>188</v>
      </c>
    </row>
    <row r="183" spans="2:51" s="13" customFormat="1" ht="12">
      <c r="B183" s="211"/>
      <c r="C183" s="212"/>
      <c r="D183" s="213" t="s">
        <v>130</v>
      </c>
      <c r="E183" s="214" t="s">
        <v>1</v>
      </c>
      <c r="F183" s="215" t="s">
        <v>140</v>
      </c>
      <c r="G183" s="212"/>
      <c r="H183" s="214" t="s">
        <v>1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130</v>
      </c>
      <c r="AU183" s="221" t="s">
        <v>82</v>
      </c>
      <c r="AV183" s="13" t="s">
        <v>80</v>
      </c>
      <c r="AW183" s="13" t="s">
        <v>31</v>
      </c>
      <c r="AX183" s="13" t="s">
        <v>75</v>
      </c>
      <c r="AY183" s="221" t="s">
        <v>120</v>
      </c>
    </row>
    <row r="184" spans="2:51" s="14" customFormat="1" ht="12">
      <c r="B184" s="222"/>
      <c r="C184" s="223"/>
      <c r="D184" s="213" t="s">
        <v>130</v>
      </c>
      <c r="E184" s="224" t="s">
        <v>1</v>
      </c>
      <c r="F184" s="225" t="s">
        <v>141</v>
      </c>
      <c r="G184" s="223"/>
      <c r="H184" s="226">
        <v>16.8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130</v>
      </c>
      <c r="AU184" s="232" t="s">
        <v>82</v>
      </c>
      <c r="AV184" s="14" t="s">
        <v>82</v>
      </c>
      <c r="AW184" s="14" t="s">
        <v>31</v>
      </c>
      <c r="AX184" s="14" t="s">
        <v>75</v>
      </c>
      <c r="AY184" s="232" t="s">
        <v>120</v>
      </c>
    </row>
    <row r="185" spans="2:51" s="15" customFormat="1" ht="12">
      <c r="B185" s="233"/>
      <c r="C185" s="234"/>
      <c r="D185" s="213" t="s">
        <v>130</v>
      </c>
      <c r="E185" s="235" t="s">
        <v>1</v>
      </c>
      <c r="F185" s="236" t="s">
        <v>136</v>
      </c>
      <c r="G185" s="234"/>
      <c r="H185" s="237">
        <v>16.8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130</v>
      </c>
      <c r="AU185" s="243" t="s">
        <v>82</v>
      </c>
      <c r="AV185" s="15" t="s">
        <v>128</v>
      </c>
      <c r="AW185" s="15" t="s">
        <v>31</v>
      </c>
      <c r="AX185" s="15" t="s">
        <v>80</v>
      </c>
      <c r="AY185" s="243" t="s">
        <v>120</v>
      </c>
    </row>
    <row r="186" spans="1:65" s="2" customFormat="1" ht="33" customHeight="1">
      <c r="A186" s="34"/>
      <c r="B186" s="35"/>
      <c r="C186" s="198" t="s">
        <v>189</v>
      </c>
      <c r="D186" s="198" t="s">
        <v>123</v>
      </c>
      <c r="E186" s="199" t="s">
        <v>190</v>
      </c>
      <c r="F186" s="200" t="s">
        <v>191</v>
      </c>
      <c r="G186" s="201" t="s">
        <v>192</v>
      </c>
      <c r="H186" s="202">
        <v>1</v>
      </c>
      <c r="I186" s="203"/>
      <c r="J186" s="204">
        <f>ROUND(I186*H186,2)</f>
        <v>0</v>
      </c>
      <c r="K186" s="200" t="s">
        <v>1</v>
      </c>
      <c r="L186" s="39"/>
      <c r="M186" s="205" t="s">
        <v>1</v>
      </c>
      <c r="N186" s="206" t="s">
        <v>40</v>
      </c>
      <c r="O186" s="71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9" t="s">
        <v>128</v>
      </c>
      <c r="AT186" s="209" t="s">
        <v>123</v>
      </c>
      <c r="AU186" s="209" t="s">
        <v>82</v>
      </c>
      <c r="AY186" s="17" t="s">
        <v>120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7" t="s">
        <v>80</v>
      </c>
      <c r="BK186" s="210">
        <f>ROUND(I186*H186,2)</f>
        <v>0</v>
      </c>
      <c r="BL186" s="17" t="s">
        <v>128</v>
      </c>
      <c r="BM186" s="209" t="s">
        <v>193</v>
      </c>
    </row>
    <row r="187" spans="2:51" s="13" customFormat="1" ht="12">
      <c r="B187" s="211"/>
      <c r="C187" s="212"/>
      <c r="D187" s="213" t="s">
        <v>130</v>
      </c>
      <c r="E187" s="214" t="s">
        <v>1</v>
      </c>
      <c r="F187" s="215" t="s">
        <v>194</v>
      </c>
      <c r="G187" s="212"/>
      <c r="H187" s="214" t="s">
        <v>1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130</v>
      </c>
      <c r="AU187" s="221" t="s">
        <v>82</v>
      </c>
      <c r="AV187" s="13" t="s">
        <v>80</v>
      </c>
      <c r="AW187" s="13" t="s">
        <v>31</v>
      </c>
      <c r="AX187" s="13" t="s">
        <v>75</v>
      </c>
      <c r="AY187" s="221" t="s">
        <v>120</v>
      </c>
    </row>
    <row r="188" spans="2:51" s="13" customFormat="1" ht="33.75">
      <c r="B188" s="211"/>
      <c r="C188" s="212"/>
      <c r="D188" s="213" t="s">
        <v>130</v>
      </c>
      <c r="E188" s="214" t="s">
        <v>1</v>
      </c>
      <c r="F188" s="215" t="s">
        <v>195</v>
      </c>
      <c r="G188" s="212"/>
      <c r="H188" s="214" t="s">
        <v>1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130</v>
      </c>
      <c r="AU188" s="221" t="s">
        <v>82</v>
      </c>
      <c r="AV188" s="13" t="s">
        <v>80</v>
      </c>
      <c r="AW188" s="13" t="s">
        <v>31</v>
      </c>
      <c r="AX188" s="13" t="s">
        <v>75</v>
      </c>
      <c r="AY188" s="221" t="s">
        <v>120</v>
      </c>
    </row>
    <row r="189" spans="2:51" s="14" customFormat="1" ht="12">
      <c r="B189" s="222"/>
      <c r="C189" s="223"/>
      <c r="D189" s="213" t="s">
        <v>130</v>
      </c>
      <c r="E189" s="224" t="s">
        <v>1</v>
      </c>
      <c r="F189" s="225" t="s">
        <v>80</v>
      </c>
      <c r="G189" s="223"/>
      <c r="H189" s="226">
        <v>1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130</v>
      </c>
      <c r="AU189" s="232" t="s">
        <v>82</v>
      </c>
      <c r="AV189" s="14" t="s">
        <v>82</v>
      </c>
      <c r="AW189" s="14" t="s">
        <v>31</v>
      </c>
      <c r="AX189" s="14" t="s">
        <v>75</v>
      </c>
      <c r="AY189" s="232" t="s">
        <v>120</v>
      </c>
    </row>
    <row r="190" spans="2:51" s="15" customFormat="1" ht="12">
      <c r="B190" s="233"/>
      <c r="C190" s="234"/>
      <c r="D190" s="213" t="s">
        <v>130</v>
      </c>
      <c r="E190" s="235" t="s">
        <v>1</v>
      </c>
      <c r="F190" s="236" t="s">
        <v>136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130</v>
      </c>
      <c r="AU190" s="243" t="s">
        <v>82</v>
      </c>
      <c r="AV190" s="15" t="s">
        <v>128</v>
      </c>
      <c r="AW190" s="15" t="s">
        <v>31</v>
      </c>
      <c r="AX190" s="15" t="s">
        <v>80</v>
      </c>
      <c r="AY190" s="243" t="s">
        <v>120</v>
      </c>
    </row>
    <row r="191" spans="1:65" s="2" customFormat="1" ht="21.75" customHeight="1">
      <c r="A191" s="34"/>
      <c r="B191" s="35"/>
      <c r="C191" s="198" t="s">
        <v>196</v>
      </c>
      <c r="D191" s="198" t="s">
        <v>123</v>
      </c>
      <c r="E191" s="199" t="s">
        <v>197</v>
      </c>
      <c r="F191" s="200" t="s">
        <v>198</v>
      </c>
      <c r="G191" s="201" t="s">
        <v>192</v>
      </c>
      <c r="H191" s="202">
        <v>1</v>
      </c>
      <c r="I191" s="203"/>
      <c r="J191" s="204">
        <f>ROUND(I191*H191,2)</f>
        <v>0</v>
      </c>
      <c r="K191" s="200" t="s">
        <v>1</v>
      </c>
      <c r="L191" s="39"/>
      <c r="M191" s="205" t="s">
        <v>1</v>
      </c>
      <c r="N191" s="206" t="s">
        <v>40</v>
      </c>
      <c r="O191" s="71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9" t="s">
        <v>128</v>
      </c>
      <c r="AT191" s="209" t="s">
        <v>123</v>
      </c>
      <c r="AU191" s="209" t="s">
        <v>82</v>
      </c>
      <c r="AY191" s="17" t="s">
        <v>120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80</v>
      </c>
      <c r="BK191" s="210">
        <f>ROUND(I191*H191,2)</f>
        <v>0</v>
      </c>
      <c r="BL191" s="17" t="s">
        <v>128</v>
      </c>
      <c r="BM191" s="209" t="s">
        <v>199</v>
      </c>
    </row>
    <row r="192" spans="2:51" s="13" customFormat="1" ht="12">
      <c r="B192" s="211"/>
      <c r="C192" s="212"/>
      <c r="D192" s="213" t="s">
        <v>130</v>
      </c>
      <c r="E192" s="214" t="s">
        <v>1</v>
      </c>
      <c r="F192" s="215" t="s">
        <v>194</v>
      </c>
      <c r="G192" s="212"/>
      <c r="H192" s="214" t="s">
        <v>1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130</v>
      </c>
      <c r="AU192" s="221" t="s">
        <v>82</v>
      </c>
      <c r="AV192" s="13" t="s">
        <v>80</v>
      </c>
      <c r="AW192" s="13" t="s">
        <v>31</v>
      </c>
      <c r="AX192" s="13" t="s">
        <v>75</v>
      </c>
      <c r="AY192" s="221" t="s">
        <v>120</v>
      </c>
    </row>
    <row r="193" spans="2:51" s="13" customFormat="1" ht="33.75">
      <c r="B193" s="211"/>
      <c r="C193" s="212"/>
      <c r="D193" s="213" t="s">
        <v>130</v>
      </c>
      <c r="E193" s="214" t="s">
        <v>1</v>
      </c>
      <c r="F193" s="215" t="s">
        <v>195</v>
      </c>
      <c r="G193" s="212"/>
      <c r="H193" s="214" t="s">
        <v>1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130</v>
      </c>
      <c r="AU193" s="221" t="s">
        <v>82</v>
      </c>
      <c r="AV193" s="13" t="s">
        <v>80</v>
      </c>
      <c r="AW193" s="13" t="s">
        <v>31</v>
      </c>
      <c r="AX193" s="13" t="s">
        <v>75</v>
      </c>
      <c r="AY193" s="221" t="s">
        <v>120</v>
      </c>
    </row>
    <row r="194" spans="2:51" s="14" customFormat="1" ht="12">
      <c r="B194" s="222"/>
      <c r="C194" s="223"/>
      <c r="D194" s="213" t="s">
        <v>130</v>
      </c>
      <c r="E194" s="224" t="s">
        <v>1</v>
      </c>
      <c r="F194" s="225" t="s">
        <v>80</v>
      </c>
      <c r="G194" s="223"/>
      <c r="H194" s="226">
        <v>1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130</v>
      </c>
      <c r="AU194" s="232" t="s">
        <v>82</v>
      </c>
      <c r="AV194" s="14" t="s">
        <v>82</v>
      </c>
      <c r="AW194" s="14" t="s">
        <v>31</v>
      </c>
      <c r="AX194" s="14" t="s">
        <v>75</v>
      </c>
      <c r="AY194" s="232" t="s">
        <v>120</v>
      </c>
    </row>
    <row r="195" spans="2:51" s="15" customFormat="1" ht="12">
      <c r="B195" s="233"/>
      <c r="C195" s="234"/>
      <c r="D195" s="213" t="s">
        <v>130</v>
      </c>
      <c r="E195" s="235" t="s">
        <v>1</v>
      </c>
      <c r="F195" s="236" t="s">
        <v>136</v>
      </c>
      <c r="G195" s="234"/>
      <c r="H195" s="237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130</v>
      </c>
      <c r="AU195" s="243" t="s">
        <v>82</v>
      </c>
      <c r="AV195" s="15" t="s">
        <v>128</v>
      </c>
      <c r="AW195" s="15" t="s">
        <v>31</v>
      </c>
      <c r="AX195" s="15" t="s">
        <v>80</v>
      </c>
      <c r="AY195" s="243" t="s">
        <v>120</v>
      </c>
    </row>
    <row r="196" spans="1:65" s="2" customFormat="1" ht="21.75" customHeight="1">
      <c r="A196" s="34"/>
      <c r="B196" s="35"/>
      <c r="C196" s="198" t="s">
        <v>200</v>
      </c>
      <c r="D196" s="198" t="s">
        <v>123</v>
      </c>
      <c r="E196" s="199" t="s">
        <v>201</v>
      </c>
      <c r="F196" s="200" t="s">
        <v>202</v>
      </c>
      <c r="G196" s="201" t="s">
        <v>203</v>
      </c>
      <c r="H196" s="202">
        <v>54</v>
      </c>
      <c r="I196" s="203"/>
      <c r="J196" s="204">
        <f>ROUND(I196*H196,2)</f>
        <v>0</v>
      </c>
      <c r="K196" s="200" t="s">
        <v>1</v>
      </c>
      <c r="L196" s="39"/>
      <c r="M196" s="205" t="s">
        <v>1</v>
      </c>
      <c r="N196" s="206" t="s">
        <v>40</v>
      </c>
      <c r="O196" s="71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9" t="s">
        <v>128</v>
      </c>
      <c r="AT196" s="209" t="s">
        <v>123</v>
      </c>
      <c r="AU196" s="209" t="s">
        <v>82</v>
      </c>
      <c r="AY196" s="17" t="s">
        <v>120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80</v>
      </c>
      <c r="BK196" s="210">
        <f>ROUND(I196*H196,2)</f>
        <v>0</v>
      </c>
      <c r="BL196" s="17" t="s">
        <v>128</v>
      </c>
      <c r="BM196" s="209" t="s">
        <v>204</v>
      </c>
    </row>
    <row r="197" spans="2:51" s="13" customFormat="1" ht="12">
      <c r="B197" s="211"/>
      <c r="C197" s="212"/>
      <c r="D197" s="213" t="s">
        <v>130</v>
      </c>
      <c r="E197" s="214" t="s">
        <v>1</v>
      </c>
      <c r="F197" s="215" t="s">
        <v>194</v>
      </c>
      <c r="G197" s="212"/>
      <c r="H197" s="214" t="s">
        <v>1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130</v>
      </c>
      <c r="AU197" s="221" t="s">
        <v>82</v>
      </c>
      <c r="AV197" s="13" t="s">
        <v>80</v>
      </c>
      <c r="AW197" s="13" t="s">
        <v>31</v>
      </c>
      <c r="AX197" s="13" t="s">
        <v>75</v>
      </c>
      <c r="AY197" s="221" t="s">
        <v>120</v>
      </c>
    </row>
    <row r="198" spans="2:51" s="13" customFormat="1" ht="33.75">
      <c r="B198" s="211"/>
      <c r="C198" s="212"/>
      <c r="D198" s="213" t="s">
        <v>130</v>
      </c>
      <c r="E198" s="214" t="s">
        <v>1</v>
      </c>
      <c r="F198" s="215" t="s">
        <v>195</v>
      </c>
      <c r="G198" s="212"/>
      <c r="H198" s="214" t="s">
        <v>1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130</v>
      </c>
      <c r="AU198" s="221" t="s">
        <v>82</v>
      </c>
      <c r="AV198" s="13" t="s">
        <v>80</v>
      </c>
      <c r="AW198" s="13" t="s">
        <v>31</v>
      </c>
      <c r="AX198" s="13" t="s">
        <v>75</v>
      </c>
      <c r="AY198" s="221" t="s">
        <v>120</v>
      </c>
    </row>
    <row r="199" spans="2:51" s="14" customFormat="1" ht="12">
      <c r="B199" s="222"/>
      <c r="C199" s="223"/>
      <c r="D199" s="213" t="s">
        <v>130</v>
      </c>
      <c r="E199" s="224" t="s">
        <v>1</v>
      </c>
      <c r="F199" s="225" t="s">
        <v>205</v>
      </c>
      <c r="G199" s="223"/>
      <c r="H199" s="226">
        <v>54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130</v>
      </c>
      <c r="AU199" s="232" t="s">
        <v>82</v>
      </c>
      <c r="AV199" s="14" t="s">
        <v>82</v>
      </c>
      <c r="AW199" s="14" t="s">
        <v>31</v>
      </c>
      <c r="AX199" s="14" t="s">
        <v>75</v>
      </c>
      <c r="AY199" s="232" t="s">
        <v>120</v>
      </c>
    </row>
    <row r="200" spans="2:51" s="15" customFormat="1" ht="12">
      <c r="B200" s="233"/>
      <c r="C200" s="234"/>
      <c r="D200" s="213" t="s">
        <v>130</v>
      </c>
      <c r="E200" s="235" t="s">
        <v>1</v>
      </c>
      <c r="F200" s="236" t="s">
        <v>136</v>
      </c>
      <c r="G200" s="234"/>
      <c r="H200" s="237">
        <v>54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130</v>
      </c>
      <c r="AU200" s="243" t="s">
        <v>82</v>
      </c>
      <c r="AV200" s="15" t="s">
        <v>128</v>
      </c>
      <c r="AW200" s="15" t="s">
        <v>31</v>
      </c>
      <c r="AX200" s="15" t="s">
        <v>80</v>
      </c>
      <c r="AY200" s="243" t="s">
        <v>120</v>
      </c>
    </row>
    <row r="201" spans="2:63" s="12" customFormat="1" ht="22.9" customHeight="1">
      <c r="B201" s="182"/>
      <c r="C201" s="183"/>
      <c r="D201" s="184" t="s">
        <v>74</v>
      </c>
      <c r="E201" s="196" t="s">
        <v>206</v>
      </c>
      <c r="F201" s="196" t="s">
        <v>207</v>
      </c>
      <c r="G201" s="183"/>
      <c r="H201" s="183"/>
      <c r="I201" s="186"/>
      <c r="J201" s="197">
        <f>BK201</f>
        <v>0</v>
      </c>
      <c r="K201" s="183"/>
      <c r="L201" s="188"/>
      <c r="M201" s="189"/>
      <c r="N201" s="190"/>
      <c r="O201" s="190"/>
      <c r="P201" s="191">
        <f>SUM(P202:P204)</f>
        <v>0</v>
      </c>
      <c r="Q201" s="190"/>
      <c r="R201" s="191">
        <f>SUM(R202:R204)</f>
        <v>0</v>
      </c>
      <c r="S201" s="190"/>
      <c r="T201" s="192">
        <f>SUM(T202:T204)</f>
        <v>0</v>
      </c>
      <c r="AR201" s="193" t="s">
        <v>80</v>
      </c>
      <c r="AT201" s="194" t="s">
        <v>74</v>
      </c>
      <c r="AU201" s="194" t="s">
        <v>80</v>
      </c>
      <c r="AY201" s="193" t="s">
        <v>120</v>
      </c>
      <c r="BK201" s="195">
        <f>SUM(BK202:BK204)</f>
        <v>0</v>
      </c>
    </row>
    <row r="202" spans="1:65" s="2" customFormat="1" ht="21.75" customHeight="1">
      <c r="A202" s="34"/>
      <c r="B202" s="35"/>
      <c r="C202" s="198" t="s">
        <v>208</v>
      </c>
      <c r="D202" s="198" t="s">
        <v>123</v>
      </c>
      <c r="E202" s="199" t="s">
        <v>209</v>
      </c>
      <c r="F202" s="200" t="s">
        <v>210</v>
      </c>
      <c r="G202" s="201" t="s">
        <v>211</v>
      </c>
      <c r="H202" s="202">
        <v>34.622</v>
      </c>
      <c r="I202" s="203"/>
      <c r="J202" s="204">
        <f>ROUND(I202*H202,2)</f>
        <v>0</v>
      </c>
      <c r="K202" s="200" t="s">
        <v>127</v>
      </c>
      <c r="L202" s="39"/>
      <c r="M202" s="205" t="s">
        <v>1</v>
      </c>
      <c r="N202" s="206" t="s">
        <v>40</v>
      </c>
      <c r="O202" s="71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9" t="s">
        <v>128</v>
      </c>
      <c r="AT202" s="209" t="s">
        <v>123</v>
      </c>
      <c r="AU202" s="209" t="s">
        <v>82</v>
      </c>
      <c r="AY202" s="17" t="s">
        <v>120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7" t="s">
        <v>80</v>
      </c>
      <c r="BK202" s="210">
        <f>ROUND(I202*H202,2)</f>
        <v>0</v>
      </c>
      <c r="BL202" s="17" t="s">
        <v>128</v>
      </c>
      <c r="BM202" s="209" t="s">
        <v>212</v>
      </c>
    </row>
    <row r="203" spans="1:65" s="2" customFormat="1" ht="33" customHeight="1">
      <c r="A203" s="34"/>
      <c r="B203" s="35"/>
      <c r="C203" s="198" t="s">
        <v>213</v>
      </c>
      <c r="D203" s="198" t="s">
        <v>123</v>
      </c>
      <c r="E203" s="199" t="s">
        <v>214</v>
      </c>
      <c r="F203" s="200" t="s">
        <v>215</v>
      </c>
      <c r="G203" s="201" t="s">
        <v>211</v>
      </c>
      <c r="H203" s="202">
        <v>34.622</v>
      </c>
      <c r="I203" s="203"/>
      <c r="J203" s="204">
        <f>ROUND(I203*H203,2)</f>
        <v>0</v>
      </c>
      <c r="K203" s="200" t="s">
        <v>1</v>
      </c>
      <c r="L203" s="39"/>
      <c r="M203" s="205" t="s">
        <v>1</v>
      </c>
      <c r="N203" s="206" t="s">
        <v>40</v>
      </c>
      <c r="O203" s="71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9" t="s">
        <v>128</v>
      </c>
      <c r="AT203" s="209" t="s">
        <v>123</v>
      </c>
      <c r="AU203" s="209" t="s">
        <v>82</v>
      </c>
      <c r="AY203" s="17" t="s">
        <v>120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7" t="s">
        <v>80</v>
      </c>
      <c r="BK203" s="210">
        <f>ROUND(I203*H203,2)</f>
        <v>0</v>
      </c>
      <c r="BL203" s="17" t="s">
        <v>128</v>
      </c>
      <c r="BM203" s="209" t="s">
        <v>216</v>
      </c>
    </row>
    <row r="204" spans="1:65" s="2" customFormat="1" ht="21.75" customHeight="1">
      <c r="A204" s="34"/>
      <c r="B204" s="35"/>
      <c r="C204" s="198" t="s">
        <v>217</v>
      </c>
      <c r="D204" s="198" t="s">
        <v>123</v>
      </c>
      <c r="E204" s="199" t="s">
        <v>218</v>
      </c>
      <c r="F204" s="200" t="s">
        <v>219</v>
      </c>
      <c r="G204" s="201" t="s">
        <v>211</v>
      </c>
      <c r="H204" s="202">
        <v>34.622</v>
      </c>
      <c r="I204" s="203"/>
      <c r="J204" s="204">
        <f>ROUND(I204*H204,2)</f>
        <v>0</v>
      </c>
      <c r="K204" s="200" t="s">
        <v>127</v>
      </c>
      <c r="L204" s="39"/>
      <c r="M204" s="205" t="s">
        <v>1</v>
      </c>
      <c r="N204" s="206" t="s">
        <v>40</v>
      </c>
      <c r="O204" s="71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9" t="s">
        <v>128</v>
      </c>
      <c r="AT204" s="209" t="s">
        <v>123</v>
      </c>
      <c r="AU204" s="209" t="s">
        <v>82</v>
      </c>
      <c r="AY204" s="17" t="s">
        <v>120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7" t="s">
        <v>80</v>
      </c>
      <c r="BK204" s="210">
        <f>ROUND(I204*H204,2)</f>
        <v>0</v>
      </c>
      <c r="BL204" s="17" t="s">
        <v>128</v>
      </c>
      <c r="BM204" s="209" t="s">
        <v>220</v>
      </c>
    </row>
    <row r="205" spans="2:63" s="12" customFormat="1" ht="22.9" customHeight="1">
      <c r="B205" s="182"/>
      <c r="C205" s="183"/>
      <c r="D205" s="184" t="s">
        <v>74</v>
      </c>
      <c r="E205" s="196" t="s">
        <v>221</v>
      </c>
      <c r="F205" s="196" t="s">
        <v>222</v>
      </c>
      <c r="G205" s="183"/>
      <c r="H205" s="183"/>
      <c r="I205" s="186"/>
      <c r="J205" s="197">
        <f>BK205</f>
        <v>0</v>
      </c>
      <c r="K205" s="183"/>
      <c r="L205" s="188"/>
      <c r="M205" s="189"/>
      <c r="N205" s="190"/>
      <c r="O205" s="190"/>
      <c r="P205" s="191">
        <f>P206</f>
        <v>0</v>
      </c>
      <c r="Q205" s="190"/>
      <c r="R205" s="191">
        <f>R206</f>
        <v>0</v>
      </c>
      <c r="S205" s="190"/>
      <c r="T205" s="192">
        <f>T206</f>
        <v>0</v>
      </c>
      <c r="AR205" s="193" t="s">
        <v>80</v>
      </c>
      <c r="AT205" s="194" t="s">
        <v>74</v>
      </c>
      <c r="AU205" s="194" t="s">
        <v>80</v>
      </c>
      <c r="AY205" s="193" t="s">
        <v>120</v>
      </c>
      <c r="BK205" s="195">
        <f>BK206</f>
        <v>0</v>
      </c>
    </row>
    <row r="206" spans="1:65" s="2" customFormat="1" ht="16.5" customHeight="1">
      <c r="A206" s="34"/>
      <c r="B206" s="35"/>
      <c r="C206" s="198" t="s">
        <v>223</v>
      </c>
      <c r="D206" s="198" t="s">
        <v>123</v>
      </c>
      <c r="E206" s="199" t="s">
        <v>224</v>
      </c>
      <c r="F206" s="200" t="s">
        <v>225</v>
      </c>
      <c r="G206" s="201" t="s">
        <v>211</v>
      </c>
      <c r="H206" s="202">
        <v>1.567</v>
      </c>
      <c r="I206" s="203"/>
      <c r="J206" s="204">
        <f>ROUND(I206*H206,2)</f>
        <v>0</v>
      </c>
      <c r="K206" s="200" t="s">
        <v>127</v>
      </c>
      <c r="L206" s="39"/>
      <c r="M206" s="205" t="s">
        <v>1</v>
      </c>
      <c r="N206" s="206" t="s">
        <v>40</v>
      </c>
      <c r="O206" s="71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9" t="s">
        <v>128</v>
      </c>
      <c r="AT206" s="209" t="s">
        <v>123</v>
      </c>
      <c r="AU206" s="209" t="s">
        <v>82</v>
      </c>
      <c r="AY206" s="17" t="s">
        <v>120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7" t="s">
        <v>80</v>
      </c>
      <c r="BK206" s="210">
        <f>ROUND(I206*H206,2)</f>
        <v>0</v>
      </c>
      <c r="BL206" s="17" t="s">
        <v>128</v>
      </c>
      <c r="BM206" s="209" t="s">
        <v>226</v>
      </c>
    </row>
    <row r="207" spans="2:63" s="12" customFormat="1" ht="25.9" customHeight="1">
      <c r="B207" s="182"/>
      <c r="C207" s="183"/>
      <c r="D207" s="184" t="s">
        <v>74</v>
      </c>
      <c r="E207" s="185" t="s">
        <v>227</v>
      </c>
      <c r="F207" s="185" t="s">
        <v>228</v>
      </c>
      <c r="G207" s="183"/>
      <c r="H207" s="183"/>
      <c r="I207" s="186"/>
      <c r="J207" s="187">
        <f>BK207</f>
        <v>0</v>
      </c>
      <c r="K207" s="183"/>
      <c r="L207" s="188"/>
      <c r="M207" s="189"/>
      <c r="N207" s="190"/>
      <c r="O207" s="190"/>
      <c r="P207" s="191">
        <f>P208+P299+P326+P339+P369+P393</f>
        <v>0</v>
      </c>
      <c r="Q207" s="190"/>
      <c r="R207" s="191">
        <f>R208+R299+R326+R339+R369+R393</f>
        <v>91.00207388</v>
      </c>
      <c r="S207" s="190"/>
      <c r="T207" s="192">
        <f>T208+T299+T326+T339+T369+T393</f>
        <v>1.9543835999999999</v>
      </c>
      <c r="AR207" s="193" t="s">
        <v>82</v>
      </c>
      <c r="AT207" s="194" t="s">
        <v>74</v>
      </c>
      <c r="AU207" s="194" t="s">
        <v>75</v>
      </c>
      <c r="AY207" s="193" t="s">
        <v>120</v>
      </c>
      <c r="BK207" s="195">
        <f>BK208+BK299+BK326+BK339+BK369+BK393</f>
        <v>0</v>
      </c>
    </row>
    <row r="208" spans="2:63" s="12" customFormat="1" ht="22.9" customHeight="1">
      <c r="B208" s="182"/>
      <c r="C208" s="183"/>
      <c r="D208" s="184" t="s">
        <v>74</v>
      </c>
      <c r="E208" s="196" t="s">
        <v>229</v>
      </c>
      <c r="F208" s="196" t="s">
        <v>230</v>
      </c>
      <c r="G208" s="183"/>
      <c r="H208" s="183"/>
      <c r="I208" s="186"/>
      <c r="J208" s="197">
        <f>BK208</f>
        <v>0</v>
      </c>
      <c r="K208" s="183"/>
      <c r="L208" s="188"/>
      <c r="M208" s="189"/>
      <c r="N208" s="190"/>
      <c r="O208" s="190"/>
      <c r="P208" s="191">
        <f>SUM(P209:P298)</f>
        <v>0</v>
      </c>
      <c r="Q208" s="190"/>
      <c r="R208" s="191">
        <f>SUM(R209:R298)</f>
        <v>85.21786144</v>
      </c>
      <c r="S208" s="190"/>
      <c r="T208" s="192">
        <f>SUM(T209:T298)</f>
        <v>1.79212</v>
      </c>
      <c r="AR208" s="193" t="s">
        <v>82</v>
      </c>
      <c r="AT208" s="194" t="s">
        <v>74</v>
      </c>
      <c r="AU208" s="194" t="s">
        <v>80</v>
      </c>
      <c r="AY208" s="193" t="s">
        <v>120</v>
      </c>
      <c r="BK208" s="195">
        <f>SUM(BK209:BK298)</f>
        <v>0</v>
      </c>
    </row>
    <row r="209" spans="1:65" s="2" customFormat="1" ht="16.5" customHeight="1">
      <c r="A209" s="34"/>
      <c r="B209" s="35"/>
      <c r="C209" s="198" t="s">
        <v>231</v>
      </c>
      <c r="D209" s="198" t="s">
        <v>123</v>
      </c>
      <c r="E209" s="199" t="s">
        <v>232</v>
      </c>
      <c r="F209" s="200" t="s">
        <v>233</v>
      </c>
      <c r="G209" s="201" t="s">
        <v>126</v>
      </c>
      <c r="H209" s="202">
        <v>162.92</v>
      </c>
      <c r="I209" s="203"/>
      <c r="J209" s="204">
        <f>ROUND(I209*H209,2)</f>
        <v>0</v>
      </c>
      <c r="K209" s="200" t="s">
        <v>127</v>
      </c>
      <c r="L209" s="39"/>
      <c r="M209" s="205" t="s">
        <v>1</v>
      </c>
      <c r="N209" s="206" t="s">
        <v>40</v>
      </c>
      <c r="O209" s="71"/>
      <c r="P209" s="207">
        <f>O209*H209</f>
        <v>0</v>
      </c>
      <c r="Q209" s="207">
        <v>0</v>
      </c>
      <c r="R209" s="207">
        <f>Q209*H209</f>
        <v>0</v>
      </c>
      <c r="S209" s="207">
        <v>0.006</v>
      </c>
      <c r="T209" s="208">
        <f>S209*H209</f>
        <v>0.97752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9" t="s">
        <v>223</v>
      </c>
      <c r="AT209" s="209" t="s">
        <v>123</v>
      </c>
      <c r="AU209" s="209" t="s">
        <v>82</v>
      </c>
      <c r="AY209" s="17" t="s">
        <v>120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80</v>
      </c>
      <c r="BK209" s="210">
        <f>ROUND(I209*H209,2)</f>
        <v>0</v>
      </c>
      <c r="BL209" s="17" t="s">
        <v>223</v>
      </c>
      <c r="BM209" s="209" t="s">
        <v>234</v>
      </c>
    </row>
    <row r="210" spans="2:51" s="13" customFormat="1" ht="22.5">
      <c r="B210" s="211"/>
      <c r="C210" s="212"/>
      <c r="D210" s="213" t="s">
        <v>130</v>
      </c>
      <c r="E210" s="214" t="s">
        <v>1</v>
      </c>
      <c r="F210" s="215" t="s">
        <v>235</v>
      </c>
      <c r="G210" s="212"/>
      <c r="H210" s="214" t="s">
        <v>1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130</v>
      </c>
      <c r="AU210" s="221" t="s">
        <v>82</v>
      </c>
      <c r="AV210" s="13" t="s">
        <v>80</v>
      </c>
      <c r="AW210" s="13" t="s">
        <v>31</v>
      </c>
      <c r="AX210" s="13" t="s">
        <v>75</v>
      </c>
      <c r="AY210" s="221" t="s">
        <v>120</v>
      </c>
    </row>
    <row r="211" spans="2:51" s="13" customFormat="1" ht="22.5">
      <c r="B211" s="211"/>
      <c r="C211" s="212"/>
      <c r="D211" s="213" t="s">
        <v>130</v>
      </c>
      <c r="E211" s="214" t="s">
        <v>1</v>
      </c>
      <c r="F211" s="215" t="s">
        <v>236</v>
      </c>
      <c r="G211" s="212"/>
      <c r="H211" s="214" t="s">
        <v>1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130</v>
      </c>
      <c r="AU211" s="221" t="s">
        <v>82</v>
      </c>
      <c r="AV211" s="13" t="s">
        <v>80</v>
      </c>
      <c r="AW211" s="13" t="s">
        <v>31</v>
      </c>
      <c r="AX211" s="13" t="s">
        <v>75</v>
      </c>
      <c r="AY211" s="221" t="s">
        <v>120</v>
      </c>
    </row>
    <row r="212" spans="2:51" s="14" customFormat="1" ht="12">
      <c r="B212" s="222"/>
      <c r="C212" s="223"/>
      <c r="D212" s="213" t="s">
        <v>130</v>
      </c>
      <c r="E212" s="224" t="s">
        <v>1</v>
      </c>
      <c r="F212" s="225" t="s">
        <v>237</v>
      </c>
      <c r="G212" s="223"/>
      <c r="H212" s="226">
        <v>162.92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130</v>
      </c>
      <c r="AU212" s="232" t="s">
        <v>82</v>
      </c>
      <c r="AV212" s="14" t="s">
        <v>82</v>
      </c>
      <c r="AW212" s="14" t="s">
        <v>31</v>
      </c>
      <c r="AX212" s="14" t="s">
        <v>75</v>
      </c>
      <c r="AY212" s="232" t="s">
        <v>120</v>
      </c>
    </row>
    <row r="213" spans="2:51" s="15" customFormat="1" ht="12">
      <c r="B213" s="233"/>
      <c r="C213" s="234"/>
      <c r="D213" s="213" t="s">
        <v>130</v>
      </c>
      <c r="E213" s="235" t="s">
        <v>1</v>
      </c>
      <c r="F213" s="236" t="s">
        <v>136</v>
      </c>
      <c r="G213" s="234"/>
      <c r="H213" s="237">
        <v>162.92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130</v>
      </c>
      <c r="AU213" s="243" t="s">
        <v>82</v>
      </c>
      <c r="AV213" s="15" t="s">
        <v>128</v>
      </c>
      <c r="AW213" s="15" t="s">
        <v>31</v>
      </c>
      <c r="AX213" s="15" t="s">
        <v>80</v>
      </c>
      <c r="AY213" s="243" t="s">
        <v>120</v>
      </c>
    </row>
    <row r="214" spans="1:65" s="2" customFormat="1" ht="16.5" customHeight="1">
      <c r="A214" s="34"/>
      <c r="B214" s="35"/>
      <c r="C214" s="198" t="s">
        <v>238</v>
      </c>
      <c r="D214" s="198" t="s">
        <v>123</v>
      </c>
      <c r="E214" s="199" t="s">
        <v>239</v>
      </c>
      <c r="F214" s="200" t="s">
        <v>240</v>
      </c>
      <c r="G214" s="201" t="s">
        <v>126</v>
      </c>
      <c r="H214" s="202">
        <v>81.46</v>
      </c>
      <c r="I214" s="203"/>
      <c r="J214" s="204">
        <f>ROUND(I214*H214,2)</f>
        <v>0</v>
      </c>
      <c r="K214" s="200" t="s">
        <v>127</v>
      </c>
      <c r="L214" s="39"/>
      <c r="M214" s="205" t="s">
        <v>1</v>
      </c>
      <c r="N214" s="206" t="s">
        <v>40</v>
      </c>
      <c r="O214" s="71"/>
      <c r="P214" s="207">
        <f>O214*H214</f>
        <v>0</v>
      </c>
      <c r="Q214" s="207">
        <v>0</v>
      </c>
      <c r="R214" s="207">
        <f>Q214*H214</f>
        <v>0</v>
      </c>
      <c r="S214" s="207">
        <v>0.01</v>
      </c>
      <c r="T214" s="208">
        <f>S214*H214</f>
        <v>0.8146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9" t="s">
        <v>223</v>
      </c>
      <c r="AT214" s="209" t="s">
        <v>123</v>
      </c>
      <c r="AU214" s="209" t="s">
        <v>82</v>
      </c>
      <c r="AY214" s="17" t="s">
        <v>120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7" t="s">
        <v>80</v>
      </c>
      <c r="BK214" s="210">
        <f>ROUND(I214*H214,2)</f>
        <v>0</v>
      </c>
      <c r="BL214" s="17" t="s">
        <v>223</v>
      </c>
      <c r="BM214" s="209" t="s">
        <v>241</v>
      </c>
    </row>
    <row r="215" spans="2:51" s="13" customFormat="1" ht="22.5">
      <c r="B215" s="211"/>
      <c r="C215" s="212"/>
      <c r="D215" s="213" t="s">
        <v>130</v>
      </c>
      <c r="E215" s="214" t="s">
        <v>1</v>
      </c>
      <c r="F215" s="215" t="s">
        <v>235</v>
      </c>
      <c r="G215" s="212"/>
      <c r="H215" s="214" t="s">
        <v>1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130</v>
      </c>
      <c r="AU215" s="221" t="s">
        <v>82</v>
      </c>
      <c r="AV215" s="13" t="s">
        <v>80</v>
      </c>
      <c r="AW215" s="13" t="s">
        <v>31</v>
      </c>
      <c r="AX215" s="13" t="s">
        <v>75</v>
      </c>
      <c r="AY215" s="221" t="s">
        <v>120</v>
      </c>
    </row>
    <row r="216" spans="2:51" s="13" customFormat="1" ht="22.5">
      <c r="B216" s="211"/>
      <c r="C216" s="212"/>
      <c r="D216" s="213" t="s">
        <v>130</v>
      </c>
      <c r="E216" s="214" t="s">
        <v>1</v>
      </c>
      <c r="F216" s="215" t="s">
        <v>242</v>
      </c>
      <c r="G216" s="212"/>
      <c r="H216" s="214" t="s">
        <v>1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130</v>
      </c>
      <c r="AU216" s="221" t="s">
        <v>82</v>
      </c>
      <c r="AV216" s="13" t="s">
        <v>80</v>
      </c>
      <c r="AW216" s="13" t="s">
        <v>31</v>
      </c>
      <c r="AX216" s="13" t="s">
        <v>75</v>
      </c>
      <c r="AY216" s="221" t="s">
        <v>120</v>
      </c>
    </row>
    <row r="217" spans="2:51" s="14" customFormat="1" ht="12">
      <c r="B217" s="222"/>
      <c r="C217" s="223"/>
      <c r="D217" s="213" t="s">
        <v>130</v>
      </c>
      <c r="E217" s="224" t="s">
        <v>1</v>
      </c>
      <c r="F217" s="225" t="s">
        <v>243</v>
      </c>
      <c r="G217" s="223"/>
      <c r="H217" s="226">
        <v>81.46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130</v>
      </c>
      <c r="AU217" s="232" t="s">
        <v>82</v>
      </c>
      <c r="AV217" s="14" t="s">
        <v>82</v>
      </c>
      <c r="AW217" s="14" t="s">
        <v>31</v>
      </c>
      <c r="AX217" s="14" t="s">
        <v>75</v>
      </c>
      <c r="AY217" s="232" t="s">
        <v>120</v>
      </c>
    </row>
    <row r="218" spans="2:51" s="15" customFormat="1" ht="12">
      <c r="B218" s="233"/>
      <c r="C218" s="234"/>
      <c r="D218" s="213" t="s">
        <v>130</v>
      </c>
      <c r="E218" s="235" t="s">
        <v>1</v>
      </c>
      <c r="F218" s="236" t="s">
        <v>136</v>
      </c>
      <c r="G218" s="234"/>
      <c r="H218" s="237">
        <v>81.46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130</v>
      </c>
      <c r="AU218" s="243" t="s">
        <v>82</v>
      </c>
      <c r="AV218" s="15" t="s">
        <v>128</v>
      </c>
      <c r="AW218" s="15" t="s">
        <v>31</v>
      </c>
      <c r="AX218" s="15" t="s">
        <v>80</v>
      </c>
      <c r="AY218" s="243" t="s">
        <v>120</v>
      </c>
    </row>
    <row r="219" spans="1:65" s="2" customFormat="1" ht="21.75" customHeight="1">
      <c r="A219" s="34"/>
      <c r="B219" s="35"/>
      <c r="C219" s="198" t="s">
        <v>244</v>
      </c>
      <c r="D219" s="198" t="s">
        <v>123</v>
      </c>
      <c r="E219" s="199" t="s">
        <v>245</v>
      </c>
      <c r="F219" s="200" t="s">
        <v>246</v>
      </c>
      <c r="G219" s="201" t="s">
        <v>126</v>
      </c>
      <c r="H219" s="202">
        <v>84.339</v>
      </c>
      <c r="I219" s="203"/>
      <c r="J219" s="204">
        <f>ROUND(I219*H219,2)</f>
        <v>0</v>
      </c>
      <c r="K219" s="200" t="s">
        <v>127</v>
      </c>
      <c r="L219" s="39"/>
      <c r="M219" s="205" t="s">
        <v>1</v>
      </c>
      <c r="N219" s="206" t="s">
        <v>40</v>
      </c>
      <c r="O219" s="71"/>
      <c r="P219" s="207">
        <f>O219*H219</f>
        <v>0</v>
      </c>
      <c r="Q219" s="207">
        <v>0</v>
      </c>
      <c r="R219" s="207">
        <f>Q219*H219</f>
        <v>0</v>
      </c>
      <c r="S219" s="207">
        <v>0</v>
      </c>
      <c r="T219" s="20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9" t="s">
        <v>223</v>
      </c>
      <c r="AT219" s="209" t="s">
        <v>123</v>
      </c>
      <c r="AU219" s="209" t="s">
        <v>82</v>
      </c>
      <c r="AY219" s="17" t="s">
        <v>120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7" t="s">
        <v>80</v>
      </c>
      <c r="BK219" s="210">
        <f>ROUND(I219*H219,2)</f>
        <v>0</v>
      </c>
      <c r="BL219" s="17" t="s">
        <v>223</v>
      </c>
      <c r="BM219" s="209" t="s">
        <v>247</v>
      </c>
    </row>
    <row r="220" spans="2:51" s="13" customFormat="1" ht="12">
      <c r="B220" s="211"/>
      <c r="C220" s="212"/>
      <c r="D220" s="213" t="s">
        <v>130</v>
      </c>
      <c r="E220" s="214" t="s">
        <v>1</v>
      </c>
      <c r="F220" s="215" t="s">
        <v>248</v>
      </c>
      <c r="G220" s="212"/>
      <c r="H220" s="214" t="s">
        <v>1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130</v>
      </c>
      <c r="AU220" s="221" t="s">
        <v>82</v>
      </c>
      <c r="AV220" s="13" t="s">
        <v>80</v>
      </c>
      <c r="AW220" s="13" t="s">
        <v>31</v>
      </c>
      <c r="AX220" s="13" t="s">
        <v>75</v>
      </c>
      <c r="AY220" s="221" t="s">
        <v>120</v>
      </c>
    </row>
    <row r="221" spans="2:51" s="13" customFormat="1" ht="12">
      <c r="B221" s="211"/>
      <c r="C221" s="212"/>
      <c r="D221" s="213" t="s">
        <v>130</v>
      </c>
      <c r="E221" s="214" t="s">
        <v>1</v>
      </c>
      <c r="F221" s="215" t="s">
        <v>167</v>
      </c>
      <c r="G221" s="212"/>
      <c r="H221" s="214" t="s">
        <v>1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130</v>
      </c>
      <c r="AU221" s="221" t="s">
        <v>82</v>
      </c>
      <c r="AV221" s="13" t="s">
        <v>80</v>
      </c>
      <c r="AW221" s="13" t="s">
        <v>31</v>
      </c>
      <c r="AX221" s="13" t="s">
        <v>75</v>
      </c>
      <c r="AY221" s="221" t="s">
        <v>120</v>
      </c>
    </row>
    <row r="222" spans="2:51" s="14" customFormat="1" ht="12">
      <c r="B222" s="222"/>
      <c r="C222" s="223"/>
      <c r="D222" s="213" t="s">
        <v>130</v>
      </c>
      <c r="E222" s="224" t="s">
        <v>1</v>
      </c>
      <c r="F222" s="225" t="s">
        <v>249</v>
      </c>
      <c r="G222" s="223"/>
      <c r="H222" s="226">
        <v>72.46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130</v>
      </c>
      <c r="AU222" s="232" t="s">
        <v>82</v>
      </c>
      <c r="AV222" s="14" t="s">
        <v>82</v>
      </c>
      <c r="AW222" s="14" t="s">
        <v>31</v>
      </c>
      <c r="AX222" s="14" t="s">
        <v>75</v>
      </c>
      <c r="AY222" s="232" t="s">
        <v>120</v>
      </c>
    </row>
    <row r="223" spans="2:51" s="13" customFormat="1" ht="12">
      <c r="B223" s="211"/>
      <c r="C223" s="212"/>
      <c r="D223" s="213" t="s">
        <v>130</v>
      </c>
      <c r="E223" s="214" t="s">
        <v>1</v>
      </c>
      <c r="F223" s="215" t="s">
        <v>250</v>
      </c>
      <c r="G223" s="212"/>
      <c r="H223" s="214" t="s">
        <v>1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130</v>
      </c>
      <c r="AU223" s="221" t="s">
        <v>82</v>
      </c>
      <c r="AV223" s="13" t="s">
        <v>80</v>
      </c>
      <c r="AW223" s="13" t="s">
        <v>31</v>
      </c>
      <c r="AX223" s="13" t="s">
        <v>75</v>
      </c>
      <c r="AY223" s="221" t="s">
        <v>120</v>
      </c>
    </row>
    <row r="224" spans="2:51" s="13" customFormat="1" ht="12">
      <c r="B224" s="211"/>
      <c r="C224" s="212"/>
      <c r="D224" s="213" t="s">
        <v>130</v>
      </c>
      <c r="E224" s="214" t="s">
        <v>1</v>
      </c>
      <c r="F224" s="215" t="s">
        <v>251</v>
      </c>
      <c r="G224" s="212"/>
      <c r="H224" s="214" t="s">
        <v>1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130</v>
      </c>
      <c r="AU224" s="221" t="s">
        <v>82</v>
      </c>
      <c r="AV224" s="13" t="s">
        <v>80</v>
      </c>
      <c r="AW224" s="13" t="s">
        <v>31</v>
      </c>
      <c r="AX224" s="13" t="s">
        <v>75</v>
      </c>
      <c r="AY224" s="221" t="s">
        <v>120</v>
      </c>
    </row>
    <row r="225" spans="2:51" s="14" customFormat="1" ht="12">
      <c r="B225" s="222"/>
      <c r="C225" s="223"/>
      <c r="D225" s="213" t="s">
        <v>130</v>
      </c>
      <c r="E225" s="224" t="s">
        <v>1</v>
      </c>
      <c r="F225" s="225" t="s">
        <v>252</v>
      </c>
      <c r="G225" s="223"/>
      <c r="H225" s="226">
        <v>11.064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130</v>
      </c>
      <c r="AU225" s="232" t="s">
        <v>82</v>
      </c>
      <c r="AV225" s="14" t="s">
        <v>82</v>
      </c>
      <c r="AW225" s="14" t="s">
        <v>31</v>
      </c>
      <c r="AX225" s="14" t="s">
        <v>75</v>
      </c>
      <c r="AY225" s="232" t="s">
        <v>120</v>
      </c>
    </row>
    <row r="226" spans="2:51" s="13" customFormat="1" ht="12">
      <c r="B226" s="211"/>
      <c r="C226" s="212"/>
      <c r="D226" s="213" t="s">
        <v>130</v>
      </c>
      <c r="E226" s="214" t="s">
        <v>1</v>
      </c>
      <c r="F226" s="215" t="s">
        <v>253</v>
      </c>
      <c r="G226" s="212"/>
      <c r="H226" s="214" t="s">
        <v>1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130</v>
      </c>
      <c r="AU226" s="221" t="s">
        <v>82</v>
      </c>
      <c r="AV226" s="13" t="s">
        <v>80</v>
      </c>
      <c r="AW226" s="13" t="s">
        <v>31</v>
      </c>
      <c r="AX226" s="13" t="s">
        <v>75</v>
      </c>
      <c r="AY226" s="221" t="s">
        <v>120</v>
      </c>
    </row>
    <row r="227" spans="2:51" s="14" customFormat="1" ht="12">
      <c r="B227" s="222"/>
      <c r="C227" s="223"/>
      <c r="D227" s="213" t="s">
        <v>130</v>
      </c>
      <c r="E227" s="224" t="s">
        <v>1</v>
      </c>
      <c r="F227" s="225" t="s">
        <v>254</v>
      </c>
      <c r="G227" s="223"/>
      <c r="H227" s="226">
        <v>0.615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130</v>
      </c>
      <c r="AU227" s="232" t="s">
        <v>82</v>
      </c>
      <c r="AV227" s="14" t="s">
        <v>82</v>
      </c>
      <c r="AW227" s="14" t="s">
        <v>31</v>
      </c>
      <c r="AX227" s="14" t="s">
        <v>75</v>
      </c>
      <c r="AY227" s="232" t="s">
        <v>120</v>
      </c>
    </row>
    <row r="228" spans="2:51" s="14" customFormat="1" ht="12">
      <c r="B228" s="222"/>
      <c r="C228" s="223"/>
      <c r="D228" s="213" t="s">
        <v>130</v>
      </c>
      <c r="E228" s="224" t="s">
        <v>1</v>
      </c>
      <c r="F228" s="225" t="s">
        <v>255</v>
      </c>
      <c r="G228" s="223"/>
      <c r="H228" s="226">
        <v>0.2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130</v>
      </c>
      <c r="AU228" s="232" t="s">
        <v>82</v>
      </c>
      <c r="AV228" s="14" t="s">
        <v>82</v>
      </c>
      <c r="AW228" s="14" t="s">
        <v>31</v>
      </c>
      <c r="AX228" s="14" t="s">
        <v>75</v>
      </c>
      <c r="AY228" s="232" t="s">
        <v>120</v>
      </c>
    </row>
    <row r="229" spans="2:51" s="15" customFormat="1" ht="12">
      <c r="B229" s="233"/>
      <c r="C229" s="234"/>
      <c r="D229" s="213" t="s">
        <v>130</v>
      </c>
      <c r="E229" s="235" t="s">
        <v>1</v>
      </c>
      <c r="F229" s="236" t="s">
        <v>136</v>
      </c>
      <c r="G229" s="234"/>
      <c r="H229" s="237">
        <v>84.339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130</v>
      </c>
      <c r="AU229" s="243" t="s">
        <v>82</v>
      </c>
      <c r="AV229" s="15" t="s">
        <v>128</v>
      </c>
      <c r="AW229" s="15" t="s">
        <v>31</v>
      </c>
      <c r="AX229" s="15" t="s">
        <v>80</v>
      </c>
      <c r="AY229" s="243" t="s">
        <v>120</v>
      </c>
    </row>
    <row r="230" spans="1:65" s="2" customFormat="1" ht="16.5" customHeight="1">
      <c r="A230" s="34"/>
      <c r="B230" s="35"/>
      <c r="C230" s="244" t="s">
        <v>256</v>
      </c>
      <c r="D230" s="244" t="s">
        <v>257</v>
      </c>
      <c r="E230" s="245" t="s">
        <v>258</v>
      </c>
      <c r="F230" s="246" t="s">
        <v>259</v>
      </c>
      <c r="G230" s="247" t="s">
        <v>126</v>
      </c>
      <c r="H230" s="248">
        <v>84.339</v>
      </c>
      <c r="I230" s="249"/>
      <c r="J230" s="250">
        <f>ROUND(I230*H230,2)</f>
        <v>0</v>
      </c>
      <c r="K230" s="246" t="s">
        <v>1</v>
      </c>
      <c r="L230" s="251"/>
      <c r="M230" s="252" t="s">
        <v>1</v>
      </c>
      <c r="N230" s="253" t="s">
        <v>40</v>
      </c>
      <c r="O230" s="71"/>
      <c r="P230" s="207">
        <f>O230*H230</f>
        <v>0</v>
      </c>
      <c r="Q230" s="207">
        <v>1</v>
      </c>
      <c r="R230" s="207">
        <f>Q230*H230</f>
        <v>84.339</v>
      </c>
      <c r="S230" s="207">
        <v>0</v>
      </c>
      <c r="T230" s="20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9" t="s">
        <v>260</v>
      </c>
      <c r="AT230" s="209" t="s">
        <v>257</v>
      </c>
      <c r="AU230" s="209" t="s">
        <v>82</v>
      </c>
      <c r="AY230" s="17" t="s">
        <v>120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7" t="s">
        <v>80</v>
      </c>
      <c r="BK230" s="210">
        <f>ROUND(I230*H230,2)</f>
        <v>0</v>
      </c>
      <c r="BL230" s="17" t="s">
        <v>223</v>
      </c>
      <c r="BM230" s="209" t="s">
        <v>261</v>
      </c>
    </row>
    <row r="231" spans="1:47" s="2" customFormat="1" ht="19.5">
      <c r="A231" s="34"/>
      <c r="B231" s="35"/>
      <c r="C231" s="36"/>
      <c r="D231" s="213" t="s">
        <v>262</v>
      </c>
      <c r="E231" s="36"/>
      <c r="F231" s="254" t="s">
        <v>263</v>
      </c>
      <c r="G231" s="36"/>
      <c r="H231" s="36"/>
      <c r="I231" s="110"/>
      <c r="J231" s="36"/>
      <c r="K231" s="36"/>
      <c r="L231" s="39"/>
      <c r="M231" s="255"/>
      <c r="N231" s="256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262</v>
      </c>
      <c r="AU231" s="17" t="s">
        <v>82</v>
      </c>
    </row>
    <row r="232" spans="2:51" s="13" customFormat="1" ht="12">
      <c r="B232" s="211"/>
      <c r="C232" s="212"/>
      <c r="D232" s="213" t="s">
        <v>130</v>
      </c>
      <c r="E232" s="214" t="s">
        <v>1</v>
      </c>
      <c r="F232" s="215" t="s">
        <v>248</v>
      </c>
      <c r="G232" s="212"/>
      <c r="H232" s="214" t="s">
        <v>1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130</v>
      </c>
      <c r="AU232" s="221" t="s">
        <v>82</v>
      </c>
      <c r="AV232" s="13" t="s">
        <v>80</v>
      </c>
      <c r="AW232" s="13" t="s">
        <v>31</v>
      </c>
      <c r="AX232" s="13" t="s">
        <v>75</v>
      </c>
      <c r="AY232" s="221" t="s">
        <v>120</v>
      </c>
    </row>
    <row r="233" spans="2:51" s="13" customFormat="1" ht="12">
      <c r="B233" s="211"/>
      <c r="C233" s="212"/>
      <c r="D233" s="213" t="s">
        <v>130</v>
      </c>
      <c r="E233" s="214" t="s">
        <v>1</v>
      </c>
      <c r="F233" s="215" t="s">
        <v>167</v>
      </c>
      <c r="G233" s="212"/>
      <c r="H233" s="214" t="s">
        <v>1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130</v>
      </c>
      <c r="AU233" s="221" t="s">
        <v>82</v>
      </c>
      <c r="AV233" s="13" t="s">
        <v>80</v>
      </c>
      <c r="AW233" s="13" t="s">
        <v>31</v>
      </c>
      <c r="AX233" s="13" t="s">
        <v>75</v>
      </c>
      <c r="AY233" s="221" t="s">
        <v>120</v>
      </c>
    </row>
    <row r="234" spans="2:51" s="14" customFormat="1" ht="12">
      <c r="B234" s="222"/>
      <c r="C234" s="223"/>
      <c r="D234" s="213" t="s">
        <v>130</v>
      </c>
      <c r="E234" s="224" t="s">
        <v>1</v>
      </c>
      <c r="F234" s="225" t="s">
        <v>249</v>
      </c>
      <c r="G234" s="223"/>
      <c r="H234" s="226">
        <v>72.46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130</v>
      </c>
      <c r="AU234" s="232" t="s">
        <v>82</v>
      </c>
      <c r="AV234" s="14" t="s">
        <v>82</v>
      </c>
      <c r="AW234" s="14" t="s">
        <v>31</v>
      </c>
      <c r="AX234" s="14" t="s">
        <v>75</v>
      </c>
      <c r="AY234" s="232" t="s">
        <v>120</v>
      </c>
    </row>
    <row r="235" spans="2:51" s="13" customFormat="1" ht="12">
      <c r="B235" s="211"/>
      <c r="C235" s="212"/>
      <c r="D235" s="213" t="s">
        <v>130</v>
      </c>
      <c r="E235" s="214" t="s">
        <v>1</v>
      </c>
      <c r="F235" s="215" t="s">
        <v>250</v>
      </c>
      <c r="G235" s="212"/>
      <c r="H235" s="214" t="s">
        <v>1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130</v>
      </c>
      <c r="AU235" s="221" t="s">
        <v>82</v>
      </c>
      <c r="AV235" s="13" t="s">
        <v>80</v>
      </c>
      <c r="AW235" s="13" t="s">
        <v>31</v>
      </c>
      <c r="AX235" s="13" t="s">
        <v>75</v>
      </c>
      <c r="AY235" s="221" t="s">
        <v>120</v>
      </c>
    </row>
    <row r="236" spans="2:51" s="13" customFormat="1" ht="12">
      <c r="B236" s="211"/>
      <c r="C236" s="212"/>
      <c r="D236" s="213" t="s">
        <v>130</v>
      </c>
      <c r="E236" s="214" t="s">
        <v>1</v>
      </c>
      <c r="F236" s="215" t="s">
        <v>251</v>
      </c>
      <c r="G236" s="212"/>
      <c r="H236" s="214" t="s">
        <v>1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130</v>
      </c>
      <c r="AU236" s="221" t="s">
        <v>82</v>
      </c>
      <c r="AV236" s="13" t="s">
        <v>80</v>
      </c>
      <c r="AW236" s="13" t="s">
        <v>31</v>
      </c>
      <c r="AX236" s="13" t="s">
        <v>75</v>
      </c>
      <c r="AY236" s="221" t="s">
        <v>120</v>
      </c>
    </row>
    <row r="237" spans="2:51" s="14" customFormat="1" ht="12">
      <c r="B237" s="222"/>
      <c r="C237" s="223"/>
      <c r="D237" s="213" t="s">
        <v>130</v>
      </c>
      <c r="E237" s="224" t="s">
        <v>1</v>
      </c>
      <c r="F237" s="225" t="s">
        <v>252</v>
      </c>
      <c r="G237" s="223"/>
      <c r="H237" s="226">
        <v>11.064</v>
      </c>
      <c r="I237" s="227"/>
      <c r="J237" s="223"/>
      <c r="K237" s="223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130</v>
      </c>
      <c r="AU237" s="232" t="s">
        <v>82</v>
      </c>
      <c r="AV237" s="14" t="s">
        <v>82</v>
      </c>
      <c r="AW237" s="14" t="s">
        <v>31</v>
      </c>
      <c r="AX237" s="14" t="s">
        <v>75</v>
      </c>
      <c r="AY237" s="232" t="s">
        <v>120</v>
      </c>
    </row>
    <row r="238" spans="2:51" s="13" customFormat="1" ht="12">
      <c r="B238" s="211"/>
      <c r="C238" s="212"/>
      <c r="D238" s="213" t="s">
        <v>130</v>
      </c>
      <c r="E238" s="214" t="s">
        <v>1</v>
      </c>
      <c r="F238" s="215" t="s">
        <v>253</v>
      </c>
      <c r="G238" s="212"/>
      <c r="H238" s="214" t="s">
        <v>1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130</v>
      </c>
      <c r="AU238" s="221" t="s">
        <v>82</v>
      </c>
      <c r="AV238" s="13" t="s">
        <v>80</v>
      </c>
      <c r="AW238" s="13" t="s">
        <v>31</v>
      </c>
      <c r="AX238" s="13" t="s">
        <v>75</v>
      </c>
      <c r="AY238" s="221" t="s">
        <v>120</v>
      </c>
    </row>
    <row r="239" spans="2:51" s="14" customFormat="1" ht="12">
      <c r="B239" s="222"/>
      <c r="C239" s="223"/>
      <c r="D239" s="213" t="s">
        <v>130</v>
      </c>
      <c r="E239" s="224" t="s">
        <v>1</v>
      </c>
      <c r="F239" s="225" t="s">
        <v>254</v>
      </c>
      <c r="G239" s="223"/>
      <c r="H239" s="226">
        <v>0.615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130</v>
      </c>
      <c r="AU239" s="232" t="s">
        <v>82</v>
      </c>
      <c r="AV239" s="14" t="s">
        <v>82</v>
      </c>
      <c r="AW239" s="14" t="s">
        <v>31</v>
      </c>
      <c r="AX239" s="14" t="s">
        <v>75</v>
      </c>
      <c r="AY239" s="232" t="s">
        <v>120</v>
      </c>
    </row>
    <row r="240" spans="2:51" s="14" customFormat="1" ht="12">
      <c r="B240" s="222"/>
      <c r="C240" s="223"/>
      <c r="D240" s="213" t="s">
        <v>130</v>
      </c>
      <c r="E240" s="224" t="s">
        <v>1</v>
      </c>
      <c r="F240" s="225" t="s">
        <v>255</v>
      </c>
      <c r="G240" s="223"/>
      <c r="H240" s="226">
        <v>0.2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130</v>
      </c>
      <c r="AU240" s="232" t="s">
        <v>82</v>
      </c>
      <c r="AV240" s="14" t="s">
        <v>82</v>
      </c>
      <c r="AW240" s="14" t="s">
        <v>31</v>
      </c>
      <c r="AX240" s="14" t="s">
        <v>75</v>
      </c>
      <c r="AY240" s="232" t="s">
        <v>120</v>
      </c>
    </row>
    <row r="241" spans="2:51" s="15" customFormat="1" ht="12">
      <c r="B241" s="233"/>
      <c r="C241" s="234"/>
      <c r="D241" s="213" t="s">
        <v>130</v>
      </c>
      <c r="E241" s="235" t="s">
        <v>1</v>
      </c>
      <c r="F241" s="236" t="s">
        <v>136</v>
      </c>
      <c r="G241" s="234"/>
      <c r="H241" s="237">
        <v>84.339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130</v>
      </c>
      <c r="AU241" s="243" t="s">
        <v>82</v>
      </c>
      <c r="AV241" s="15" t="s">
        <v>128</v>
      </c>
      <c r="AW241" s="15" t="s">
        <v>31</v>
      </c>
      <c r="AX241" s="15" t="s">
        <v>80</v>
      </c>
      <c r="AY241" s="243" t="s">
        <v>120</v>
      </c>
    </row>
    <row r="242" spans="1:65" s="2" customFormat="1" ht="21.75" customHeight="1">
      <c r="A242" s="34"/>
      <c r="B242" s="35"/>
      <c r="C242" s="198" t="s">
        <v>7</v>
      </c>
      <c r="D242" s="198" t="s">
        <v>123</v>
      </c>
      <c r="E242" s="199" t="s">
        <v>264</v>
      </c>
      <c r="F242" s="200" t="s">
        <v>265</v>
      </c>
      <c r="G242" s="201" t="s">
        <v>126</v>
      </c>
      <c r="H242" s="202">
        <v>80.102</v>
      </c>
      <c r="I242" s="203"/>
      <c r="J242" s="204">
        <f>ROUND(I242*H242,2)</f>
        <v>0</v>
      </c>
      <c r="K242" s="200" t="s">
        <v>127</v>
      </c>
      <c r="L242" s="39"/>
      <c r="M242" s="205" t="s">
        <v>1</v>
      </c>
      <c r="N242" s="206" t="s">
        <v>40</v>
      </c>
      <c r="O242" s="71"/>
      <c r="P242" s="207">
        <f>O242*H242</f>
        <v>0</v>
      </c>
      <c r="Q242" s="207">
        <v>0.00088</v>
      </c>
      <c r="R242" s="207">
        <f>Q242*H242</f>
        <v>0.07048976000000001</v>
      </c>
      <c r="S242" s="207">
        <v>0</v>
      </c>
      <c r="T242" s="20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9" t="s">
        <v>223</v>
      </c>
      <c r="AT242" s="209" t="s">
        <v>123</v>
      </c>
      <c r="AU242" s="209" t="s">
        <v>82</v>
      </c>
      <c r="AY242" s="17" t="s">
        <v>120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7" t="s">
        <v>80</v>
      </c>
      <c r="BK242" s="210">
        <f>ROUND(I242*H242,2)</f>
        <v>0</v>
      </c>
      <c r="BL242" s="17" t="s">
        <v>223</v>
      </c>
      <c r="BM242" s="209" t="s">
        <v>266</v>
      </c>
    </row>
    <row r="243" spans="2:51" s="13" customFormat="1" ht="22.5">
      <c r="B243" s="211"/>
      <c r="C243" s="212"/>
      <c r="D243" s="213" t="s">
        <v>130</v>
      </c>
      <c r="E243" s="214" t="s">
        <v>1</v>
      </c>
      <c r="F243" s="215" t="s">
        <v>267</v>
      </c>
      <c r="G243" s="212"/>
      <c r="H243" s="214" t="s">
        <v>1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130</v>
      </c>
      <c r="AU243" s="221" t="s">
        <v>82</v>
      </c>
      <c r="AV243" s="13" t="s">
        <v>80</v>
      </c>
      <c r="AW243" s="13" t="s">
        <v>31</v>
      </c>
      <c r="AX243" s="13" t="s">
        <v>75</v>
      </c>
      <c r="AY243" s="221" t="s">
        <v>120</v>
      </c>
    </row>
    <row r="244" spans="2:51" s="13" customFormat="1" ht="12">
      <c r="B244" s="211"/>
      <c r="C244" s="212"/>
      <c r="D244" s="213" t="s">
        <v>130</v>
      </c>
      <c r="E244" s="214" t="s">
        <v>1</v>
      </c>
      <c r="F244" s="215" t="s">
        <v>268</v>
      </c>
      <c r="G244" s="212"/>
      <c r="H244" s="214" t="s">
        <v>1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130</v>
      </c>
      <c r="AU244" s="221" t="s">
        <v>82</v>
      </c>
      <c r="AV244" s="13" t="s">
        <v>80</v>
      </c>
      <c r="AW244" s="13" t="s">
        <v>31</v>
      </c>
      <c r="AX244" s="13" t="s">
        <v>75</v>
      </c>
      <c r="AY244" s="221" t="s">
        <v>120</v>
      </c>
    </row>
    <row r="245" spans="2:51" s="14" customFormat="1" ht="12">
      <c r="B245" s="222"/>
      <c r="C245" s="223"/>
      <c r="D245" s="213" t="s">
        <v>130</v>
      </c>
      <c r="E245" s="224" t="s">
        <v>1</v>
      </c>
      <c r="F245" s="225" t="s">
        <v>249</v>
      </c>
      <c r="G245" s="223"/>
      <c r="H245" s="226">
        <v>72.46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130</v>
      </c>
      <c r="AU245" s="232" t="s">
        <v>82</v>
      </c>
      <c r="AV245" s="14" t="s">
        <v>82</v>
      </c>
      <c r="AW245" s="14" t="s">
        <v>31</v>
      </c>
      <c r="AX245" s="14" t="s">
        <v>75</v>
      </c>
      <c r="AY245" s="232" t="s">
        <v>120</v>
      </c>
    </row>
    <row r="246" spans="2:51" s="13" customFormat="1" ht="12">
      <c r="B246" s="211"/>
      <c r="C246" s="212"/>
      <c r="D246" s="213" t="s">
        <v>130</v>
      </c>
      <c r="E246" s="214" t="s">
        <v>1</v>
      </c>
      <c r="F246" s="215" t="s">
        <v>269</v>
      </c>
      <c r="G246" s="212"/>
      <c r="H246" s="214" t="s">
        <v>1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130</v>
      </c>
      <c r="AU246" s="221" t="s">
        <v>82</v>
      </c>
      <c r="AV246" s="13" t="s">
        <v>80</v>
      </c>
      <c r="AW246" s="13" t="s">
        <v>31</v>
      </c>
      <c r="AX246" s="13" t="s">
        <v>75</v>
      </c>
      <c r="AY246" s="221" t="s">
        <v>120</v>
      </c>
    </row>
    <row r="247" spans="2:51" s="14" customFormat="1" ht="12">
      <c r="B247" s="222"/>
      <c r="C247" s="223"/>
      <c r="D247" s="213" t="s">
        <v>130</v>
      </c>
      <c r="E247" s="224" t="s">
        <v>1</v>
      </c>
      <c r="F247" s="225" t="s">
        <v>270</v>
      </c>
      <c r="G247" s="223"/>
      <c r="H247" s="226">
        <v>6.915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130</v>
      </c>
      <c r="AU247" s="232" t="s">
        <v>82</v>
      </c>
      <c r="AV247" s="14" t="s">
        <v>82</v>
      </c>
      <c r="AW247" s="14" t="s">
        <v>31</v>
      </c>
      <c r="AX247" s="14" t="s">
        <v>75</v>
      </c>
      <c r="AY247" s="232" t="s">
        <v>120</v>
      </c>
    </row>
    <row r="248" spans="2:51" s="14" customFormat="1" ht="12">
      <c r="B248" s="222"/>
      <c r="C248" s="223"/>
      <c r="D248" s="213" t="s">
        <v>130</v>
      </c>
      <c r="E248" s="224" t="s">
        <v>1</v>
      </c>
      <c r="F248" s="225" t="s">
        <v>271</v>
      </c>
      <c r="G248" s="223"/>
      <c r="H248" s="226">
        <v>0.727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130</v>
      </c>
      <c r="AU248" s="232" t="s">
        <v>82</v>
      </c>
      <c r="AV248" s="14" t="s">
        <v>82</v>
      </c>
      <c r="AW248" s="14" t="s">
        <v>31</v>
      </c>
      <c r="AX248" s="14" t="s">
        <v>75</v>
      </c>
      <c r="AY248" s="232" t="s">
        <v>120</v>
      </c>
    </row>
    <row r="249" spans="2:51" s="15" customFormat="1" ht="12">
      <c r="B249" s="233"/>
      <c r="C249" s="234"/>
      <c r="D249" s="213" t="s">
        <v>130</v>
      </c>
      <c r="E249" s="235" t="s">
        <v>1</v>
      </c>
      <c r="F249" s="236" t="s">
        <v>136</v>
      </c>
      <c r="G249" s="234"/>
      <c r="H249" s="237">
        <v>80.102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130</v>
      </c>
      <c r="AU249" s="243" t="s">
        <v>82</v>
      </c>
      <c r="AV249" s="15" t="s">
        <v>128</v>
      </c>
      <c r="AW249" s="15" t="s">
        <v>31</v>
      </c>
      <c r="AX249" s="15" t="s">
        <v>80</v>
      </c>
      <c r="AY249" s="243" t="s">
        <v>120</v>
      </c>
    </row>
    <row r="250" spans="1:65" s="2" customFormat="1" ht="21.75" customHeight="1">
      <c r="A250" s="34"/>
      <c r="B250" s="35"/>
      <c r="C250" s="244" t="s">
        <v>272</v>
      </c>
      <c r="D250" s="244" t="s">
        <v>257</v>
      </c>
      <c r="E250" s="245" t="s">
        <v>273</v>
      </c>
      <c r="F250" s="246" t="s">
        <v>274</v>
      </c>
      <c r="G250" s="247" t="s">
        <v>126</v>
      </c>
      <c r="H250" s="248">
        <v>96.122</v>
      </c>
      <c r="I250" s="249"/>
      <c r="J250" s="250">
        <f>ROUND(I250*H250,2)</f>
        <v>0</v>
      </c>
      <c r="K250" s="246" t="s">
        <v>1</v>
      </c>
      <c r="L250" s="251"/>
      <c r="M250" s="252" t="s">
        <v>1</v>
      </c>
      <c r="N250" s="253" t="s">
        <v>40</v>
      </c>
      <c r="O250" s="71"/>
      <c r="P250" s="207">
        <f>O250*H250</f>
        <v>0</v>
      </c>
      <c r="Q250" s="207">
        <v>0.00388</v>
      </c>
      <c r="R250" s="207">
        <f>Q250*H250</f>
        <v>0.37295336</v>
      </c>
      <c r="S250" s="207">
        <v>0</v>
      </c>
      <c r="T250" s="20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9" t="s">
        <v>260</v>
      </c>
      <c r="AT250" s="209" t="s">
        <v>257</v>
      </c>
      <c r="AU250" s="209" t="s">
        <v>82</v>
      </c>
      <c r="AY250" s="17" t="s">
        <v>120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7" t="s">
        <v>80</v>
      </c>
      <c r="BK250" s="210">
        <f>ROUND(I250*H250,2)</f>
        <v>0</v>
      </c>
      <c r="BL250" s="17" t="s">
        <v>223</v>
      </c>
      <c r="BM250" s="209" t="s">
        <v>275</v>
      </c>
    </row>
    <row r="251" spans="2:51" s="13" customFormat="1" ht="12">
      <c r="B251" s="211"/>
      <c r="C251" s="212"/>
      <c r="D251" s="213" t="s">
        <v>130</v>
      </c>
      <c r="E251" s="214" t="s">
        <v>1</v>
      </c>
      <c r="F251" s="215" t="s">
        <v>276</v>
      </c>
      <c r="G251" s="212"/>
      <c r="H251" s="214" t="s">
        <v>1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130</v>
      </c>
      <c r="AU251" s="221" t="s">
        <v>82</v>
      </c>
      <c r="AV251" s="13" t="s">
        <v>80</v>
      </c>
      <c r="AW251" s="13" t="s">
        <v>31</v>
      </c>
      <c r="AX251" s="13" t="s">
        <v>75</v>
      </c>
      <c r="AY251" s="221" t="s">
        <v>120</v>
      </c>
    </row>
    <row r="252" spans="2:51" s="13" customFormat="1" ht="22.5">
      <c r="B252" s="211"/>
      <c r="C252" s="212"/>
      <c r="D252" s="213" t="s">
        <v>130</v>
      </c>
      <c r="E252" s="214" t="s">
        <v>1</v>
      </c>
      <c r="F252" s="215" t="s">
        <v>267</v>
      </c>
      <c r="G252" s="212"/>
      <c r="H252" s="214" t="s">
        <v>1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130</v>
      </c>
      <c r="AU252" s="221" t="s">
        <v>82</v>
      </c>
      <c r="AV252" s="13" t="s">
        <v>80</v>
      </c>
      <c r="AW252" s="13" t="s">
        <v>31</v>
      </c>
      <c r="AX252" s="13" t="s">
        <v>75</v>
      </c>
      <c r="AY252" s="221" t="s">
        <v>120</v>
      </c>
    </row>
    <row r="253" spans="2:51" s="13" customFormat="1" ht="12">
      <c r="B253" s="211"/>
      <c r="C253" s="212"/>
      <c r="D253" s="213" t="s">
        <v>130</v>
      </c>
      <c r="E253" s="214" t="s">
        <v>1</v>
      </c>
      <c r="F253" s="215" t="s">
        <v>268</v>
      </c>
      <c r="G253" s="212"/>
      <c r="H253" s="214" t="s">
        <v>1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130</v>
      </c>
      <c r="AU253" s="221" t="s">
        <v>82</v>
      </c>
      <c r="AV253" s="13" t="s">
        <v>80</v>
      </c>
      <c r="AW253" s="13" t="s">
        <v>31</v>
      </c>
      <c r="AX253" s="13" t="s">
        <v>75</v>
      </c>
      <c r="AY253" s="221" t="s">
        <v>120</v>
      </c>
    </row>
    <row r="254" spans="2:51" s="14" customFormat="1" ht="12">
      <c r="B254" s="222"/>
      <c r="C254" s="223"/>
      <c r="D254" s="213" t="s">
        <v>130</v>
      </c>
      <c r="E254" s="224" t="s">
        <v>1</v>
      </c>
      <c r="F254" s="225" t="s">
        <v>277</v>
      </c>
      <c r="G254" s="223"/>
      <c r="H254" s="226">
        <v>86.952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130</v>
      </c>
      <c r="AU254" s="232" t="s">
        <v>82</v>
      </c>
      <c r="AV254" s="14" t="s">
        <v>82</v>
      </c>
      <c r="AW254" s="14" t="s">
        <v>31</v>
      </c>
      <c r="AX254" s="14" t="s">
        <v>75</v>
      </c>
      <c r="AY254" s="232" t="s">
        <v>120</v>
      </c>
    </row>
    <row r="255" spans="2:51" s="13" customFormat="1" ht="12">
      <c r="B255" s="211"/>
      <c r="C255" s="212"/>
      <c r="D255" s="213" t="s">
        <v>130</v>
      </c>
      <c r="E255" s="214" t="s">
        <v>1</v>
      </c>
      <c r="F255" s="215" t="s">
        <v>269</v>
      </c>
      <c r="G255" s="212"/>
      <c r="H255" s="214" t="s">
        <v>1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130</v>
      </c>
      <c r="AU255" s="221" t="s">
        <v>82</v>
      </c>
      <c r="AV255" s="13" t="s">
        <v>80</v>
      </c>
      <c r="AW255" s="13" t="s">
        <v>31</v>
      </c>
      <c r="AX255" s="13" t="s">
        <v>75</v>
      </c>
      <c r="AY255" s="221" t="s">
        <v>120</v>
      </c>
    </row>
    <row r="256" spans="2:51" s="14" customFormat="1" ht="12">
      <c r="B256" s="222"/>
      <c r="C256" s="223"/>
      <c r="D256" s="213" t="s">
        <v>130</v>
      </c>
      <c r="E256" s="224" t="s">
        <v>1</v>
      </c>
      <c r="F256" s="225" t="s">
        <v>278</v>
      </c>
      <c r="G256" s="223"/>
      <c r="H256" s="226">
        <v>8.298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130</v>
      </c>
      <c r="AU256" s="232" t="s">
        <v>82</v>
      </c>
      <c r="AV256" s="14" t="s">
        <v>82</v>
      </c>
      <c r="AW256" s="14" t="s">
        <v>31</v>
      </c>
      <c r="AX256" s="14" t="s">
        <v>75</v>
      </c>
      <c r="AY256" s="232" t="s">
        <v>120</v>
      </c>
    </row>
    <row r="257" spans="2:51" s="14" customFormat="1" ht="12">
      <c r="B257" s="222"/>
      <c r="C257" s="223"/>
      <c r="D257" s="213" t="s">
        <v>130</v>
      </c>
      <c r="E257" s="224" t="s">
        <v>1</v>
      </c>
      <c r="F257" s="225" t="s">
        <v>279</v>
      </c>
      <c r="G257" s="223"/>
      <c r="H257" s="226">
        <v>0.872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130</v>
      </c>
      <c r="AU257" s="232" t="s">
        <v>82</v>
      </c>
      <c r="AV257" s="14" t="s">
        <v>82</v>
      </c>
      <c r="AW257" s="14" t="s">
        <v>31</v>
      </c>
      <c r="AX257" s="14" t="s">
        <v>75</v>
      </c>
      <c r="AY257" s="232" t="s">
        <v>120</v>
      </c>
    </row>
    <row r="258" spans="2:51" s="15" customFormat="1" ht="12">
      <c r="B258" s="233"/>
      <c r="C258" s="234"/>
      <c r="D258" s="213" t="s">
        <v>130</v>
      </c>
      <c r="E258" s="235" t="s">
        <v>1</v>
      </c>
      <c r="F258" s="236" t="s">
        <v>136</v>
      </c>
      <c r="G258" s="234"/>
      <c r="H258" s="237">
        <v>96.122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130</v>
      </c>
      <c r="AU258" s="243" t="s">
        <v>82</v>
      </c>
      <c r="AV258" s="15" t="s">
        <v>128</v>
      </c>
      <c r="AW258" s="15" t="s">
        <v>31</v>
      </c>
      <c r="AX258" s="15" t="s">
        <v>80</v>
      </c>
      <c r="AY258" s="243" t="s">
        <v>120</v>
      </c>
    </row>
    <row r="259" spans="1:65" s="2" customFormat="1" ht="21.75" customHeight="1">
      <c r="A259" s="34"/>
      <c r="B259" s="35"/>
      <c r="C259" s="198" t="s">
        <v>280</v>
      </c>
      <c r="D259" s="198" t="s">
        <v>123</v>
      </c>
      <c r="E259" s="199" t="s">
        <v>281</v>
      </c>
      <c r="F259" s="200" t="s">
        <v>282</v>
      </c>
      <c r="G259" s="201" t="s">
        <v>126</v>
      </c>
      <c r="H259" s="202">
        <v>133.436</v>
      </c>
      <c r="I259" s="203"/>
      <c r="J259" s="204">
        <f>ROUND(I259*H259,2)</f>
        <v>0</v>
      </c>
      <c r="K259" s="200" t="s">
        <v>127</v>
      </c>
      <c r="L259" s="39"/>
      <c r="M259" s="205" t="s">
        <v>1</v>
      </c>
      <c r="N259" s="206" t="s">
        <v>40</v>
      </c>
      <c r="O259" s="71"/>
      <c r="P259" s="207">
        <f>O259*H259</f>
        <v>0</v>
      </c>
      <c r="Q259" s="207">
        <v>0.00019</v>
      </c>
      <c r="R259" s="207">
        <f>Q259*H259</f>
        <v>0.02535284</v>
      </c>
      <c r="S259" s="207">
        <v>0</v>
      </c>
      <c r="T259" s="20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9" t="s">
        <v>223</v>
      </c>
      <c r="AT259" s="209" t="s">
        <v>123</v>
      </c>
      <c r="AU259" s="209" t="s">
        <v>82</v>
      </c>
      <c r="AY259" s="17" t="s">
        <v>120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7" t="s">
        <v>80</v>
      </c>
      <c r="BK259" s="210">
        <f>ROUND(I259*H259,2)</f>
        <v>0</v>
      </c>
      <c r="BL259" s="17" t="s">
        <v>223</v>
      </c>
      <c r="BM259" s="209" t="s">
        <v>283</v>
      </c>
    </row>
    <row r="260" spans="2:51" s="13" customFormat="1" ht="12">
      <c r="B260" s="211"/>
      <c r="C260" s="212"/>
      <c r="D260" s="213" t="s">
        <v>130</v>
      </c>
      <c r="E260" s="214" t="s">
        <v>1</v>
      </c>
      <c r="F260" s="215" t="s">
        <v>284</v>
      </c>
      <c r="G260" s="212"/>
      <c r="H260" s="214" t="s">
        <v>1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130</v>
      </c>
      <c r="AU260" s="221" t="s">
        <v>82</v>
      </c>
      <c r="AV260" s="13" t="s">
        <v>80</v>
      </c>
      <c r="AW260" s="13" t="s">
        <v>31</v>
      </c>
      <c r="AX260" s="13" t="s">
        <v>75</v>
      </c>
      <c r="AY260" s="221" t="s">
        <v>120</v>
      </c>
    </row>
    <row r="261" spans="2:51" s="13" customFormat="1" ht="22.5">
      <c r="B261" s="211"/>
      <c r="C261" s="212"/>
      <c r="D261" s="213" t="s">
        <v>130</v>
      </c>
      <c r="E261" s="214" t="s">
        <v>1</v>
      </c>
      <c r="F261" s="215" t="s">
        <v>285</v>
      </c>
      <c r="G261" s="212"/>
      <c r="H261" s="214" t="s">
        <v>1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130</v>
      </c>
      <c r="AU261" s="221" t="s">
        <v>82</v>
      </c>
      <c r="AV261" s="13" t="s">
        <v>80</v>
      </c>
      <c r="AW261" s="13" t="s">
        <v>31</v>
      </c>
      <c r="AX261" s="13" t="s">
        <v>75</v>
      </c>
      <c r="AY261" s="221" t="s">
        <v>120</v>
      </c>
    </row>
    <row r="262" spans="2:51" s="14" customFormat="1" ht="12">
      <c r="B262" s="222"/>
      <c r="C262" s="223"/>
      <c r="D262" s="213" t="s">
        <v>130</v>
      </c>
      <c r="E262" s="224" t="s">
        <v>1</v>
      </c>
      <c r="F262" s="225" t="s">
        <v>286</v>
      </c>
      <c r="G262" s="223"/>
      <c r="H262" s="226">
        <v>72.55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130</v>
      </c>
      <c r="AU262" s="232" t="s">
        <v>82</v>
      </c>
      <c r="AV262" s="14" t="s">
        <v>82</v>
      </c>
      <c r="AW262" s="14" t="s">
        <v>31</v>
      </c>
      <c r="AX262" s="14" t="s">
        <v>75</v>
      </c>
      <c r="AY262" s="232" t="s">
        <v>120</v>
      </c>
    </row>
    <row r="263" spans="2:51" s="13" customFormat="1" ht="12">
      <c r="B263" s="211"/>
      <c r="C263" s="212"/>
      <c r="D263" s="213" t="s">
        <v>130</v>
      </c>
      <c r="E263" s="214" t="s">
        <v>1</v>
      </c>
      <c r="F263" s="215" t="s">
        <v>287</v>
      </c>
      <c r="G263" s="212"/>
      <c r="H263" s="214" t="s">
        <v>1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130</v>
      </c>
      <c r="AU263" s="221" t="s">
        <v>82</v>
      </c>
      <c r="AV263" s="13" t="s">
        <v>80</v>
      </c>
      <c r="AW263" s="13" t="s">
        <v>31</v>
      </c>
      <c r="AX263" s="13" t="s">
        <v>75</v>
      </c>
      <c r="AY263" s="221" t="s">
        <v>120</v>
      </c>
    </row>
    <row r="264" spans="2:51" s="14" customFormat="1" ht="12">
      <c r="B264" s="222"/>
      <c r="C264" s="223"/>
      <c r="D264" s="213" t="s">
        <v>130</v>
      </c>
      <c r="E264" s="224" t="s">
        <v>1</v>
      </c>
      <c r="F264" s="225" t="s">
        <v>288</v>
      </c>
      <c r="G264" s="223"/>
      <c r="H264" s="226">
        <v>27.66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130</v>
      </c>
      <c r="AU264" s="232" t="s">
        <v>82</v>
      </c>
      <c r="AV264" s="14" t="s">
        <v>82</v>
      </c>
      <c r="AW264" s="14" t="s">
        <v>31</v>
      </c>
      <c r="AX264" s="14" t="s">
        <v>75</v>
      </c>
      <c r="AY264" s="232" t="s">
        <v>120</v>
      </c>
    </row>
    <row r="265" spans="2:51" s="14" customFormat="1" ht="12">
      <c r="B265" s="222"/>
      <c r="C265" s="223"/>
      <c r="D265" s="213" t="s">
        <v>130</v>
      </c>
      <c r="E265" s="224" t="s">
        <v>1</v>
      </c>
      <c r="F265" s="225" t="s">
        <v>289</v>
      </c>
      <c r="G265" s="223"/>
      <c r="H265" s="226">
        <v>0.578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130</v>
      </c>
      <c r="AU265" s="232" t="s">
        <v>82</v>
      </c>
      <c r="AV265" s="14" t="s">
        <v>82</v>
      </c>
      <c r="AW265" s="14" t="s">
        <v>31</v>
      </c>
      <c r="AX265" s="14" t="s">
        <v>75</v>
      </c>
      <c r="AY265" s="232" t="s">
        <v>120</v>
      </c>
    </row>
    <row r="266" spans="2:51" s="13" customFormat="1" ht="12">
      <c r="B266" s="211"/>
      <c r="C266" s="212"/>
      <c r="D266" s="213" t="s">
        <v>130</v>
      </c>
      <c r="E266" s="214" t="s">
        <v>1</v>
      </c>
      <c r="F266" s="215" t="s">
        <v>290</v>
      </c>
      <c r="G266" s="212"/>
      <c r="H266" s="214" t="s">
        <v>1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130</v>
      </c>
      <c r="AU266" s="221" t="s">
        <v>82</v>
      </c>
      <c r="AV266" s="13" t="s">
        <v>80</v>
      </c>
      <c r="AW266" s="13" t="s">
        <v>31</v>
      </c>
      <c r="AX266" s="13" t="s">
        <v>75</v>
      </c>
      <c r="AY266" s="221" t="s">
        <v>120</v>
      </c>
    </row>
    <row r="267" spans="2:51" s="14" customFormat="1" ht="12">
      <c r="B267" s="222"/>
      <c r="C267" s="223"/>
      <c r="D267" s="213" t="s">
        <v>130</v>
      </c>
      <c r="E267" s="224" t="s">
        <v>1</v>
      </c>
      <c r="F267" s="225" t="s">
        <v>291</v>
      </c>
      <c r="G267" s="223"/>
      <c r="H267" s="226">
        <v>32.648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130</v>
      </c>
      <c r="AU267" s="232" t="s">
        <v>82</v>
      </c>
      <c r="AV267" s="14" t="s">
        <v>82</v>
      </c>
      <c r="AW267" s="14" t="s">
        <v>31</v>
      </c>
      <c r="AX267" s="14" t="s">
        <v>75</v>
      </c>
      <c r="AY267" s="232" t="s">
        <v>120</v>
      </c>
    </row>
    <row r="268" spans="2:51" s="15" customFormat="1" ht="12">
      <c r="B268" s="233"/>
      <c r="C268" s="234"/>
      <c r="D268" s="213" t="s">
        <v>130</v>
      </c>
      <c r="E268" s="235" t="s">
        <v>1</v>
      </c>
      <c r="F268" s="236" t="s">
        <v>136</v>
      </c>
      <c r="G268" s="234"/>
      <c r="H268" s="237">
        <v>133.436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130</v>
      </c>
      <c r="AU268" s="243" t="s">
        <v>82</v>
      </c>
      <c r="AV268" s="15" t="s">
        <v>128</v>
      </c>
      <c r="AW268" s="15" t="s">
        <v>31</v>
      </c>
      <c r="AX268" s="15" t="s">
        <v>80</v>
      </c>
      <c r="AY268" s="243" t="s">
        <v>120</v>
      </c>
    </row>
    <row r="269" spans="1:65" s="2" customFormat="1" ht="16.5" customHeight="1">
      <c r="A269" s="34"/>
      <c r="B269" s="35"/>
      <c r="C269" s="244" t="s">
        <v>292</v>
      </c>
      <c r="D269" s="244" t="s">
        <v>257</v>
      </c>
      <c r="E269" s="245" t="s">
        <v>293</v>
      </c>
      <c r="F269" s="246" t="s">
        <v>294</v>
      </c>
      <c r="G269" s="247" t="s">
        <v>126</v>
      </c>
      <c r="H269" s="248">
        <v>153.452</v>
      </c>
      <c r="I269" s="249"/>
      <c r="J269" s="250">
        <f>ROUND(I269*H269,2)</f>
        <v>0</v>
      </c>
      <c r="K269" s="246" t="s">
        <v>1</v>
      </c>
      <c r="L269" s="251"/>
      <c r="M269" s="252" t="s">
        <v>1</v>
      </c>
      <c r="N269" s="253" t="s">
        <v>40</v>
      </c>
      <c r="O269" s="71"/>
      <c r="P269" s="207">
        <f>O269*H269</f>
        <v>0</v>
      </c>
      <c r="Q269" s="207">
        <v>0.00254</v>
      </c>
      <c r="R269" s="207">
        <f>Q269*H269</f>
        <v>0.38976808</v>
      </c>
      <c r="S269" s="207">
        <v>0</v>
      </c>
      <c r="T269" s="20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9" t="s">
        <v>260</v>
      </c>
      <c r="AT269" s="209" t="s">
        <v>257</v>
      </c>
      <c r="AU269" s="209" t="s">
        <v>82</v>
      </c>
      <c r="AY269" s="17" t="s">
        <v>120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7" t="s">
        <v>80</v>
      </c>
      <c r="BK269" s="210">
        <f>ROUND(I269*H269,2)</f>
        <v>0</v>
      </c>
      <c r="BL269" s="17" t="s">
        <v>223</v>
      </c>
      <c r="BM269" s="209" t="s">
        <v>295</v>
      </c>
    </row>
    <row r="270" spans="2:51" s="13" customFormat="1" ht="12">
      <c r="B270" s="211"/>
      <c r="C270" s="212"/>
      <c r="D270" s="213" t="s">
        <v>130</v>
      </c>
      <c r="E270" s="214" t="s">
        <v>1</v>
      </c>
      <c r="F270" s="215" t="s">
        <v>296</v>
      </c>
      <c r="G270" s="212"/>
      <c r="H270" s="214" t="s">
        <v>1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130</v>
      </c>
      <c r="AU270" s="221" t="s">
        <v>82</v>
      </c>
      <c r="AV270" s="13" t="s">
        <v>80</v>
      </c>
      <c r="AW270" s="13" t="s">
        <v>31</v>
      </c>
      <c r="AX270" s="13" t="s">
        <v>75</v>
      </c>
      <c r="AY270" s="221" t="s">
        <v>120</v>
      </c>
    </row>
    <row r="271" spans="2:51" s="13" customFormat="1" ht="12">
      <c r="B271" s="211"/>
      <c r="C271" s="212"/>
      <c r="D271" s="213" t="s">
        <v>130</v>
      </c>
      <c r="E271" s="214" t="s">
        <v>1</v>
      </c>
      <c r="F271" s="215" t="s">
        <v>284</v>
      </c>
      <c r="G271" s="212"/>
      <c r="H271" s="214" t="s">
        <v>1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130</v>
      </c>
      <c r="AU271" s="221" t="s">
        <v>82</v>
      </c>
      <c r="AV271" s="13" t="s">
        <v>80</v>
      </c>
      <c r="AW271" s="13" t="s">
        <v>31</v>
      </c>
      <c r="AX271" s="13" t="s">
        <v>75</v>
      </c>
      <c r="AY271" s="221" t="s">
        <v>120</v>
      </c>
    </row>
    <row r="272" spans="2:51" s="13" customFormat="1" ht="22.5">
      <c r="B272" s="211"/>
      <c r="C272" s="212"/>
      <c r="D272" s="213" t="s">
        <v>130</v>
      </c>
      <c r="E272" s="214" t="s">
        <v>1</v>
      </c>
      <c r="F272" s="215" t="s">
        <v>285</v>
      </c>
      <c r="G272" s="212"/>
      <c r="H272" s="214" t="s">
        <v>1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130</v>
      </c>
      <c r="AU272" s="221" t="s">
        <v>82</v>
      </c>
      <c r="AV272" s="13" t="s">
        <v>80</v>
      </c>
      <c r="AW272" s="13" t="s">
        <v>31</v>
      </c>
      <c r="AX272" s="13" t="s">
        <v>75</v>
      </c>
      <c r="AY272" s="221" t="s">
        <v>120</v>
      </c>
    </row>
    <row r="273" spans="2:51" s="14" customFormat="1" ht="12">
      <c r="B273" s="222"/>
      <c r="C273" s="223"/>
      <c r="D273" s="213" t="s">
        <v>130</v>
      </c>
      <c r="E273" s="224" t="s">
        <v>1</v>
      </c>
      <c r="F273" s="225" t="s">
        <v>297</v>
      </c>
      <c r="G273" s="223"/>
      <c r="H273" s="226">
        <v>83.433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130</v>
      </c>
      <c r="AU273" s="232" t="s">
        <v>82</v>
      </c>
      <c r="AV273" s="14" t="s">
        <v>82</v>
      </c>
      <c r="AW273" s="14" t="s">
        <v>31</v>
      </c>
      <c r="AX273" s="14" t="s">
        <v>75</v>
      </c>
      <c r="AY273" s="232" t="s">
        <v>120</v>
      </c>
    </row>
    <row r="274" spans="2:51" s="13" customFormat="1" ht="12">
      <c r="B274" s="211"/>
      <c r="C274" s="212"/>
      <c r="D274" s="213" t="s">
        <v>130</v>
      </c>
      <c r="E274" s="214" t="s">
        <v>1</v>
      </c>
      <c r="F274" s="215" t="s">
        <v>287</v>
      </c>
      <c r="G274" s="212"/>
      <c r="H274" s="214" t="s">
        <v>1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130</v>
      </c>
      <c r="AU274" s="221" t="s">
        <v>82</v>
      </c>
      <c r="AV274" s="13" t="s">
        <v>80</v>
      </c>
      <c r="AW274" s="13" t="s">
        <v>31</v>
      </c>
      <c r="AX274" s="13" t="s">
        <v>75</v>
      </c>
      <c r="AY274" s="221" t="s">
        <v>120</v>
      </c>
    </row>
    <row r="275" spans="2:51" s="14" customFormat="1" ht="12">
      <c r="B275" s="222"/>
      <c r="C275" s="223"/>
      <c r="D275" s="213" t="s">
        <v>130</v>
      </c>
      <c r="E275" s="224" t="s">
        <v>1</v>
      </c>
      <c r="F275" s="225" t="s">
        <v>298</v>
      </c>
      <c r="G275" s="223"/>
      <c r="H275" s="226">
        <v>31.809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130</v>
      </c>
      <c r="AU275" s="232" t="s">
        <v>82</v>
      </c>
      <c r="AV275" s="14" t="s">
        <v>82</v>
      </c>
      <c r="AW275" s="14" t="s">
        <v>31</v>
      </c>
      <c r="AX275" s="14" t="s">
        <v>75</v>
      </c>
      <c r="AY275" s="232" t="s">
        <v>120</v>
      </c>
    </row>
    <row r="276" spans="2:51" s="14" customFormat="1" ht="12">
      <c r="B276" s="222"/>
      <c r="C276" s="223"/>
      <c r="D276" s="213" t="s">
        <v>130</v>
      </c>
      <c r="E276" s="224" t="s">
        <v>1</v>
      </c>
      <c r="F276" s="225" t="s">
        <v>299</v>
      </c>
      <c r="G276" s="223"/>
      <c r="H276" s="226">
        <v>0.665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130</v>
      </c>
      <c r="AU276" s="232" t="s">
        <v>82</v>
      </c>
      <c r="AV276" s="14" t="s">
        <v>82</v>
      </c>
      <c r="AW276" s="14" t="s">
        <v>31</v>
      </c>
      <c r="AX276" s="14" t="s">
        <v>75</v>
      </c>
      <c r="AY276" s="232" t="s">
        <v>120</v>
      </c>
    </row>
    <row r="277" spans="2:51" s="13" customFormat="1" ht="12">
      <c r="B277" s="211"/>
      <c r="C277" s="212"/>
      <c r="D277" s="213" t="s">
        <v>130</v>
      </c>
      <c r="E277" s="214" t="s">
        <v>1</v>
      </c>
      <c r="F277" s="215" t="s">
        <v>290</v>
      </c>
      <c r="G277" s="212"/>
      <c r="H277" s="214" t="s">
        <v>1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130</v>
      </c>
      <c r="AU277" s="221" t="s">
        <v>82</v>
      </c>
      <c r="AV277" s="13" t="s">
        <v>80</v>
      </c>
      <c r="AW277" s="13" t="s">
        <v>31</v>
      </c>
      <c r="AX277" s="13" t="s">
        <v>75</v>
      </c>
      <c r="AY277" s="221" t="s">
        <v>120</v>
      </c>
    </row>
    <row r="278" spans="2:51" s="14" customFormat="1" ht="12">
      <c r="B278" s="222"/>
      <c r="C278" s="223"/>
      <c r="D278" s="213" t="s">
        <v>130</v>
      </c>
      <c r="E278" s="224" t="s">
        <v>1</v>
      </c>
      <c r="F278" s="225" t="s">
        <v>300</v>
      </c>
      <c r="G278" s="223"/>
      <c r="H278" s="226">
        <v>37.545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130</v>
      </c>
      <c r="AU278" s="232" t="s">
        <v>82</v>
      </c>
      <c r="AV278" s="14" t="s">
        <v>82</v>
      </c>
      <c r="AW278" s="14" t="s">
        <v>31</v>
      </c>
      <c r="AX278" s="14" t="s">
        <v>75</v>
      </c>
      <c r="AY278" s="232" t="s">
        <v>120</v>
      </c>
    </row>
    <row r="279" spans="2:51" s="15" customFormat="1" ht="12">
      <c r="B279" s="233"/>
      <c r="C279" s="234"/>
      <c r="D279" s="213" t="s">
        <v>130</v>
      </c>
      <c r="E279" s="235" t="s">
        <v>1</v>
      </c>
      <c r="F279" s="236" t="s">
        <v>136</v>
      </c>
      <c r="G279" s="234"/>
      <c r="H279" s="237">
        <v>153.452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130</v>
      </c>
      <c r="AU279" s="243" t="s">
        <v>82</v>
      </c>
      <c r="AV279" s="15" t="s">
        <v>128</v>
      </c>
      <c r="AW279" s="15" t="s">
        <v>31</v>
      </c>
      <c r="AX279" s="15" t="s">
        <v>80</v>
      </c>
      <c r="AY279" s="243" t="s">
        <v>120</v>
      </c>
    </row>
    <row r="280" spans="1:65" s="2" customFormat="1" ht="21.75" customHeight="1">
      <c r="A280" s="34"/>
      <c r="B280" s="35"/>
      <c r="C280" s="198" t="s">
        <v>301</v>
      </c>
      <c r="D280" s="198" t="s">
        <v>123</v>
      </c>
      <c r="E280" s="199" t="s">
        <v>302</v>
      </c>
      <c r="F280" s="200" t="s">
        <v>303</v>
      </c>
      <c r="G280" s="201" t="s">
        <v>126</v>
      </c>
      <c r="H280" s="202">
        <v>88.25</v>
      </c>
      <c r="I280" s="203"/>
      <c r="J280" s="204">
        <f>ROUND(I280*H280,2)</f>
        <v>0</v>
      </c>
      <c r="K280" s="200" t="s">
        <v>127</v>
      </c>
      <c r="L280" s="39"/>
      <c r="M280" s="205" t="s">
        <v>1</v>
      </c>
      <c r="N280" s="206" t="s">
        <v>40</v>
      </c>
      <c r="O280" s="71"/>
      <c r="P280" s="207">
        <f>O280*H280</f>
        <v>0</v>
      </c>
      <c r="Q280" s="207">
        <v>0</v>
      </c>
      <c r="R280" s="207">
        <f>Q280*H280</f>
        <v>0</v>
      </c>
      <c r="S280" s="207">
        <v>0</v>
      </c>
      <c r="T280" s="20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9" t="s">
        <v>223</v>
      </c>
      <c r="AT280" s="209" t="s">
        <v>123</v>
      </c>
      <c r="AU280" s="209" t="s">
        <v>82</v>
      </c>
      <c r="AY280" s="17" t="s">
        <v>120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7" t="s">
        <v>80</v>
      </c>
      <c r="BK280" s="210">
        <f>ROUND(I280*H280,2)</f>
        <v>0</v>
      </c>
      <c r="BL280" s="17" t="s">
        <v>223</v>
      </c>
      <c r="BM280" s="209" t="s">
        <v>304</v>
      </c>
    </row>
    <row r="281" spans="2:51" s="13" customFormat="1" ht="22.5">
      <c r="B281" s="211"/>
      <c r="C281" s="212"/>
      <c r="D281" s="213" t="s">
        <v>130</v>
      </c>
      <c r="E281" s="214" t="s">
        <v>1</v>
      </c>
      <c r="F281" s="215" t="s">
        <v>285</v>
      </c>
      <c r="G281" s="212"/>
      <c r="H281" s="214" t="s">
        <v>1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130</v>
      </c>
      <c r="AU281" s="221" t="s">
        <v>82</v>
      </c>
      <c r="AV281" s="13" t="s">
        <v>80</v>
      </c>
      <c r="AW281" s="13" t="s">
        <v>31</v>
      </c>
      <c r="AX281" s="13" t="s">
        <v>75</v>
      </c>
      <c r="AY281" s="221" t="s">
        <v>120</v>
      </c>
    </row>
    <row r="282" spans="2:51" s="14" customFormat="1" ht="12">
      <c r="B282" s="222"/>
      <c r="C282" s="223"/>
      <c r="D282" s="213" t="s">
        <v>130</v>
      </c>
      <c r="E282" s="224" t="s">
        <v>1</v>
      </c>
      <c r="F282" s="225" t="s">
        <v>286</v>
      </c>
      <c r="G282" s="223"/>
      <c r="H282" s="226">
        <v>72.55</v>
      </c>
      <c r="I282" s="227"/>
      <c r="J282" s="223"/>
      <c r="K282" s="223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130</v>
      </c>
      <c r="AU282" s="232" t="s">
        <v>82</v>
      </c>
      <c r="AV282" s="14" t="s">
        <v>82</v>
      </c>
      <c r="AW282" s="14" t="s">
        <v>31</v>
      </c>
      <c r="AX282" s="14" t="s">
        <v>75</v>
      </c>
      <c r="AY282" s="232" t="s">
        <v>120</v>
      </c>
    </row>
    <row r="283" spans="2:51" s="13" customFormat="1" ht="12">
      <c r="B283" s="211"/>
      <c r="C283" s="212"/>
      <c r="D283" s="213" t="s">
        <v>130</v>
      </c>
      <c r="E283" s="214" t="s">
        <v>1</v>
      </c>
      <c r="F283" s="215" t="s">
        <v>287</v>
      </c>
      <c r="G283" s="212"/>
      <c r="H283" s="214" t="s">
        <v>1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130</v>
      </c>
      <c r="AU283" s="221" t="s">
        <v>82</v>
      </c>
      <c r="AV283" s="13" t="s">
        <v>80</v>
      </c>
      <c r="AW283" s="13" t="s">
        <v>31</v>
      </c>
      <c r="AX283" s="13" t="s">
        <v>75</v>
      </c>
      <c r="AY283" s="221" t="s">
        <v>120</v>
      </c>
    </row>
    <row r="284" spans="2:51" s="14" customFormat="1" ht="12">
      <c r="B284" s="222"/>
      <c r="C284" s="223"/>
      <c r="D284" s="213" t="s">
        <v>130</v>
      </c>
      <c r="E284" s="224" t="s">
        <v>1</v>
      </c>
      <c r="F284" s="225" t="s">
        <v>305</v>
      </c>
      <c r="G284" s="223"/>
      <c r="H284" s="226">
        <v>10.373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130</v>
      </c>
      <c r="AU284" s="232" t="s">
        <v>82</v>
      </c>
      <c r="AV284" s="14" t="s">
        <v>82</v>
      </c>
      <c r="AW284" s="14" t="s">
        <v>31</v>
      </c>
      <c r="AX284" s="14" t="s">
        <v>75</v>
      </c>
      <c r="AY284" s="232" t="s">
        <v>120</v>
      </c>
    </row>
    <row r="285" spans="2:51" s="14" customFormat="1" ht="12">
      <c r="B285" s="222"/>
      <c r="C285" s="223"/>
      <c r="D285" s="213" t="s">
        <v>130</v>
      </c>
      <c r="E285" s="224" t="s">
        <v>1</v>
      </c>
      <c r="F285" s="225" t="s">
        <v>306</v>
      </c>
      <c r="G285" s="223"/>
      <c r="H285" s="226">
        <v>0.181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130</v>
      </c>
      <c r="AU285" s="232" t="s">
        <v>82</v>
      </c>
      <c r="AV285" s="14" t="s">
        <v>82</v>
      </c>
      <c r="AW285" s="14" t="s">
        <v>31</v>
      </c>
      <c r="AX285" s="14" t="s">
        <v>75</v>
      </c>
      <c r="AY285" s="232" t="s">
        <v>120</v>
      </c>
    </row>
    <row r="286" spans="2:51" s="14" customFormat="1" ht="12">
      <c r="B286" s="222"/>
      <c r="C286" s="223"/>
      <c r="D286" s="213" t="s">
        <v>130</v>
      </c>
      <c r="E286" s="224" t="s">
        <v>1</v>
      </c>
      <c r="F286" s="225" t="s">
        <v>307</v>
      </c>
      <c r="G286" s="223"/>
      <c r="H286" s="226">
        <v>5.146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130</v>
      </c>
      <c r="AU286" s="232" t="s">
        <v>82</v>
      </c>
      <c r="AV286" s="14" t="s">
        <v>82</v>
      </c>
      <c r="AW286" s="14" t="s">
        <v>31</v>
      </c>
      <c r="AX286" s="14" t="s">
        <v>75</v>
      </c>
      <c r="AY286" s="232" t="s">
        <v>120</v>
      </c>
    </row>
    <row r="287" spans="2:51" s="15" customFormat="1" ht="12">
      <c r="B287" s="233"/>
      <c r="C287" s="234"/>
      <c r="D287" s="213" t="s">
        <v>130</v>
      </c>
      <c r="E287" s="235" t="s">
        <v>1</v>
      </c>
      <c r="F287" s="236" t="s">
        <v>136</v>
      </c>
      <c r="G287" s="234"/>
      <c r="H287" s="237">
        <v>88.25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130</v>
      </c>
      <c r="AU287" s="243" t="s">
        <v>82</v>
      </c>
      <c r="AV287" s="15" t="s">
        <v>128</v>
      </c>
      <c r="AW287" s="15" t="s">
        <v>31</v>
      </c>
      <c r="AX287" s="15" t="s">
        <v>80</v>
      </c>
      <c r="AY287" s="243" t="s">
        <v>120</v>
      </c>
    </row>
    <row r="288" spans="1:65" s="2" customFormat="1" ht="21.75" customHeight="1">
      <c r="A288" s="34"/>
      <c r="B288" s="35"/>
      <c r="C288" s="244" t="s">
        <v>308</v>
      </c>
      <c r="D288" s="244" t="s">
        <v>257</v>
      </c>
      <c r="E288" s="245" t="s">
        <v>309</v>
      </c>
      <c r="F288" s="246" t="s">
        <v>310</v>
      </c>
      <c r="G288" s="247" t="s">
        <v>126</v>
      </c>
      <c r="H288" s="248">
        <v>101.487</v>
      </c>
      <c r="I288" s="249"/>
      <c r="J288" s="250">
        <f>ROUND(I288*H288,2)</f>
        <v>0</v>
      </c>
      <c r="K288" s="246" t="s">
        <v>1</v>
      </c>
      <c r="L288" s="251"/>
      <c r="M288" s="252" t="s">
        <v>1</v>
      </c>
      <c r="N288" s="253" t="s">
        <v>40</v>
      </c>
      <c r="O288" s="71"/>
      <c r="P288" s="207">
        <f>O288*H288</f>
        <v>0</v>
      </c>
      <c r="Q288" s="207">
        <v>0.0002</v>
      </c>
      <c r="R288" s="207">
        <f>Q288*H288</f>
        <v>0.0202974</v>
      </c>
      <c r="S288" s="207">
        <v>0</v>
      </c>
      <c r="T288" s="20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9" t="s">
        <v>260</v>
      </c>
      <c r="AT288" s="209" t="s">
        <v>257</v>
      </c>
      <c r="AU288" s="209" t="s">
        <v>82</v>
      </c>
      <c r="AY288" s="17" t="s">
        <v>120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7" t="s">
        <v>80</v>
      </c>
      <c r="BK288" s="210">
        <f>ROUND(I288*H288,2)</f>
        <v>0</v>
      </c>
      <c r="BL288" s="17" t="s">
        <v>223</v>
      </c>
      <c r="BM288" s="209" t="s">
        <v>311</v>
      </c>
    </row>
    <row r="289" spans="1:47" s="2" customFormat="1" ht="39">
      <c r="A289" s="34"/>
      <c r="B289" s="35"/>
      <c r="C289" s="36"/>
      <c r="D289" s="213" t="s">
        <v>262</v>
      </c>
      <c r="E289" s="36"/>
      <c r="F289" s="254" t="s">
        <v>312</v>
      </c>
      <c r="G289" s="36"/>
      <c r="H289" s="36"/>
      <c r="I289" s="110"/>
      <c r="J289" s="36"/>
      <c r="K289" s="36"/>
      <c r="L289" s="39"/>
      <c r="M289" s="255"/>
      <c r="N289" s="256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262</v>
      </c>
      <c r="AU289" s="17" t="s">
        <v>82</v>
      </c>
    </row>
    <row r="290" spans="2:51" s="13" customFormat="1" ht="12">
      <c r="B290" s="211"/>
      <c r="C290" s="212"/>
      <c r="D290" s="213" t="s">
        <v>130</v>
      </c>
      <c r="E290" s="214" t="s">
        <v>1</v>
      </c>
      <c r="F290" s="215" t="s">
        <v>296</v>
      </c>
      <c r="G290" s="212"/>
      <c r="H290" s="214" t="s">
        <v>1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130</v>
      </c>
      <c r="AU290" s="221" t="s">
        <v>82</v>
      </c>
      <c r="AV290" s="13" t="s">
        <v>80</v>
      </c>
      <c r="AW290" s="13" t="s">
        <v>31</v>
      </c>
      <c r="AX290" s="13" t="s">
        <v>75</v>
      </c>
      <c r="AY290" s="221" t="s">
        <v>120</v>
      </c>
    </row>
    <row r="291" spans="2:51" s="13" customFormat="1" ht="22.5">
      <c r="B291" s="211"/>
      <c r="C291" s="212"/>
      <c r="D291" s="213" t="s">
        <v>130</v>
      </c>
      <c r="E291" s="214" t="s">
        <v>1</v>
      </c>
      <c r="F291" s="215" t="s">
        <v>285</v>
      </c>
      <c r="G291" s="212"/>
      <c r="H291" s="214" t="s">
        <v>1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130</v>
      </c>
      <c r="AU291" s="221" t="s">
        <v>82</v>
      </c>
      <c r="AV291" s="13" t="s">
        <v>80</v>
      </c>
      <c r="AW291" s="13" t="s">
        <v>31</v>
      </c>
      <c r="AX291" s="13" t="s">
        <v>75</v>
      </c>
      <c r="AY291" s="221" t="s">
        <v>120</v>
      </c>
    </row>
    <row r="292" spans="2:51" s="14" customFormat="1" ht="12">
      <c r="B292" s="222"/>
      <c r="C292" s="223"/>
      <c r="D292" s="213" t="s">
        <v>130</v>
      </c>
      <c r="E292" s="224" t="s">
        <v>1</v>
      </c>
      <c r="F292" s="225" t="s">
        <v>297</v>
      </c>
      <c r="G292" s="223"/>
      <c r="H292" s="226">
        <v>83.433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130</v>
      </c>
      <c r="AU292" s="232" t="s">
        <v>82</v>
      </c>
      <c r="AV292" s="14" t="s">
        <v>82</v>
      </c>
      <c r="AW292" s="14" t="s">
        <v>31</v>
      </c>
      <c r="AX292" s="14" t="s">
        <v>75</v>
      </c>
      <c r="AY292" s="232" t="s">
        <v>120</v>
      </c>
    </row>
    <row r="293" spans="2:51" s="13" customFormat="1" ht="12">
      <c r="B293" s="211"/>
      <c r="C293" s="212"/>
      <c r="D293" s="213" t="s">
        <v>130</v>
      </c>
      <c r="E293" s="214" t="s">
        <v>1</v>
      </c>
      <c r="F293" s="215" t="s">
        <v>287</v>
      </c>
      <c r="G293" s="212"/>
      <c r="H293" s="214" t="s">
        <v>1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130</v>
      </c>
      <c r="AU293" s="221" t="s">
        <v>82</v>
      </c>
      <c r="AV293" s="13" t="s">
        <v>80</v>
      </c>
      <c r="AW293" s="13" t="s">
        <v>31</v>
      </c>
      <c r="AX293" s="13" t="s">
        <v>75</v>
      </c>
      <c r="AY293" s="221" t="s">
        <v>120</v>
      </c>
    </row>
    <row r="294" spans="2:51" s="14" customFormat="1" ht="12">
      <c r="B294" s="222"/>
      <c r="C294" s="223"/>
      <c r="D294" s="213" t="s">
        <v>130</v>
      </c>
      <c r="E294" s="224" t="s">
        <v>1</v>
      </c>
      <c r="F294" s="225" t="s">
        <v>313</v>
      </c>
      <c r="G294" s="223"/>
      <c r="H294" s="226">
        <v>11.928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130</v>
      </c>
      <c r="AU294" s="232" t="s">
        <v>82</v>
      </c>
      <c r="AV294" s="14" t="s">
        <v>82</v>
      </c>
      <c r="AW294" s="14" t="s">
        <v>31</v>
      </c>
      <c r="AX294" s="14" t="s">
        <v>75</v>
      </c>
      <c r="AY294" s="232" t="s">
        <v>120</v>
      </c>
    </row>
    <row r="295" spans="2:51" s="14" customFormat="1" ht="12">
      <c r="B295" s="222"/>
      <c r="C295" s="223"/>
      <c r="D295" s="213" t="s">
        <v>130</v>
      </c>
      <c r="E295" s="224" t="s">
        <v>1</v>
      </c>
      <c r="F295" s="225" t="s">
        <v>314</v>
      </c>
      <c r="G295" s="223"/>
      <c r="H295" s="226">
        <v>0.208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130</v>
      </c>
      <c r="AU295" s="232" t="s">
        <v>82</v>
      </c>
      <c r="AV295" s="14" t="s">
        <v>82</v>
      </c>
      <c r="AW295" s="14" t="s">
        <v>31</v>
      </c>
      <c r="AX295" s="14" t="s">
        <v>75</v>
      </c>
      <c r="AY295" s="232" t="s">
        <v>120</v>
      </c>
    </row>
    <row r="296" spans="2:51" s="14" customFormat="1" ht="12">
      <c r="B296" s="222"/>
      <c r="C296" s="223"/>
      <c r="D296" s="213" t="s">
        <v>130</v>
      </c>
      <c r="E296" s="224" t="s">
        <v>1</v>
      </c>
      <c r="F296" s="225" t="s">
        <v>315</v>
      </c>
      <c r="G296" s="223"/>
      <c r="H296" s="226">
        <v>5.918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130</v>
      </c>
      <c r="AU296" s="232" t="s">
        <v>82</v>
      </c>
      <c r="AV296" s="14" t="s">
        <v>82</v>
      </c>
      <c r="AW296" s="14" t="s">
        <v>31</v>
      </c>
      <c r="AX296" s="14" t="s">
        <v>75</v>
      </c>
      <c r="AY296" s="232" t="s">
        <v>120</v>
      </c>
    </row>
    <row r="297" spans="2:51" s="15" customFormat="1" ht="12">
      <c r="B297" s="233"/>
      <c r="C297" s="234"/>
      <c r="D297" s="213" t="s">
        <v>130</v>
      </c>
      <c r="E297" s="235" t="s">
        <v>1</v>
      </c>
      <c r="F297" s="236" t="s">
        <v>136</v>
      </c>
      <c r="G297" s="234"/>
      <c r="H297" s="237">
        <v>101.48700000000001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130</v>
      </c>
      <c r="AU297" s="243" t="s">
        <v>82</v>
      </c>
      <c r="AV297" s="15" t="s">
        <v>128</v>
      </c>
      <c r="AW297" s="15" t="s">
        <v>31</v>
      </c>
      <c r="AX297" s="15" t="s">
        <v>80</v>
      </c>
      <c r="AY297" s="243" t="s">
        <v>120</v>
      </c>
    </row>
    <row r="298" spans="1:65" s="2" customFormat="1" ht="21.75" customHeight="1">
      <c r="A298" s="34"/>
      <c r="B298" s="35"/>
      <c r="C298" s="198" t="s">
        <v>316</v>
      </c>
      <c r="D298" s="198" t="s">
        <v>123</v>
      </c>
      <c r="E298" s="199" t="s">
        <v>317</v>
      </c>
      <c r="F298" s="200" t="s">
        <v>318</v>
      </c>
      <c r="G298" s="201" t="s">
        <v>319</v>
      </c>
      <c r="H298" s="257"/>
      <c r="I298" s="203"/>
      <c r="J298" s="204">
        <f>ROUND(I298*H298,2)</f>
        <v>0</v>
      </c>
      <c r="K298" s="200" t="s">
        <v>127</v>
      </c>
      <c r="L298" s="39"/>
      <c r="M298" s="205" t="s">
        <v>1</v>
      </c>
      <c r="N298" s="206" t="s">
        <v>40</v>
      </c>
      <c r="O298" s="71"/>
      <c r="P298" s="207">
        <f>O298*H298</f>
        <v>0</v>
      </c>
      <c r="Q298" s="207">
        <v>0</v>
      </c>
      <c r="R298" s="207">
        <f>Q298*H298</f>
        <v>0</v>
      </c>
      <c r="S298" s="207">
        <v>0</v>
      </c>
      <c r="T298" s="20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9" t="s">
        <v>223</v>
      </c>
      <c r="AT298" s="209" t="s">
        <v>123</v>
      </c>
      <c r="AU298" s="209" t="s">
        <v>82</v>
      </c>
      <c r="AY298" s="17" t="s">
        <v>120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7" t="s">
        <v>80</v>
      </c>
      <c r="BK298" s="210">
        <f>ROUND(I298*H298,2)</f>
        <v>0</v>
      </c>
      <c r="BL298" s="17" t="s">
        <v>223</v>
      </c>
      <c r="BM298" s="209" t="s">
        <v>320</v>
      </c>
    </row>
    <row r="299" spans="2:63" s="12" customFormat="1" ht="22.9" customHeight="1">
      <c r="B299" s="182"/>
      <c r="C299" s="183"/>
      <c r="D299" s="184" t="s">
        <v>74</v>
      </c>
      <c r="E299" s="196" t="s">
        <v>321</v>
      </c>
      <c r="F299" s="196" t="s">
        <v>322</v>
      </c>
      <c r="G299" s="183"/>
      <c r="H299" s="183"/>
      <c r="I299" s="186"/>
      <c r="J299" s="197">
        <f>BK299</f>
        <v>0</v>
      </c>
      <c r="K299" s="183"/>
      <c r="L299" s="188"/>
      <c r="M299" s="189"/>
      <c r="N299" s="190"/>
      <c r="O299" s="190"/>
      <c r="P299" s="191">
        <f>SUM(P300:P325)</f>
        <v>0</v>
      </c>
      <c r="Q299" s="190"/>
      <c r="R299" s="191">
        <f>SUM(R300:R325)</f>
        <v>0.28953076</v>
      </c>
      <c r="S299" s="190"/>
      <c r="T299" s="192">
        <f>SUM(T300:T325)</f>
        <v>0.1281636</v>
      </c>
      <c r="AR299" s="193" t="s">
        <v>82</v>
      </c>
      <c r="AT299" s="194" t="s">
        <v>74</v>
      </c>
      <c r="AU299" s="194" t="s">
        <v>80</v>
      </c>
      <c r="AY299" s="193" t="s">
        <v>120</v>
      </c>
      <c r="BK299" s="195">
        <f>SUM(BK300:BK325)</f>
        <v>0</v>
      </c>
    </row>
    <row r="300" spans="1:65" s="2" customFormat="1" ht="21.75" customHeight="1">
      <c r="A300" s="34"/>
      <c r="B300" s="35"/>
      <c r="C300" s="198" t="s">
        <v>323</v>
      </c>
      <c r="D300" s="198" t="s">
        <v>123</v>
      </c>
      <c r="E300" s="199" t="s">
        <v>324</v>
      </c>
      <c r="F300" s="200" t="s">
        <v>325</v>
      </c>
      <c r="G300" s="201" t="s">
        <v>126</v>
      </c>
      <c r="H300" s="202">
        <v>71.202</v>
      </c>
      <c r="I300" s="203"/>
      <c r="J300" s="204">
        <f>ROUND(I300*H300,2)</f>
        <v>0</v>
      </c>
      <c r="K300" s="200" t="s">
        <v>127</v>
      </c>
      <c r="L300" s="39"/>
      <c r="M300" s="205" t="s">
        <v>1</v>
      </c>
      <c r="N300" s="206" t="s">
        <v>40</v>
      </c>
      <c r="O300" s="71"/>
      <c r="P300" s="207">
        <f>O300*H300</f>
        <v>0</v>
      </c>
      <c r="Q300" s="207">
        <v>0</v>
      </c>
      <c r="R300" s="207">
        <f>Q300*H300</f>
        <v>0</v>
      </c>
      <c r="S300" s="207">
        <v>0.0018</v>
      </c>
      <c r="T300" s="208">
        <f>S300*H300</f>
        <v>0.1281636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9" t="s">
        <v>223</v>
      </c>
      <c r="AT300" s="209" t="s">
        <v>123</v>
      </c>
      <c r="AU300" s="209" t="s">
        <v>82</v>
      </c>
      <c r="AY300" s="17" t="s">
        <v>120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7" t="s">
        <v>80</v>
      </c>
      <c r="BK300" s="210">
        <f>ROUND(I300*H300,2)</f>
        <v>0</v>
      </c>
      <c r="BL300" s="17" t="s">
        <v>223</v>
      </c>
      <c r="BM300" s="209" t="s">
        <v>326</v>
      </c>
    </row>
    <row r="301" spans="2:51" s="13" customFormat="1" ht="22.5">
      <c r="B301" s="211"/>
      <c r="C301" s="212"/>
      <c r="D301" s="213" t="s">
        <v>130</v>
      </c>
      <c r="E301" s="214" t="s">
        <v>1</v>
      </c>
      <c r="F301" s="215" t="s">
        <v>154</v>
      </c>
      <c r="G301" s="212"/>
      <c r="H301" s="214" t="s">
        <v>1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130</v>
      </c>
      <c r="AU301" s="221" t="s">
        <v>82</v>
      </c>
      <c r="AV301" s="13" t="s">
        <v>80</v>
      </c>
      <c r="AW301" s="13" t="s">
        <v>31</v>
      </c>
      <c r="AX301" s="13" t="s">
        <v>75</v>
      </c>
      <c r="AY301" s="221" t="s">
        <v>120</v>
      </c>
    </row>
    <row r="302" spans="2:51" s="14" customFormat="1" ht="12">
      <c r="B302" s="222"/>
      <c r="C302" s="223"/>
      <c r="D302" s="213" t="s">
        <v>130</v>
      </c>
      <c r="E302" s="224" t="s">
        <v>1</v>
      </c>
      <c r="F302" s="225" t="s">
        <v>327</v>
      </c>
      <c r="G302" s="223"/>
      <c r="H302" s="226">
        <v>72.54</v>
      </c>
      <c r="I302" s="227"/>
      <c r="J302" s="223"/>
      <c r="K302" s="223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130</v>
      </c>
      <c r="AU302" s="232" t="s">
        <v>82</v>
      </c>
      <c r="AV302" s="14" t="s">
        <v>82</v>
      </c>
      <c r="AW302" s="14" t="s">
        <v>31</v>
      </c>
      <c r="AX302" s="14" t="s">
        <v>75</v>
      </c>
      <c r="AY302" s="232" t="s">
        <v>120</v>
      </c>
    </row>
    <row r="303" spans="2:51" s="13" customFormat="1" ht="12">
      <c r="B303" s="211"/>
      <c r="C303" s="212"/>
      <c r="D303" s="213" t="s">
        <v>130</v>
      </c>
      <c r="E303" s="214" t="s">
        <v>1</v>
      </c>
      <c r="F303" s="215" t="s">
        <v>169</v>
      </c>
      <c r="G303" s="212"/>
      <c r="H303" s="214" t="s">
        <v>1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130</v>
      </c>
      <c r="AU303" s="221" t="s">
        <v>82</v>
      </c>
      <c r="AV303" s="13" t="s">
        <v>80</v>
      </c>
      <c r="AW303" s="13" t="s">
        <v>31</v>
      </c>
      <c r="AX303" s="13" t="s">
        <v>75</v>
      </c>
      <c r="AY303" s="221" t="s">
        <v>120</v>
      </c>
    </row>
    <row r="304" spans="2:51" s="14" customFormat="1" ht="12">
      <c r="B304" s="222"/>
      <c r="C304" s="223"/>
      <c r="D304" s="213" t="s">
        <v>130</v>
      </c>
      <c r="E304" s="224" t="s">
        <v>1</v>
      </c>
      <c r="F304" s="225" t="s">
        <v>328</v>
      </c>
      <c r="G304" s="223"/>
      <c r="H304" s="226">
        <v>-1.338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130</v>
      </c>
      <c r="AU304" s="232" t="s">
        <v>82</v>
      </c>
      <c r="AV304" s="14" t="s">
        <v>82</v>
      </c>
      <c r="AW304" s="14" t="s">
        <v>31</v>
      </c>
      <c r="AX304" s="14" t="s">
        <v>75</v>
      </c>
      <c r="AY304" s="232" t="s">
        <v>120</v>
      </c>
    </row>
    <row r="305" spans="2:51" s="15" customFormat="1" ht="12">
      <c r="B305" s="233"/>
      <c r="C305" s="234"/>
      <c r="D305" s="213" t="s">
        <v>130</v>
      </c>
      <c r="E305" s="235" t="s">
        <v>1</v>
      </c>
      <c r="F305" s="236" t="s">
        <v>136</v>
      </c>
      <c r="G305" s="234"/>
      <c r="H305" s="237">
        <v>71.20200000000001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130</v>
      </c>
      <c r="AU305" s="243" t="s">
        <v>82</v>
      </c>
      <c r="AV305" s="15" t="s">
        <v>128</v>
      </c>
      <c r="AW305" s="15" t="s">
        <v>31</v>
      </c>
      <c r="AX305" s="15" t="s">
        <v>80</v>
      </c>
      <c r="AY305" s="243" t="s">
        <v>120</v>
      </c>
    </row>
    <row r="306" spans="1:65" s="2" customFormat="1" ht="21.75" customHeight="1">
      <c r="A306" s="34"/>
      <c r="B306" s="35"/>
      <c r="C306" s="198" t="s">
        <v>329</v>
      </c>
      <c r="D306" s="198" t="s">
        <v>123</v>
      </c>
      <c r="E306" s="199" t="s">
        <v>330</v>
      </c>
      <c r="F306" s="200" t="s">
        <v>331</v>
      </c>
      <c r="G306" s="201" t="s">
        <v>203</v>
      </c>
      <c r="H306" s="202">
        <v>49.61</v>
      </c>
      <c r="I306" s="203"/>
      <c r="J306" s="204">
        <f>ROUND(I306*H306,2)</f>
        <v>0</v>
      </c>
      <c r="K306" s="200" t="s">
        <v>127</v>
      </c>
      <c r="L306" s="39"/>
      <c r="M306" s="205" t="s">
        <v>1</v>
      </c>
      <c r="N306" s="206" t="s">
        <v>40</v>
      </c>
      <c r="O306" s="71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9" t="s">
        <v>223</v>
      </c>
      <c r="AT306" s="209" t="s">
        <v>123</v>
      </c>
      <c r="AU306" s="209" t="s">
        <v>82</v>
      </c>
      <c r="AY306" s="17" t="s">
        <v>120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17" t="s">
        <v>80</v>
      </c>
      <c r="BK306" s="210">
        <f>ROUND(I306*H306,2)</f>
        <v>0</v>
      </c>
      <c r="BL306" s="17" t="s">
        <v>223</v>
      </c>
      <c r="BM306" s="209" t="s">
        <v>332</v>
      </c>
    </row>
    <row r="307" spans="2:51" s="14" customFormat="1" ht="12">
      <c r="B307" s="222"/>
      <c r="C307" s="223"/>
      <c r="D307" s="213" t="s">
        <v>130</v>
      </c>
      <c r="E307" s="224" t="s">
        <v>1</v>
      </c>
      <c r="F307" s="225" t="s">
        <v>333</v>
      </c>
      <c r="G307" s="223"/>
      <c r="H307" s="226">
        <v>49.61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130</v>
      </c>
      <c r="AU307" s="232" t="s">
        <v>82</v>
      </c>
      <c r="AV307" s="14" t="s">
        <v>82</v>
      </c>
      <c r="AW307" s="14" t="s">
        <v>31</v>
      </c>
      <c r="AX307" s="14" t="s">
        <v>75</v>
      </c>
      <c r="AY307" s="232" t="s">
        <v>120</v>
      </c>
    </row>
    <row r="308" spans="2:51" s="15" customFormat="1" ht="12">
      <c r="B308" s="233"/>
      <c r="C308" s="234"/>
      <c r="D308" s="213" t="s">
        <v>130</v>
      </c>
      <c r="E308" s="235" t="s">
        <v>1</v>
      </c>
      <c r="F308" s="236" t="s">
        <v>136</v>
      </c>
      <c r="G308" s="234"/>
      <c r="H308" s="237">
        <v>49.61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130</v>
      </c>
      <c r="AU308" s="243" t="s">
        <v>82</v>
      </c>
      <c r="AV308" s="15" t="s">
        <v>128</v>
      </c>
      <c r="AW308" s="15" t="s">
        <v>31</v>
      </c>
      <c r="AX308" s="15" t="s">
        <v>80</v>
      </c>
      <c r="AY308" s="243" t="s">
        <v>120</v>
      </c>
    </row>
    <row r="309" spans="1:65" s="2" customFormat="1" ht="16.5" customHeight="1">
      <c r="A309" s="34"/>
      <c r="B309" s="35"/>
      <c r="C309" s="244" t="s">
        <v>334</v>
      </c>
      <c r="D309" s="244" t="s">
        <v>257</v>
      </c>
      <c r="E309" s="245" t="s">
        <v>335</v>
      </c>
      <c r="F309" s="246" t="s">
        <v>336</v>
      </c>
      <c r="G309" s="247" t="s">
        <v>337</v>
      </c>
      <c r="H309" s="248">
        <v>52</v>
      </c>
      <c r="I309" s="249"/>
      <c r="J309" s="250">
        <f>ROUND(I309*H309,2)</f>
        <v>0</v>
      </c>
      <c r="K309" s="246" t="s">
        <v>1</v>
      </c>
      <c r="L309" s="251"/>
      <c r="M309" s="252" t="s">
        <v>1</v>
      </c>
      <c r="N309" s="253" t="s">
        <v>40</v>
      </c>
      <c r="O309" s="71"/>
      <c r="P309" s="207">
        <f>O309*H309</f>
        <v>0</v>
      </c>
      <c r="Q309" s="207">
        <v>0.00038</v>
      </c>
      <c r="R309" s="207">
        <f>Q309*H309</f>
        <v>0.01976</v>
      </c>
      <c r="S309" s="207">
        <v>0</v>
      </c>
      <c r="T309" s="20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9" t="s">
        <v>260</v>
      </c>
      <c r="AT309" s="209" t="s">
        <v>257</v>
      </c>
      <c r="AU309" s="209" t="s">
        <v>82</v>
      </c>
      <c r="AY309" s="17" t="s">
        <v>120</v>
      </c>
      <c r="BE309" s="210">
        <f>IF(N309="základní",J309,0)</f>
        <v>0</v>
      </c>
      <c r="BF309" s="210">
        <f>IF(N309="snížená",J309,0)</f>
        <v>0</v>
      </c>
      <c r="BG309" s="210">
        <f>IF(N309="zákl. přenesená",J309,0)</f>
        <v>0</v>
      </c>
      <c r="BH309" s="210">
        <f>IF(N309="sníž. přenesená",J309,0)</f>
        <v>0</v>
      </c>
      <c r="BI309" s="210">
        <f>IF(N309="nulová",J309,0)</f>
        <v>0</v>
      </c>
      <c r="BJ309" s="17" t="s">
        <v>80</v>
      </c>
      <c r="BK309" s="210">
        <f>ROUND(I309*H309,2)</f>
        <v>0</v>
      </c>
      <c r="BL309" s="17" t="s">
        <v>223</v>
      </c>
      <c r="BM309" s="209" t="s">
        <v>338</v>
      </c>
    </row>
    <row r="310" spans="2:51" s="13" customFormat="1" ht="22.5">
      <c r="B310" s="211"/>
      <c r="C310" s="212"/>
      <c r="D310" s="213" t="s">
        <v>130</v>
      </c>
      <c r="E310" s="214" t="s">
        <v>1</v>
      </c>
      <c r="F310" s="215" t="s">
        <v>339</v>
      </c>
      <c r="G310" s="212"/>
      <c r="H310" s="214" t="s">
        <v>1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130</v>
      </c>
      <c r="AU310" s="221" t="s">
        <v>82</v>
      </c>
      <c r="AV310" s="13" t="s">
        <v>80</v>
      </c>
      <c r="AW310" s="13" t="s">
        <v>31</v>
      </c>
      <c r="AX310" s="13" t="s">
        <v>75</v>
      </c>
      <c r="AY310" s="221" t="s">
        <v>120</v>
      </c>
    </row>
    <row r="311" spans="2:51" s="14" customFormat="1" ht="12">
      <c r="B311" s="222"/>
      <c r="C311" s="223"/>
      <c r="D311" s="213" t="s">
        <v>130</v>
      </c>
      <c r="E311" s="224" t="s">
        <v>1</v>
      </c>
      <c r="F311" s="225" t="s">
        <v>340</v>
      </c>
      <c r="G311" s="223"/>
      <c r="H311" s="226">
        <v>52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130</v>
      </c>
      <c r="AU311" s="232" t="s">
        <v>82</v>
      </c>
      <c r="AV311" s="14" t="s">
        <v>82</v>
      </c>
      <c r="AW311" s="14" t="s">
        <v>31</v>
      </c>
      <c r="AX311" s="14" t="s">
        <v>75</v>
      </c>
      <c r="AY311" s="232" t="s">
        <v>120</v>
      </c>
    </row>
    <row r="312" spans="2:51" s="15" customFormat="1" ht="12">
      <c r="B312" s="233"/>
      <c r="C312" s="234"/>
      <c r="D312" s="213" t="s">
        <v>130</v>
      </c>
      <c r="E312" s="235" t="s">
        <v>1</v>
      </c>
      <c r="F312" s="236" t="s">
        <v>136</v>
      </c>
      <c r="G312" s="234"/>
      <c r="H312" s="237">
        <v>52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130</v>
      </c>
      <c r="AU312" s="243" t="s">
        <v>82</v>
      </c>
      <c r="AV312" s="15" t="s">
        <v>128</v>
      </c>
      <c r="AW312" s="15" t="s">
        <v>31</v>
      </c>
      <c r="AX312" s="15" t="s">
        <v>80</v>
      </c>
      <c r="AY312" s="243" t="s">
        <v>120</v>
      </c>
    </row>
    <row r="313" spans="1:65" s="2" customFormat="1" ht="21.75" customHeight="1">
      <c r="A313" s="34"/>
      <c r="B313" s="35"/>
      <c r="C313" s="198" t="s">
        <v>341</v>
      </c>
      <c r="D313" s="198" t="s">
        <v>123</v>
      </c>
      <c r="E313" s="199" t="s">
        <v>342</v>
      </c>
      <c r="F313" s="200" t="s">
        <v>343</v>
      </c>
      <c r="G313" s="201" t="s">
        <v>126</v>
      </c>
      <c r="H313" s="202">
        <v>70.622</v>
      </c>
      <c r="I313" s="203"/>
      <c r="J313" s="204">
        <f>ROUND(I313*H313,2)</f>
        <v>0</v>
      </c>
      <c r="K313" s="200" t="s">
        <v>127</v>
      </c>
      <c r="L313" s="39"/>
      <c r="M313" s="205" t="s">
        <v>1</v>
      </c>
      <c r="N313" s="206" t="s">
        <v>40</v>
      </c>
      <c r="O313" s="71"/>
      <c r="P313" s="207">
        <f>O313*H313</f>
        <v>0</v>
      </c>
      <c r="Q313" s="207">
        <v>0.00058</v>
      </c>
      <c r="R313" s="207">
        <f>Q313*H313</f>
        <v>0.04096076</v>
      </c>
      <c r="S313" s="207">
        <v>0</v>
      </c>
      <c r="T313" s="20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9" t="s">
        <v>223</v>
      </c>
      <c r="AT313" s="209" t="s">
        <v>123</v>
      </c>
      <c r="AU313" s="209" t="s">
        <v>82</v>
      </c>
      <c r="AY313" s="17" t="s">
        <v>120</v>
      </c>
      <c r="BE313" s="210">
        <f>IF(N313="základní",J313,0)</f>
        <v>0</v>
      </c>
      <c r="BF313" s="210">
        <f>IF(N313="snížená",J313,0)</f>
        <v>0</v>
      </c>
      <c r="BG313" s="210">
        <f>IF(N313="zákl. přenesená",J313,0)</f>
        <v>0</v>
      </c>
      <c r="BH313" s="210">
        <f>IF(N313="sníž. přenesená",J313,0)</f>
        <v>0</v>
      </c>
      <c r="BI313" s="210">
        <f>IF(N313="nulová",J313,0)</f>
        <v>0</v>
      </c>
      <c r="BJ313" s="17" t="s">
        <v>80</v>
      </c>
      <c r="BK313" s="210">
        <f>ROUND(I313*H313,2)</f>
        <v>0</v>
      </c>
      <c r="BL313" s="17" t="s">
        <v>223</v>
      </c>
      <c r="BM313" s="209" t="s">
        <v>344</v>
      </c>
    </row>
    <row r="314" spans="2:51" s="13" customFormat="1" ht="12">
      <c r="B314" s="211"/>
      <c r="C314" s="212"/>
      <c r="D314" s="213" t="s">
        <v>130</v>
      </c>
      <c r="E314" s="214" t="s">
        <v>1</v>
      </c>
      <c r="F314" s="215" t="s">
        <v>345</v>
      </c>
      <c r="G314" s="212"/>
      <c r="H314" s="214" t="s">
        <v>1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130</v>
      </c>
      <c r="AU314" s="221" t="s">
        <v>82</v>
      </c>
      <c r="AV314" s="13" t="s">
        <v>80</v>
      </c>
      <c r="AW314" s="13" t="s">
        <v>31</v>
      </c>
      <c r="AX314" s="13" t="s">
        <v>75</v>
      </c>
      <c r="AY314" s="221" t="s">
        <v>120</v>
      </c>
    </row>
    <row r="315" spans="2:51" s="13" customFormat="1" ht="22.5">
      <c r="B315" s="211"/>
      <c r="C315" s="212"/>
      <c r="D315" s="213" t="s">
        <v>130</v>
      </c>
      <c r="E315" s="214" t="s">
        <v>1</v>
      </c>
      <c r="F315" s="215" t="s">
        <v>346</v>
      </c>
      <c r="G315" s="212"/>
      <c r="H315" s="214" t="s">
        <v>1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130</v>
      </c>
      <c r="AU315" s="221" t="s">
        <v>82</v>
      </c>
      <c r="AV315" s="13" t="s">
        <v>80</v>
      </c>
      <c r="AW315" s="13" t="s">
        <v>31</v>
      </c>
      <c r="AX315" s="13" t="s">
        <v>75</v>
      </c>
      <c r="AY315" s="221" t="s">
        <v>120</v>
      </c>
    </row>
    <row r="316" spans="2:51" s="14" customFormat="1" ht="12">
      <c r="B316" s="222"/>
      <c r="C316" s="223"/>
      <c r="D316" s="213" t="s">
        <v>130</v>
      </c>
      <c r="E316" s="224" t="s">
        <v>1</v>
      </c>
      <c r="F316" s="225" t="s">
        <v>347</v>
      </c>
      <c r="G316" s="223"/>
      <c r="H316" s="226">
        <v>70.622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130</v>
      </c>
      <c r="AU316" s="232" t="s">
        <v>82</v>
      </c>
      <c r="AV316" s="14" t="s">
        <v>82</v>
      </c>
      <c r="AW316" s="14" t="s">
        <v>31</v>
      </c>
      <c r="AX316" s="14" t="s">
        <v>75</v>
      </c>
      <c r="AY316" s="232" t="s">
        <v>120</v>
      </c>
    </row>
    <row r="317" spans="2:51" s="15" customFormat="1" ht="12">
      <c r="B317" s="233"/>
      <c r="C317" s="234"/>
      <c r="D317" s="213" t="s">
        <v>130</v>
      </c>
      <c r="E317" s="235" t="s">
        <v>1</v>
      </c>
      <c r="F317" s="236" t="s">
        <v>136</v>
      </c>
      <c r="G317" s="234"/>
      <c r="H317" s="237">
        <v>70.622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130</v>
      </c>
      <c r="AU317" s="243" t="s">
        <v>82</v>
      </c>
      <c r="AV317" s="15" t="s">
        <v>128</v>
      </c>
      <c r="AW317" s="15" t="s">
        <v>31</v>
      </c>
      <c r="AX317" s="15" t="s">
        <v>80</v>
      </c>
      <c r="AY317" s="243" t="s">
        <v>120</v>
      </c>
    </row>
    <row r="318" spans="1:65" s="2" customFormat="1" ht="21.75" customHeight="1">
      <c r="A318" s="34"/>
      <c r="B318" s="35"/>
      <c r="C318" s="244" t="s">
        <v>260</v>
      </c>
      <c r="D318" s="244" t="s">
        <v>257</v>
      </c>
      <c r="E318" s="245" t="s">
        <v>348</v>
      </c>
      <c r="F318" s="246" t="s">
        <v>349</v>
      </c>
      <c r="G318" s="247" t="s">
        <v>161</v>
      </c>
      <c r="H318" s="248">
        <v>7.627</v>
      </c>
      <c r="I318" s="249"/>
      <c r="J318" s="250">
        <f>ROUND(I318*H318,2)</f>
        <v>0</v>
      </c>
      <c r="K318" s="246" t="s">
        <v>1</v>
      </c>
      <c r="L318" s="251"/>
      <c r="M318" s="252" t="s">
        <v>1</v>
      </c>
      <c r="N318" s="253" t="s">
        <v>40</v>
      </c>
      <c r="O318" s="71"/>
      <c r="P318" s="207">
        <f>O318*H318</f>
        <v>0</v>
      </c>
      <c r="Q318" s="207">
        <v>0.03</v>
      </c>
      <c r="R318" s="207">
        <f>Q318*H318</f>
        <v>0.22880999999999999</v>
      </c>
      <c r="S318" s="207">
        <v>0</v>
      </c>
      <c r="T318" s="20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9" t="s">
        <v>260</v>
      </c>
      <c r="AT318" s="209" t="s">
        <v>257</v>
      </c>
      <c r="AU318" s="209" t="s">
        <v>82</v>
      </c>
      <c r="AY318" s="17" t="s">
        <v>120</v>
      </c>
      <c r="BE318" s="210">
        <f>IF(N318="základní",J318,0)</f>
        <v>0</v>
      </c>
      <c r="BF318" s="210">
        <f>IF(N318="snížená",J318,0)</f>
        <v>0</v>
      </c>
      <c r="BG318" s="210">
        <f>IF(N318="zákl. přenesená",J318,0)</f>
        <v>0</v>
      </c>
      <c r="BH318" s="210">
        <f>IF(N318="sníž. přenesená",J318,0)</f>
        <v>0</v>
      </c>
      <c r="BI318" s="210">
        <f>IF(N318="nulová",J318,0)</f>
        <v>0</v>
      </c>
      <c r="BJ318" s="17" t="s">
        <v>80</v>
      </c>
      <c r="BK318" s="210">
        <f>ROUND(I318*H318,2)</f>
        <v>0</v>
      </c>
      <c r="BL318" s="17" t="s">
        <v>223</v>
      </c>
      <c r="BM318" s="209" t="s">
        <v>350</v>
      </c>
    </row>
    <row r="319" spans="1:47" s="2" customFormat="1" ht="19.5">
      <c r="A319" s="34"/>
      <c r="B319" s="35"/>
      <c r="C319" s="36"/>
      <c r="D319" s="213" t="s">
        <v>262</v>
      </c>
      <c r="E319" s="36"/>
      <c r="F319" s="254" t="s">
        <v>351</v>
      </c>
      <c r="G319" s="36"/>
      <c r="H319" s="36"/>
      <c r="I319" s="110"/>
      <c r="J319" s="36"/>
      <c r="K319" s="36"/>
      <c r="L319" s="39"/>
      <c r="M319" s="255"/>
      <c r="N319" s="256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262</v>
      </c>
      <c r="AU319" s="17" t="s">
        <v>82</v>
      </c>
    </row>
    <row r="320" spans="2:51" s="13" customFormat="1" ht="22.5">
      <c r="B320" s="211"/>
      <c r="C320" s="212"/>
      <c r="D320" s="213" t="s">
        <v>130</v>
      </c>
      <c r="E320" s="214" t="s">
        <v>1</v>
      </c>
      <c r="F320" s="215" t="s">
        <v>346</v>
      </c>
      <c r="G320" s="212"/>
      <c r="H320" s="214" t="s">
        <v>1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130</v>
      </c>
      <c r="AU320" s="221" t="s">
        <v>82</v>
      </c>
      <c r="AV320" s="13" t="s">
        <v>80</v>
      </c>
      <c r="AW320" s="13" t="s">
        <v>31</v>
      </c>
      <c r="AX320" s="13" t="s">
        <v>75</v>
      </c>
      <c r="AY320" s="221" t="s">
        <v>120</v>
      </c>
    </row>
    <row r="321" spans="2:51" s="13" customFormat="1" ht="12">
      <c r="B321" s="211"/>
      <c r="C321" s="212"/>
      <c r="D321" s="213" t="s">
        <v>130</v>
      </c>
      <c r="E321" s="214" t="s">
        <v>1</v>
      </c>
      <c r="F321" s="215" t="s">
        <v>352</v>
      </c>
      <c r="G321" s="212"/>
      <c r="H321" s="214" t="s">
        <v>1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130</v>
      </c>
      <c r="AU321" s="221" t="s">
        <v>82</v>
      </c>
      <c r="AV321" s="13" t="s">
        <v>80</v>
      </c>
      <c r="AW321" s="13" t="s">
        <v>31</v>
      </c>
      <c r="AX321" s="13" t="s">
        <v>75</v>
      </c>
      <c r="AY321" s="221" t="s">
        <v>120</v>
      </c>
    </row>
    <row r="322" spans="2:51" s="13" customFormat="1" ht="12">
      <c r="B322" s="211"/>
      <c r="C322" s="212"/>
      <c r="D322" s="213" t="s">
        <v>130</v>
      </c>
      <c r="E322" s="214" t="s">
        <v>1</v>
      </c>
      <c r="F322" s="215" t="s">
        <v>353</v>
      </c>
      <c r="G322" s="212"/>
      <c r="H322" s="214" t="s">
        <v>1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130</v>
      </c>
      <c r="AU322" s="221" t="s">
        <v>82</v>
      </c>
      <c r="AV322" s="13" t="s">
        <v>80</v>
      </c>
      <c r="AW322" s="13" t="s">
        <v>31</v>
      </c>
      <c r="AX322" s="13" t="s">
        <v>75</v>
      </c>
      <c r="AY322" s="221" t="s">
        <v>120</v>
      </c>
    </row>
    <row r="323" spans="2:51" s="14" customFormat="1" ht="12">
      <c r="B323" s="222"/>
      <c r="C323" s="223"/>
      <c r="D323" s="213" t="s">
        <v>130</v>
      </c>
      <c r="E323" s="224" t="s">
        <v>1</v>
      </c>
      <c r="F323" s="225" t="s">
        <v>354</v>
      </c>
      <c r="G323" s="223"/>
      <c r="H323" s="226">
        <v>7.627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130</v>
      </c>
      <c r="AU323" s="232" t="s">
        <v>82</v>
      </c>
      <c r="AV323" s="14" t="s">
        <v>82</v>
      </c>
      <c r="AW323" s="14" t="s">
        <v>31</v>
      </c>
      <c r="AX323" s="14" t="s">
        <v>75</v>
      </c>
      <c r="AY323" s="232" t="s">
        <v>120</v>
      </c>
    </row>
    <row r="324" spans="2:51" s="15" customFormat="1" ht="12">
      <c r="B324" s="233"/>
      <c r="C324" s="234"/>
      <c r="D324" s="213" t="s">
        <v>130</v>
      </c>
      <c r="E324" s="235" t="s">
        <v>1</v>
      </c>
      <c r="F324" s="236" t="s">
        <v>136</v>
      </c>
      <c r="G324" s="234"/>
      <c r="H324" s="237">
        <v>7.627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130</v>
      </c>
      <c r="AU324" s="243" t="s">
        <v>82</v>
      </c>
      <c r="AV324" s="15" t="s">
        <v>128</v>
      </c>
      <c r="AW324" s="15" t="s">
        <v>31</v>
      </c>
      <c r="AX324" s="15" t="s">
        <v>80</v>
      </c>
      <c r="AY324" s="243" t="s">
        <v>120</v>
      </c>
    </row>
    <row r="325" spans="1:65" s="2" customFormat="1" ht="21.75" customHeight="1">
      <c r="A325" s="34"/>
      <c r="B325" s="35"/>
      <c r="C325" s="198" t="s">
        <v>355</v>
      </c>
      <c r="D325" s="198" t="s">
        <v>123</v>
      </c>
      <c r="E325" s="199" t="s">
        <v>356</v>
      </c>
      <c r="F325" s="200" t="s">
        <v>357</v>
      </c>
      <c r="G325" s="201" t="s">
        <v>319</v>
      </c>
      <c r="H325" s="257"/>
      <c r="I325" s="203"/>
      <c r="J325" s="204">
        <f>ROUND(I325*H325,2)</f>
        <v>0</v>
      </c>
      <c r="K325" s="200" t="s">
        <v>127</v>
      </c>
      <c r="L325" s="39"/>
      <c r="M325" s="205" t="s">
        <v>1</v>
      </c>
      <c r="N325" s="206" t="s">
        <v>40</v>
      </c>
      <c r="O325" s="71"/>
      <c r="P325" s="207">
        <f>O325*H325</f>
        <v>0</v>
      </c>
      <c r="Q325" s="207">
        <v>0</v>
      </c>
      <c r="R325" s="207">
        <f>Q325*H325</f>
        <v>0</v>
      </c>
      <c r="S325" s="207">
        <v>0</v>
      </c>
      <c r="T325" s="20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9" t="s">
        <v>223</v>
      </c>
      <c r="AT325" s="209" t="s">
        <v>123</v>
      </c>
      <c r="AU325" s="209" t="s">
        <v>82</v>
      </c>
      <c r="AY325" s="17" t="s">
        <v>120</v>
      </c>
      <c r="BE325" s="210">
        <f>IF(N325="základní",J325,0)</f>
        <v>0</v>
      </c>
      <c r="BF325" s="210">
        <f>IF(N325="snížená",J325,0)</f>
        <v>0</v>
      </c>
      <c r="BG325" s="210">
        <f>IF(N325="zákl. přenesená",J325,0)</f>
        <v>0</v>
      </c>
      <c r="BH325" s="210">
        <f>IF(N325="sníž. přenesená",J325,0)</f>
        <v>0</v>
      </c>
      <c r="BI325" s="210">
        <f>IF(N325="nulová",J325,0)</f>
        <v>0</v>
      </c>
      <c r="BJ325" s="17" t="s">
        <v>80</v>
      </c>
      <c r="BK325" s="210">
        <f>ROUND(I325*H325,2)</f>
        <v>0</v>
      </c>
      <c r="BL325" s="17" t="s">
        <v>223</v>
      </c>
      <c r="BM325" s="209" t="s">
        <v>358</v>
      </c>
    </row>
    <row r="326" spans="2:63" s="12" customFormat="1" ht="22.9" customHeight="1">
      <c r="B326" s="182"/>
      <c r="C326" s="183"/>
      <c r="D326" s="184" t="s">
        <v>74</v>
      </c>
      <c r="E326" s="196" t="s">
        <v>359</v>
      </c>
      <c r="F326" s="196" t="s">
        <v>360</v>
      </c>
      <c r="G326" s="183"/>
      <c r="H326" s="183"/>
      <c r="I326" s="186"/>
      <c r="J326" s="197">
        <f>BK326</f>
        <v>0</v>
      </c>
      <c r="K326" s="183"/>
      <c r="L326" s="188"/>
      <c r="M326" s="189"/>
      <c r="N326" s="190"/>
      <c r="O326" s="190"/>
      <c r="P326" s="191">
        <f>SUM(P327:P338)</f>
        <v>0</v>
      </c>
      <c r="Q326" s="190"/>
      <c r="R326" s="191">
        <f>SUM(R327:R338)</f>
        <v>0.00416</v>
      </c>
      <c r="S326" s="190"/>
      <c r="T326" s="192">
        <f>SUM(T327:T338)</f>
        <v>0.0341</v>
      </c>
      <c r="AR326" s="193" t="s">
        <v>82</v>
      </c>
      <c r="AT326" s="194" t="s">
        <v>74</v>
      </c>
      <c r="AU326" s="194" t="s">
        <v>80</v>
      </c>
      <c r="AY326" s="193" t="s">
        <v>120</v>
      </c>
      <c r="BK326" s="195">
        <f>SUM(BK327:BK338)</f>
        <v>0</v>
      </c>
    </row>
    <row r="327" spans="1:65" s="2" customFormat="1" ht="16.5" customHeight="1">
      <c r="A327" s="34"/>
      <c r="B327" s="35"/>
      <c r="C327" s="198" t="s">
        <v>361</v>
      </c>
      <c r="D327" s="198" t="s">
        <v>123</v>
      </c>
      <c r="E327" s="199" t="s">
        <v>362</v>
      </c>
      <c r="F327" s="200" t="s">
        <v>363</v>
      </c>
      <c r="G327" s="201" t="s">
        <v>337</v>
      </c>
      <c r="H327" s="202">
        <v>2</v>
      </c>
      <c r="I327" s="203"/>
      <c r="J327" s="204">
        <f>ROUND(I327*H327,2)</f>
        <v>0</v>
      </c>
      <c r="K327" s="200" t="s">
        <v>1</v>
      </c>
      <c r="L327" s="39"/>
      <c r="M327" s="205" t="s">
        <v>1</v>
      </c>
      <c r="N327" s="206" t="s">
        <v>40</v>
      </c>
      <c r="O327" s="71"/>
      <c r="P327" s="207">
        <f>O327*H327</f>
        <v>0</v>
      </c>
      <c r="Q327" s="207">
        <v>0</v>
      </c>
      <c r="R327" s="207">
        <f>Q327*H327</f>
        <v>0</v>
      </c>
      <c r="S327" s="207">
        <v>0.01705</v>
      </c>
      <c r="T327" s="208">
        <f>S327*H327</f>
        <v>0.0341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9" t="s">
        <v>223</v>
      </c>
      <c r="AT327" s="209" t="s">
        <v>123</v>
      </c>
      <c r="AU327" s="209" t="s">
        <v>82</v>
      </c>
      <c r="AY327" s="17" t="s">
        <v>120</v>
      </c>
      <c r="BE327" s="210">
        <f>IF(N327="základní",J327,0)</f>
        <v>0</v>
      </c>
      <c r="BF327" s="210">
        <f>IF(N327="snížená",J327,0)</f>
        <v>0</v>
      </c>
      <c r="BG327" s="210">
        <f>IF(N327="zákl. přenesená",J327,0)</f>
        <v>0</v>
      </c>
      <c r="BH327" s="210">
        <f>IF(N327="sníž. přenesená",J327,0)</f>
        <v>0</v>
      </c>
      <c r="BI327" s="210">
        <f>IF(N327="nulová",J327,0)</f>
        <v>0</v>
      </c>
      <c r="BJ327" s="17" t="s">
        <v>80</v>
      </c>
      <c r="BK327" s="210">
        <f>ROUND(I327*H327,2)</f>
        <v>0</v>
      </c>
      <c r="BL327" s="17" t="s">
        <v>223</v>
      </c>
      <c r="BM327" s="209" t="s">
        <v>364</v>
      </c>
    </row>
    <row r="328" spans="2:51" s="13" customFormat="1" ht="33.75">
      <c r="B328" s="211"/>
      <c r="C328" s="212"/>
      <c r="D328" s="213" t="s">
        <v>130</v>
      </c>
      <c r="E328" s="214" t="s">
        <v>1</v>
      </c>
      <c r="F328" s="215" t="s">
        <v>365</v>
      </c>
      <c r="G328" s="212"/>
      <c r="H328" s="214" t="s">
        <v>1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130</v>
      </c>
      <c r="AU328" s="221" t="s">
        <v>82</v>
      </c>
      <c r="AV328" s="13" t="s">
        <v>80</v>
      </c>
      <c r="AW328" s="13" t="s">
        <v>31</v>
      </c>
      <c r="AX328" s="13" t="s">
        <v>75</v>
      </c>
      <c r="AY328" s="221" t="s">
        <v>120</v>
      </c>
    </row>
    <row r="329" spans="2:51" s="13" customFormat="1" ht="22.5">
      <c r="B329" s="211"/>
      <c r="C329" s="212"/>
      <c r="D329" s="213" t="s">
        <v>130</v>
      </c>
      <c r="E329" s="214" t="s">
        <v>1</v>
      </c>
      <c r="F329" s="215" t="s">
        <v>366</v>
      </c>
      <c r="G329" s="212"/>
      <c r="H329" s="214" t="s">
        <v>1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130</v>
      </c>
      <c r="AU329" s="221" t="s">
        <v>82</v>
      </c>
      <c r="AV329" s="13" t="s">
        <v>80</v>
      </c>
      <c r="AW329" s="13" t="s">
        <v>31</v>
      </c>
      <c r="AX329" s="13" t="s">
        <v>75</v>
      </c>
      <c r="AY329" s="221" t="s">
        <v>120</v>
      </c>
    </row>
    <row r="330" spans="2:51" s="14" customFormat="1" ht="12">
      <c r="B330" s="222"/>
      <c r="C330" s="223"/>
      <c r="D330" s="213" t="s">
        <v>130</v>
      </c>
      <c r="E330" s="224" t="s">
        <v>1</v>
      </c>
      <c r="F330" s="225" t="s">
        <v>82</v>
      </c>
      <c r="G330" s="223"/>
      <c r="H330" s="226">
        <v>2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130</v>
      </c>
      <c r="AU330" s="232" t="s">
        <v>82</v>
      </c>
      <c r="AV330" s="14" t="s">
        <v>82</v>
      </c>
      <c r="AW330" s="14" t="s">
        <v>31</v>
      </c>
      <c r="AX330" s="14" t="s">
        <v>75</v>
      </c>
      <c r="AY330" s="232" t="s">
        <v>120</v>
      </c>
    </row>
    <row r="331" spans="2:51" s="15" customFormat="1" ht="12">
      <c r="B331" s="233"/>
      <c r="C331" s="234"/>
      <c r="D331" s="213" t="s">
        <v>130</v>
      </c>
      <c r="E331" s="235" t="s">
        <v>1</v>
      </c>
      <c r="F331" s="236" t="s">
        <v>136</v>
      </c>
      <c r="G331" s="234"/>
      <c r="H331" s="237">
        <v>2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130</v>
      </c>
      <c r="AU331" s="243" t="s">
        <v>82</v>
      </c>
      <c r="AV331" s="15" t="s">
        <v>128</v>
      </c>
      <c r="AW331" s="15" t="s">
        <v>31</v>
      </c>
      <c r="AX331" s="15" t="s">
        <v>80</v>
      </c>
      <c r="AY331" s="243" t="s">
        <v>120</v>
      </c>
    </row>
    <row r="332" spans="1:65" s="2" customFormat="1" ht="55.5" customHeight="1">
      <c r="A332" s="34"/>
      <c r="B332" s="35"/>
      <c r="C332" s="198" t="s">
        <v>367</v>
      </c>
      <c r="D332" s="198" t="s">
        <v>123</v>
      </c>
      <c r="E332" s="199" t="s">
        <v>368</v>
      </c>
      <c r="F332" s="200" t="s">
        <v>369</v>
      </c>
      <c r="G332" s="201" t="s">
        <v>337</v>
      </c>
      <c r="H332" s="202">
        <v>2</v>
      </c>
      <c r="I332" s="203"/>
      <c r="J332" s="204">
        <f>ROUND(I332*H332,2)</f>
        <v>0</v>
      </c>
      <c r="K332" s="200" t="s">
        <v>1</v>
      </c>
      <c r="L332" s="39"/>
      <c r="M332" s="205" t="s">
        <v>1</v>
      </c>
      <c r="N332" s="206" t="s">
        <v>40</v>
      </c>
      <c r="O332" s="71"/>
      <c r="P332" s="207">
        <f>O332*H332</f>
        <v>0</v>
      </c>
      <c r="Q332" s="207">
        <v>0.00208</v>
      </c>
      <c r="R332" s="207">
        <f>Q332*H332</f>
        <v>0.00416</v>
      </c>
      <c r="S332" s="207">
        <v>0</v>
      </c>
      <c r="T332" s="20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9" t="s">
        <v>223</v>
      </c>
      <c r="AT332" s="209" t="s">
        <v>123</v>
      </c>
      <c r="AU332" s="209" t="s">
        <v>82</v>
      </c>
      <c r="AY332" s="17" t="s">
        <v>120</v>
      </c>
      <c r="BE332" s="210">
        <f>IF(N332="základní",J332,0)</f>
        <v>0</v>
      </c>
      <c r="BF332" s="210">
        <f>IF(N332="snížená",J332,0)</f>
        <v>0</v>
      </c>
      <c r="BG332" s="210">
        <f>IF(N332="zákl. přenesená",J332,0)</f>
        <v>0</v>
      </c>
      <c r="BH332" s="210">
        <f>IF(N332="sníž. přenesená",J332,0)</f>
        <v>0</v>
      </c>
      <c r="BI332" s="210">
        <f>IF(N332="nulová",J332,0)</f>
        <v>0</v>
      </c>
      <c r="BJ332" s="17" t="s">
        <v>80</v>
      </c>
      <c r="BK332" s="210">
        <f>ROUND(I332*H332,2)</f>
        <v>0</v>
      </c>
      <c r="BL332" s="17" t="s">
        <v>223</v>
      </c>
      <c r="BM332" s="209" t="s">
        <v>370</v>
      </c>
    </row>
    <row r="333" spans="2:51" s="13" customFormat="1" ht="12">
      <c r="B333" s="211"/>
      <c r="C333" s="212"/>
      <c r="D333" s="213" t="s">
        <v>130</v>
      </c>
      <c r="E333" s="214" t="s">
        <v>1</v>
      </c>
      <c r="F333" s="215" t="s">
        <v>371</v>
      </c>
      <c r="G333" s="212"/>
      <c r="H333" s="214" t="s">
        <v>1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130</v>
      </c>
      <c r="AU333" s="221" t="s">
        <v>82</v>
      </c>
      <c r="AV333" s="13" t="s">
        <v>80</v>
      </c>
      <c r="AW333" s="13" t="s">
        <v>31</v>
      </c>
      <c r="AX333" s="13" t="s">
        <v>75</v>
      </c>
      <c r="AY333" s="221" t="s">
        <v>120</v>
      </c>
    </row>
    <row r="334" spans="2:51" s="13" customFormat="1" ht="22.5">
      <c r="B334" s="211"/>
      <c r="C334" s="212"/>
      <c r="D334" s="213" t="s">
        <v>130</v>
      </c>
      <c r="E334" s="214" t="s">
        <v>1</v>
      </c>
      <c r="F334" s="215" t="s">
        <v>372</v>
      </c>
      <c r="G334" s="212"/>
      <c r="H334" s="214" t="s">
        <v>1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130</v>
      </c>
      <c r="AU334" s="221" t="s">
        <v>82</v>
      </c>
      <c r="AV334" s="13" t="s">
        <v>80</v>
      </c>
      <c r="AW334" s="13" t="s">
        <v>31</v>
      </c>
      <c r="AX334" s="13" t="s">
        <v>75</v>
      </c>
      <c r="AY334" s="221" t="s">
        <v>120</v>
      </c>
    </row>
    <row r="335" spans="2:51" s="13" customFormat="1" ht="33.75">
      <c r="B335" s="211"/>
      <c r="C335" s="212"/>
      <c r="D335" s="213" t="s">
        <v>130</v>
      </c>
      <c r="E335" s="214" t="s">
        <v>1</v>
      </c>
      <c r="F335" s="215" t="s">
        <v>365</v>
      </c>
      <c r="G335" s="212"/>
      <c r="H335" s="214" t="s">
        <v>1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130</v>
      </c>
      <c r="AU335" s="221" t="s">
        <v>82</v>
      </c>
      <c r="AV335" s="13" t="s">
        <v>80</v>
      </c>
      <c r="AW335" s="13" t="s">
        <v>31</v>
      </c>
      <c r="AX335" s="13" t="s">
        <v>75</v>
      </c>
      <c r="AY335" s="221" t="s">
        <v>120</v>
      </c>
    </row>
    <row r="336" spans="2:51" s="14" customFormat="1" ht="12">
      <c r="B336" s="222"/>
      <c r="C336" s="223"/>
      <c r="D336" s="213" t="s">
        <v>130</v>
      </c>
      <c r="E336" s="224" t="s">
        <v>1</v>
      </c>
      <c r="F336" s="225" t="s">
        <v>82</v>
      </c>
      <c r="G336" s="223"/>
      <c r="H336" s="226">
        <v>2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130</v>
      </c>
      <c r="AU336" s="232" t="s">
        <v>82</v>
      </c>
      <c r="AV336" s="14" t="s">
        <v>82</v>
      </c>
      <c r="AW336" s="14" t="s">
        <v>31</v>
      </c>
      <c r="AX336" s="14" t="s">
        <v>75</v>
      </c>
      <c r="AY336" s="232" t="s">
        <v>120</v>
      </c>
    </row>
    <row r="337" spans="2:51" s="15" customFormat="1" ht="12">
      <c r="B337" s="233"/>
      <c r="C337" s="234"/>
      <c r="D337" s="213" t="s">
        <v>130</v>
      </c>
      <c r="E337" s="235" t="s">
        <v>1</v>
      </c>
      <c r="F337" s="236" t="s">
        <v>136</v>
      </c>
      <c r="G337" s="234"/>
      <c r="H337" s="237">
        <v>2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130</v>
      </c>
      <c r="AU337" s="243" t="s">
        <v>82</v>
      </c>
      <c r="AV337" s="15" t="s">
        <v>128</v>
      </c>
      <c r="AW337" s="15" t="s">
        <v>31</v>
      </c>
      <c r="AX337" s="15" t="s">
        <v>80</v>
      </c>
      <c r="AY337" s="243" t="s">
        <v>120</v>
      </c>
    </row>
    <row r="338" spans="1:65" s="2" customFormat="1" ht="21.75" customHeight="1">
      <c r="A338" s="34"/>
      <c r="B338" s="35"/>
      <c r="C338" s="198" t="s">
        <v>373</v>
      </c>
      <c r="D338" s="198" t="s">
        <v>123</v>
      </c>
      <c r="E338" s="199" t="s">
        <v>374</v>
      </c>
      <c r="F338" s="200" t="s">
        <v>375</v>
      </c>
      <c r="G338" s="201" t="s">
        <v>319</v>
      </c>
      <c r="H338" s="257"/>
      <c r="I338" s="203"/>
      <c r="J338" s="204">
        <f>ROUND(I338*H338,2)</f>
        <v>0</v>
      </c>
      <c r="K338" s="200" t="s">
        <v>127</v>
      </c>
      <c r="L338" s="39"/>
      <c r="M338" s="205" t="s">
        <v>1</v>
      </c>
      <c r="N338" s="206" t="s">
        <v>40</v>
      </c>
      <c r="O338" s="71"/>
      <c r="P338" s="207">
        <f>O338*H338</f>
        <v>0</v>
      </c>
      <c r="Q338" s="207">
        <v>0</v>
      </c>
      <c r="R338" s="207">
        <f>Q338*H338</f>
        <v>0</v>
      </c>
      <c r="S338" s="207">
        <v>0</v>
      </c>
      <c r="T338" s="20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9" t="s">
        <v>223</v>
      </c>
      <c r="AT338" s="209" t="s">
        <v>123</v>
      </c>
      <c r="AU338" s="209" t="s">
        <v>82</v>
      </c>
      <c r="AY338" s="17" t="s">
        <v>120</v>
      </c>
      <c r="BE338" s="210">
        <f>IF(N338="základní",J338,0)</f>
        <v>0</v>
      </c>
      <c r="BF338" s="210">
        <f>IF(N338="snížená",J338,0)</f>
        <v>0</v>
      </c>
      <c r="BG338" s="210">
        <f>IF(N338="zákl. přenesená",J338,0)</f>
        <v>0</v>
      </c>
      <c r="BH338" s="210">
        <f>IF(N338="sníž. přenesená",J338,0)</f>
        <v>0</v>
      </c>
      <c r="BI338" s="210">
        <f>IF(N338="nulová",J338,0)</f>
        <v>0</v>
      </c>
      <c r="BJ338" s="17" t="s">
        <v>80</v>
      </c>
      <c r="BK338" s="210">
        <f>ROUND(I338*H338,2)</f>
        <v>0</v>
      </c>
      <c r="BL338" s="17" t="s">
        <v>223</v>
      </c>
      <c r="BM338" s="209" t="s">
        <v>376</v>
      </c>
    </row>
    <row r="339" spans="2:63" s="12" customFormat="1" ht="22.9" customHeight="1">
      <c r="B339" s="182"/>
      <c r="C339" s="183"/>
      <c r="D339" s="184" t="s">
        <v>74</v>
      </c>
      <c r="E339" s="196" t="s">
        <v>377</v>
      </c>
      <c r="F339" s="196" t="s">
        <v>378</v>
      </c>
      <c r="G339" s="183"/>
      <c r="H339" s="183"/>
      <c r="I339" s="186"/>
      <c r="J339" s="197">
        <f>BK339</f>
        <v>0</v>
      </c>
      <c r="K339" s="183"/>
      <c r="L339" s="188"/>
      <c r="M339" s="189"/>
      <c r="N339" s="190"/>
      <c r="O339" s="190"/>
      <c r="P339" s="191">
        <f>SUM(P340:P368)</f>
        <v>0</v>
      </c>
      <c r="Q339" s="190"/>
      <c r="R339" s="191">
        <f>SUM(R340:R368)</f>
        <v>0.09993699999999998</v>
      </c>
      <c r="S339" s="190"/>
      <c r="T339" s="192">
        <f>SUM(T340:T368)</f>
        <v>0</v>
      </c>
      <c r="AR339" s="193" t="s">
        <v>82</v>
      </c>
      <c r="AT339" s="194" t="s">
        <v>74</v>
      </c>
      <c r="AU339" s="194" t="s">
        <v>80</v>
      </c>
      <c r="AY339" s="193" t="s">
        <v>120</v>
      </c>
      <c r="BK339" s="195">
        <f>SUM(BK340:BK368)</f>
        <v>0</v>
      </c>
    </row>
    <row r="340" spans="1:65" s="2" customFormat="1" ht="33" customHeight="1">
      <c r="A340" s="34"/>
      <c r="B340" s="35"/>
      <c r="C340" s="198" t="s">
        <v>379</v>
      </c>
      <c r="D340" s="198" t="s">
        <v>123</v>
      </c>
      <c r="E340" s="199" t="s">
        <v>380</v>
      </c>
      <c r="F340" s="200" t="s">
        <v>381</v>
      </c>
      <c r="G340" s="201" t="s">
        <v>203</v>
      </c>
      <c r="H340" s="202">
        <v>44.8</v>
      </c>
      <c r="I340" s="203"/>
      <c r="J340" s="204">
        <f>ROUND(I340*H340,2)</f>
        <v>0</v>
      </c>
      <c r="K340" s="200" t="s">
        <v>1</v>
      </c>
      <c r="L340" s="39"/>
      <c r="M340" s="205" t="s">
        <v>1</v>
      </c>
      <c r="N340" s="206" t="s">
        <v>40</v>
      </c>
      <c r="O340" s="71"/>
      <c r="P340" s="207">
        <f>O340*H340</f>
        <v>0</v>
      </c>
      <c r="Q340" s="207">
        <v>0.00073</v>
      </c>
      <c r="R340" s="207">
        <f>Q340*H340</f>
        <v>0.032704</v>
      </c>
      <c r="S340" s="207">
        <v>0</v>
      </c>
      <c r="T340" s="20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9" t="s">
        <v>223</v>
      </c>
      <c r="AT340" s="209" t="s">
        <v>123</v>
      </c>
      <c r="AU340" s="209" t="s">
        <v>82</v>
      </c>
      <c r="AY340" s="17" t="s">
        <v>120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7" t="s">
        <v>80</v>
      </c>
      <c r="BK340" s="210">
        <f>ROUND(I340*H340,2)</f>
        <v>0</v>
      </c>
      <c r="BL340" s="17" t="s">
        <v>223</v>
      </c>
      <c r="BM340" s="209" t="s">
        <v>382</v>
      </c>
    </row>
    <row r="341" spans="2:51" s="13" customFormat="1" ht="22.5">
      <c r="B341" s="211"/>
      <c r="C341" s="212"/>
      <c r="D341" s="213" t="s">
        <v>130</v>
      </c>
      <c r="E341" s="214" t="s">
        <v>1</v>
      </c>
      <c r="F341" s="215" t="s">
        <v>383</v>
      </c>
      <c r="G341" s="212"/>
      <c r="H341" s="214" t="s">
        <v>1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130</v>
      </c>
      <c r="AU341" s="221" t="s">
        <v>82</v>
      </c>
      <c r="AV341" s="13" t="s">
        <v>80</v>
      </c>
      <c r="AW341" s="13" t="s">
        <v>31</v>
      </c>
      <c r="AX341" s="13" t="s">
        <v>75</v>
      </c>
      <c r="AY341" s="221" t="s">
        <v>120</v>
      </c>
    </row>
    <row r="342" spans="2:51" s="13" customFormat="1" ht="33.75">
      <c r="B342" s="211"/>
      <c r="C342" s="212"/>
      <c r="D342" s="213" t="s">
        <v>130</v>
      </c>
      <c r="E342" s="214" t="s">
        <v>1</v>
      </c>
      <c r="F342" s="215" t="s">
        <v>384</v>
      </c>
      <c r="G342" s="212"/>
      <c r="H342" s="214" t="s">
        <v>1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130</v>
      </c>
      <c r="AU342" s="221" t="s">
        <v>82</v>
      </c>
      <c r="AV342" s="13" t="s">
        <v>80</v>
      </c>
      <c r="AW342" s="13" t="s">
        <v>31</v>
      </c>
      <c r="AX342" s="13" t="s">
        <v>75</v>
      </c>
      <c r="AY342" s="221" t="s">
        <v>120</v>
      </c>
    </row>
    <row r="343" spans="2:51" s="13" customFormat="1" ht="12">
      <c r="B343" s="211"/>
      <c r="C343" s="212"/>
      <c r="D343" s="213" t="s">
        <v>130</v>
      </c>
      <c r="E343" s="214" t="s">
        <v>1</v>
      </c>
      <c r="F343" s="215" t="s">
        <v>385</v>
      </c>
      <c r="G343" s="212"/>
      <c r="H343" s="214" t="s">
        <v>1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130</v>
      </c>
      <c r="AU343" s="221" t="s">
        <v>82</v>
      </c>
      <c r="AV343" s="13" t="s">
        <v>80</v>
      </c>
      <c r="AW343" s="13" t="s">
        <v>31</v>
      </c>
      <c r="AX343" s="13" t="s">
        <v>75</v>
      </c>
      <c r="AY343" s="221" t="s">
        <v>120</v>
      </c>
    </row>
    <row r="344" spans="2:51" s="13" customFormat="1" ht="12">
      <c r="B344" s="211"/>
      <c r="C344" s="212"/>
      <c r="D344" s="213" t="s">
        <v>130</v>
      </c>
      <c r="E344" s="214" t="s">
        <v>1</v>
      </c>
      <c r="F344" s="215" t="s">
        <v>386</v>
      </c>
      <c r="G344" s="212"/>
      <c r="H344" s="214" t="s">
        <v>1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130</v>
      </c>
      <c r="AU344" s="221" t="s">
        <v>82</v>
      </c>
      <c r="AV344" s="13" t="s">
        <v>80</v>
      </c>
      <c r="AW344" s="13" t="s">
        <v>31</v>
      </c>
      <c r="AX344" s="13" t="s">
        <v>75</v>
      </c>
      <c r="AY344" s="221" t="s">
        <v>120</v>
      </c>
    </row>
    <row r="345" spans="2:51" s="14" customFormat="1" ht="12">
      <c r="B345" s="222"/>
      <c r="C345" s="223"/>
      <c r="D345" s="213" t="s">
        <v>130</v>
      </c>
      <c r="E345" s="224" t="s">
        <v>1</v>
      </c>
      <c r="F345" s="225" t="s">
        <v>387</v>
      </c>
      <c r="G345" s="223"/>
      <c r="H345" s="226">
        <v>44.8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130</v>
      </c>
      <c r="AU345" s="232" t="s">
        <v>82</v>
      </c>
      <c r="AV345" s="14" t="s">
        <v>82</v>
      </c>
      <c r="AW345" s="14" t="s">
        <v>31</v>
      </c>
      <c r="AX345" s="14" t="s">
        <v>75</v>
      </c>
      <c r="AY345" s="232" t="s">
        <v>120</v>
      </c>
    </row>
    <row r="346" spans="2:51" s="15" customFormat="1" ht="12">
      <c r="B346" s="233"/>
      <c r="C346" s="234"/>
      <c r="D346" s="213" t="s">
        <v>130</v>
      </c>
      <c r="E346" s="235" t="s">
        <v>1</v>
      </c>
      <c r="F346" s="236" t="s">
        <v>136</v>
      </c>
      <c r="G346" s="234"/>
      <c r="H346" s="237">
        <v>44.8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130</v>
      </c>
      <c r="AU346" s="243" t="s">
        <v>82</v>
      </c>
      <c r="AV346" s="15" t="s">
        <v>128</v>
      </c>
      <c r="AW346" s="15" t="s">
        <v>31</v>
      </c>
      <c r="AX346" s="15" t="s">
        <v>80</v>
      </c>
      <c r="AY346" s="243" t="s">
        <v>120</v>
      </c>
    </row>
    <row r="347" spans="1:65" s="2" customFormat="1" ht="33" customHeight="1">
      <c r="A347" s="34"/>
      <c r="B347" s="35"/>
      <c r="C347" s="198" t="s">
        <v>388</v>
      </c>
      <c r="D347" s="198" t="s">
        <v>123</v>
      </c>
      <c r="E347" s="199" t="s">
        <v>389</v>
      </c>
      <c r="F347" s="200" t="s">
        <v>390</v>
      </c>
      <c r="G347" s="201" t="s">
        <v>203</v>
      </c>
      <c r="H347" s="202">
        <v>44.8</v>
      </c>
      <c r="I347" s="203"/>
      <c r="J347" s="204">
        <f>ROUND(I347*H347,2)</f>
        <v>0</v>
      </c>
      <c r="K347" s="200" t="s">
        <v>1</v>
      </c>
      <c r="L347" s="39"/>
      <c r="M347" s="205" t="s">
        <v>1</v>
      </c>
      <c r="N347" s="206" t="s">
        <v>40</v>
      </c>
      <c r="O347" s="71"/>
      <c r="P347" s="207">
        <f>O347*H347</f>
        <v>0</v>
      </c>
      <c r="Q347" s="207">
        <v>0.00073</v>
      </c>
      <c r="R347" s="207">
        <f>Q347*H347</f>
        <v>0.032704</v>
      </c>
      <c r="S347" s="207">
        <v>0</v>
      </c>
      <c r="T347" s="20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9" t="s">
        <v>223</v>
      </c>
      <c r="AT347" s="209" t="s">
        <v>123</v>
      </c>
      <c r="AU347" s="209" t="s">
        <v>82</v>
      </c>
      <c r="AY347" s="17" t="s">
        <v>120</v>
      </c>
      <c r="BE347" s="210">
        <f>IF(N347="základní",J347,0)</f>
        <v>0</v>
      </c>
      <c r="BF347" s="210">
        <f>IF(N347="snížená",J347,0)</f>
        <v>0</v>
      </c>
      <c r="BG347" s="210">
        <f>IF(N347="zákl. přenesená",J347,0)</f>
        <v>0</v>
      </c>
      <c r="BH347" s="210">
        <f>IF(N347="sníž. přenesená",J347,0)</f>
        <v>0</v>
      </c>
      <c r="BI347" s="210">
        <f>IF(N347="nulová",J347,0)</f>
        <v>0</v>
      </c>
      <c r="BJ347" s="17" t="s">
        <v>80</v>
      </c>
      <c r="BK347" s="210">
        <f>ROUND(I347*H347,2)</f>
        <v>0</v>
      </c>
      <c r="BL347" s="17" t="s">
        <v>223</v>
      </c>
      <c r="BM347" s="209" t="s">
        <v>391</v>
      </c>
    </row>
    <row r="348" spans="2:51" s="13" customFormat="1" ht="22.5">
      <c r="B348" s="211"/>
      <c r="C348" s="212"/>
      <c r="D348" s="213" t="s">
        <v>130</v>
      </c>
      <c r="E348" s="214" t="s">
        <v>1</v>
      </c>
      <c r="F348" s="215" t="s">
        <v>383</v>
      </c>
      <c r="G348" s="212"/>
      <c r="H348" s="214" t="s">
        <v>1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130</v>
      </c>
      <c r="AU348" s="221" t="s">
        <v>82</v>
      </c>
      <c r="AV348" s="13" t="s">
        <v>80</v>
      </c>
      <c r="AW348" s="13" t="s">
        <v>31</v>
      </c>
      <c r="AX348" s="13" t="s">
        <v>75</v>
      </c>
      <c r="AY348" s="221" t="s">
        <v>120</v>
      </c>
    </row>
    <row r="349" spans="2:51" s="13" customFormat="1" ht="33.75">
      <c r="B349" s="211"/>
      <c r="C349" s="212"/>
      <c r="D349" s="213" t="s">
        <v>130</v>
      </c>
      <c r="E349" s="214" t="s">
        <v>1</v>
      </c>
      <c r="F349" s="215" t="s">
        <v>384</v>
      </c>
      <c r="G349" s="212"/>
      <c r="H349" s="214" t="s">
        <v>1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130</v>
      </c>
      <c r="AU349" s="221" t="s">
        <v>82</v>
      </c>
      <c r="AV349" s="13" t="s">
        <v>80</v>
      </c>
      <c r="AW349" s="13" t="s">
        <v>31</v>
      </c>
      <c r="AX349" s="13" t="s">
        <v>75</v>
      </c>
      <c r="AY349" s="221" t="s">
        <v>120</v>
      </c>
    </row>
    <row r="350" spans="2:51" s="13" customFormat="1" ht="12">
      <c r="B350" s="211"/>
      <c r="C350" s="212"/>
      <c r="D350" s="213" t="s">
        <v>130</v>
      </c>
      <c r="E350" s="214" t="s">
        <v>1</v>
      </c>
      <c r="F350" s="215" t="s">
        <v>392</v>
      </c>
      <c r="G350" s="212"/>
      <c r="H350" s="214" t="s">
        <v>1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130</v>
      </c>
      <c r="AU350" s="221" t="s">
        <v>82</v>
      </c>
      <c r="AV350" s="13" t="s">
        <v>80</v>
      </c>
      <c r="AW350" s="13" t="s">
        <v>31</v>
      </c>
      <c r="AX350" s="13" t="s">
        <v>75</v>
      </c>
      <c r="AY350" s="221" t="s">
        <v>120</v>
      </c>
    </row>
    <row r="351" spans="2:51" s="13" customFormat="1" ht="12">
      <c r="B351" s="211"/>
      <c r="C351" s="212"/>
      <c r="D351" s="213" t="s">
        <v>130</v>
      </c>
      <c r="E351" s="214" t="s">
        <v>1</v>
      </c>
      <c r="F351" s="215" t="s">
        <v>386</v>
      </c>
      <c r="G351" s="212"/>
      <c r="H351" s="214" t="s">
        <v>1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130</v>
      </c>
      <c r="AU351" s="221" t="s">
        <v>82</v>
      </c>
      <c r="AV351" s="13" t="s">
        <v>80</v>
      </c>
      <c r="AW351" s="13" t="s">
        <v>31</v>
      </c>
      <c r="AX351" s="13" t="s">
        <v>75</v>
      </c>
      <c r="AY351" s="221" t="s">
        <v>120</v>
      </c>
    </row>
    <row r="352" spans="2:51" s="14" customFormat="1" ht="12">
      <c r="B352" s="222"/>
      <c r="C352" s="223"/>
      <c r="D352" s="213" t="s">
        <v>130</v>
      </c>
      <c r="E352" s="224" t="s">
        <v>1</v>
      </c>
      <c r="F352" s="225" t="s">
        <v>387</v>
      </c>
      <c r="G352" s="223"/>
      <c r="H352" s="226">
        <v>44.8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130</v>
      </c>
      <c r="AU352" s="232" t="s">
        <v>82</v>
      </c>
      <c r="AV352" s="14" t="s">
        <v>82</v>
      </c>
      <c r="AW352" s="14" t="s">
        <v>31</v>
      </c>
      <c r="AX352" s="14" t="s">
        <v>75</v>
      </c>
      <c r="AY352" s="232" t="s">
        <v>120</v>
      </c>
    </row>
    <row r="353" spans="2:51" s="15" customFormat="1" ht="12">
      <c r="B353" s="233"/>
      <c r="C353" s="234"/>
      <c r="D353" s="213" t="s">
        <v>130</v>
      </c>
      <c r="E353" s="235" t="s">
        <v>1</v>
      </c>
      <c r="F353" s="236" t="s">
        <v>136</v>
      </c>
      <c r="G353" s="234"/>
      <c r="H353" s="237">
        <v>44.8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130</v>
      </c>
      <c r="AU353" s="243" t="s">
        <v>82</v>
      </c>
      <c r="AV353" s="15" t="s">
        <v>128</v>
      </c>
      <c r="AW353" s="15" t="s">
        <v>31</v>
      </c>
      <c r="AX353" s="15" t="s">
        <v>80</v>
      </c>
      <c r="AY353" s="243" t="s">
        <v>120</v>
      </c>
    </row>
    <row r="354" spans="1:65" s="2" customFormat="1" ht="33" customHeight="1">
      <c r="A354" s="34"/>
      <c r="B354" s="35"/>
      <c r="C354" s="198" t="s">
        <v>393</v>
      </c>
      <c r="D354" s="198" t="s">
        <v>123</v>
      </c>
      <c r="E354" s="199" t="s">
        <v>394</v>
      </c>
      <c r="F354" s="200" t="s">
        <v>395</v>
      </c>
      <c r="G354" s="201" t="s">
        <v>203</v>
      </c>
      <c r="H354" s="202">
        <v>44.8</v>
      </c>
      <c r="I354" s="203"/>
      <c r="J354" s="204">
        <f>ROUND(I354*H354,2)</f>
        <v>0</v>
      </c>
      <c r="K354" s="200" t="s">
        <v>1</v>
      </c>
      <c r="L354" s="39"/>
      <c r="M354" s="205" t="s">
        <v>1</v>
      </c>
      <c r="N354" s="206" t="s">
        <v>40</v>
      </c>
      <c r="O354" s="71"/>
      <c r="P354" s="207">
        <f>O354*H354</f>
        <v>0</v>
      </c>
      <c r="Q354" s="207">
        <v>0.00073</v>
      </c>
      <c r="R354" s="207">
        <f>Q354*H354</f>
        <v>0.032704</v>
      </c>
      <c r="S354" s="207">
        <v>0</v>
      </c>
      <c r="T354" s="20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9" t="s">
        <v>223</v>
      </c>
      <c r="AT354" s="209" t="s">
        <v>123</v>
      </c>
      <c r="AU354" s="209" t="s">
        <v>82</v>
      </c>
      <c r="AY354" s="17" t="s">
        <v>120</v>
      </c>
      <c r="BE354" s="210">
        <f>IF(N354="základní",J354,0)</f>
        <v>0</v>
      </c>
      <c r="BF354" s="210">
        <f>IF(N354="snížená",J354,0)</f>
        <v>0</v>
      </c>
      <c r="BG354" s="210">
        <f>IF(N354="zákl. přenesená",J354,0)</f>
        <v>0</v>
      </c>
      <c r="BH354" s="210">
        <f>IF(N354="sníž. přenesená",J354,0)</f>
        <v>0</v>
      </c>
      <c r="BI354" s="210">
        <f>IF(N354="nulová",J354,0)</f>
        <v>0</v>
      </c>
      <c r="BJ354" s="17" t="s">
        <v>80</v>
      </c>
      <c r="BK354" s="210">
        <f>ROUND(I354*H354,2)</f>
        <v>0</v>
      </c>
      <c r="BL354" s="17" t="s">
        <v>223</v>
      </c>
      <c r="BM354" s="209" t="s">
        <v>396</v>
      </c>
    </row>
    <row r="355" spans="2:51" s="13" customFormat="1" ht="22.5">
      <c r="B355" s="211"/>
      <c r="C355" s="212"/>
      <c r="D355" s="213" t="s">
        <v>130</v>
      </c>
      <c r="E355" s="214" t="s">
        <v>1</v>
      </c>
      <c r="F355" s="215" t="s">
        <v>383</v>
      </c>
      <c r="G355" s="212"/>
      <c r="H355" s="214" t="s">
        <v>1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130</v>
      </c>
      <c r="AU355" s="221" t="s">
        <v>82</v>
      </c>
      <c r="AV355" s="13" t="s">
        <v>80</v>
      </c>
      <c r="AW355" s="13" t="s">
        <v>31</v>
      </c>
      <c r="AX355" s="13" t="s">
        <v>75</v>
      </c>
      <c r="AY355" s="221" t="s">
        <v>120</v>
      </c>
    </row>
    <row r="356" spans="2:51" s="13" customFormat="1" ht="33.75">
      <c r="B356" s="211"/>
      <c r="C356" s="212"/>
      <c r="D356" s="213" t="s">
        <v>130</v>
      </c>
      <c r="E356" s="214" t="s">
        <v>1</v>
      </c>
      <c r="F356" s="215" t="s">
        <v>384</v>
      </c>
      <c r="G356" s="212"/>
      <c r="H356" s="214" t="s">
        <v>1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130</v>
      </c>
      <c r="AU356" s="221" t="s">
        <v>82</v>
      </c>
      <c r="AV356" s="13" t="s">
        <v>80</v>
      </c>
      <c r="AW356" s="13" t="s">
        <v>31</v>
      </c>
      <c r="AX356" s="13" t="s">
        <v>75</v>
      </c>
      <c r="AY356" s="221" t="s">
        <v>120</v>
      </c>
    </row>
    <row r="357" spans="2:51" s="13" customFormat="1" ht="12">
      <c r="B357" s="211"/>
      <c r="C357" s="212"/>
      <c r="D357" s="213" t="s">
        <v>130</v>
      </c>
      <c r="E357" s="214" t="s">
        <v>1</v>
      </c>
      <c r="F357" s="215" t="s">
        <v>397</v>
      </c>
      <c r="G357" s="212"/>
      <c r="H357" s="214" t="s">
        <v>1</v>
      </c>
      <c r="I357" s="216"/>
      <c r="J357" s="212"/>
      <c r="K357" s="212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130</v>
      </c>
      <c r="AU357" s="221" t="s">
        <v>82</v>
      </c>
      <c r="AV357" s="13" t="s">
        <v>80</v>
      </c>
      <c r="AW357" s="13" t="s">
        <v>31</v>
      </c>
      <c r="AX357" s="13" t="s">
        <v>75</v>
      </c>
      <c r="AY357" s="221" t="s">
        <v>120</v>
      </c>
    </row>
    <row r="358" spans="2:51" s="13" customFormat="1" ht="12">
      <c r="B358" s="211"/>
      <c r="C358" s="212"/>
      <c r="D358" s="213" t="s">
        <v>130</v>
      </c>
      <c r="E358" s="214" t="s">
        <v>1</v>
      </c>
      <c r="F358" s="215" t="s">
        <v>386</v>
      </c>
      <c r="G358" s="212"/>
      <c r="H358" s="214" t="s">
        <v>1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130</v>
      </c>
      <c r="AU358" s="221" t="s">
        <v>82</v>
      </c>
      <c r="AV358" s="13" t="s">
        <v>80</v>
      </c>
      <c r="AW358" s="13" t="s">
        <v>31</v>
      </c>
      <c r="AX358" s="13" t="s">
        <v>75</v>
      </c>
      <c r="AY358" s="221" t="s">
        <v>120</v>
      </c>
    </row>
    <row r="359" spans="2:51" s="14" customFormat="1" ht="12">
      <c r="B359" s="222"/>
      <c r="C359" s="223"/>
      <c r="D359" s="213" t="s">
        <v>130</v>
      </c>
      <c r="E359" s="224" t="s">
        <v>1</v>
      </c>
      <c r="F359" s="225" t="s">
        <v>387</v>
      </c>
      <c r="G359" s="223"/>
      <c r="H359" s="226">
        <v>44.8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130</v>
      </c>
      <c r="AU359" s="232" t="s">
        <v>82</v>
      </c>
      <c r="AV359" s="14" t="s">
        <v>82</v>
      </c>
      <c r="AW359" s="14" t="s">
        <v>31</v>
      </c>
      <c r="AX359" s="14" t="s">
        <v>75</v>
      </c>
      <c r="AY359" s="232" t="s">
        <v>120</v>
      </c>
    </row>
    <row r="360" spans="2:51" s="15" customFormat="1" ht="12">
      <c r="B360" s="233"/>
      <c r="C360" s="234"/>
      <c r="D360" s="213" t="s">
        <v>130</v>
      </c>
      <c r="E360" s="235" t="s">
        <v>1</v>
      </c>
      <c r="F360" s="236" t="s">
        <v>136</v>
      </c>
      <c r="G360" s="234"/>
      <c r="H360" s="237">
        <v>44.8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130</v>
      </c>
      <c r="AU360" s="243" t="s">
        <v>82</v>
      </c>
      <c r="AV360" s="15" t="s">
        <v>128</v>
      </c>
      <c r="AW360" s="15" t="s">
        <v>31</v>
      </c>
      <c r="AX360" s="15" t="s">
        <v>80</v>
      </c>
      <c r="AY360" s="243" t="s">
        <v>120</v>
      </c>
    </row>
    <row r="361" spans="1:65" s="2" customFormat="1" ht="44.25" customHeight="1">
      <c r="A361" s="34"/>
      <c r="B361" s="35"/>
      <c r="C361" s="198" t="s">
        <v>398</v>
      </c>
      <c r="D361" s="198" t="s">
        <v>123</v>
      </c>
      <c r="E361" s="199" t="s">
        <v>399</v>
      </c>
      <c r="F361" s="200" t="s">
        <v>400</v>
      </c>
      <c r="G361" s="201" t="s">
        <v>203</v>
      </c>
      <c r="H361" s="202">
        <v>2.5</v>
      </c>
      <c r="I361" s="203"/>
      <c r="J361" s="204">
        <f>ROUND(I361*H361,2)</f>
        <v>0</v>
      </c>
      <c r="K361" s="200" t="s">
        <v>1</v>
      </c>
      <c r="L361" s="39"/>
      <c r="M361" s="205" t="s">
        <v>1</v>
      </c>
      <c r="N361" s="206" t="s">
        <v>40</v>
      </c>
      <c r="O361" s="71"/>
      <c r="P361" s="207">
        <f>O361*H361</f>
        <v>0</v>
      </c>
      <c r="Q361" s="207">
        <v>0.00073</v>
      </c>
      <c r="R361" s="207">
        <f>Q361*H361</f>
        <v>0.0018249999999999998</v>
      </c>
      <c r="S361" s="207">
        <v>0</v>
      </c>
      <c r="T361" s="20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9" t="s">
        <v>223</v>
      </c>
      <c r="AT361" s="209" t="s">
        <v>123</v>
      </c>
      <c r="AU361" s="209" t="s">
        <v>82</v>
      </c>
      <c r="AY361" s="17" t="s">
        <v>120</v>
      </c>
      <c r="BE361" s="210">
        <f>IF(N361="základní",J361,0)</f>
        <v>0</v>
      </c>
      <c r="BF361" s="210">
        <f>IF(N361="snížená",J361,0)</f>
        <v>0</v>
      </c>
      <c r="BG361" s="210">
        <f>IF(N361="zákl. přenesená",J361,0)</f>
        <v>0</v>
      </c>
      <c r="BH361" s="210">
        <f>IF(N361="sníž. přenesená",J361,0)</f>
        <v>0</v>
      </c>
      <c r="BI361" s="210">
        <f>IF(N361="nulová",J361,0)</f>
        <v>0</v>
      </c>
      <c r="BJ361" s="17" t="s">
        <v>80</v>
      </c>
      <c r="BK361" s="210">
        <f>ROUND(I361*H361,2)</f>
        <v>0</v>
      </c>
      <c r="BL361" s="17" t="s">
        <v>223</v>
      </c>
      <c r="BM361" s="209" t="s">
        <v>401</v>
      </c>
    </row>
    <row r="362" spans="2:51" s="13" customFormat="1" ht="22.5">
      <c r="B362" s="211"/>
      <c r="C362" s="212"/>
      <c r="D362" s="213" t="s">
        <v>130</v>
      </c>
      <c r="E362" s="214" t="s">
        <v>1</v>
      </c>
      <c r="F362" s="215" t="s">
        <v>383</v>
      </c>
      <c r="G362" s="212"/>
      <c r="H362" s="214" t="s">
        <v>1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130</v>
      </c>
      <c r="AU362" s="221" t="s">
        <v>82</v>
      </c>
      <c r="AV362" s="13" t="s">
        <v>80</v>
      </c>
      <c r="AW362" s="13" t="s">
        <v>31</v>
      </c>
      <c r="AX362" s="13" t="s">
        <v>75</v>
      </c>
      <c r="AY362" s="221" t="s">
        <v>120</v>
      </c>
    </row>
    <row r="363" spans="2:51" s="13" customFormat="1" ht="33.75">
      <c r="B363" s="211"/>
      <c r="C363" s="212"/>
      <c r="D363" s="213" t="s">
        <v>130</v>
      </c>
      <c r="E363" s="214" t="s">
        <v>1</v>
      </c>
      <c r="F363" s="215" t="s">
        <v>384</v>
      </c>
      <c r="G363" s="212"/>
      <c r="H363" s="214" t="s">
        <v>1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130</v>
      </c>
      <c r="AU363" s="221" t="s">
        <v>82</v>
      </c>
      <c r="AV363" s="13" t="s">
        <v>80</v>
      </c>
      <c r="AW363" s="13" t="s">
        <v>31</v>
      </c>
      <c r="AX363" s="13" t="s">
        <v>75</v>
      </c>
      <c r="AY363" s="221" t="s">
        <v>120</v>
      </c>
    </row>
    <row r="364" spans="2:51" s="13" customFormat="1" ht="12">
      <c r="B364" s="211"/>
      <c r="C364" s="212"/>
      <c r="D364" s="213" t="s">
        <v>130</v>
      </c>
      <c r="E364" s="214" t="s">
        <v>1</v>
      </c>
      <c r="F364" s="215" t="s">
        <v>402</v>
      </c>
      <c r="G364" s="212"/>
      <c r="H364" s="214" t="s">
        <v>1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130</v>
      </c>
      <c r="AU364" s="221" t="s">
        <v>82</v>
      </c>
      <c r="AV364" s="13" t="s">
        <v>80</v>
      </c>
      <c r="AW364" s="13" t="s">
        <v>31</v>
      </c>
      <c r="AX364" s="13" t="s">
        <v>75</v>
      </c>
      <c r="AY364" s="221" t="s">
        <v>120</v>
      </c>
    </row>
    <row r="365" spans="2:51" s="13" customFormat="1" ht="12">
      <c r="B365" s="211"/>
      <c r="C365" s="212"/>
      <c r="D365" s="213" t="s">
        <v>130</v>
      </c>
      <c r="E365" s="214" t="s">
        <v>1</v>
      </c>
      <c r="F365" s="215" t="s">
        <v>386</v>
      </c>
      <c r="G365" s="212"/>
      <c r="H365" s="214" t="s">
        <v>1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130</v>
      </c>
      <c r="AU365" s="221" t="s">
        <v>82</v>
      </c>
      <c r="AV365" s="13" t="s">
        <v>80</v>
      </c>
      <c r="AW365" s="13" t="s">
        <v>31</v>
      </c>
      <c r="AX365" s="13" t="s">
        <v>75</v>
      </c>
      <c r="AY365" s="221" t="s">
        <v>120</v>
      </c>
    </row>
    <row r="366" spans="2:51" s="14" customFormat="1" ht="12">
      <c r="B366" s="222"/>
      <c r="C366" s="223"/>
      <c r="D366" s="213" t="s">
        <v>130</v>
      </c>
      <c r="E366" s="224" t="s">
        <v>1</v>
      </c>
      <c r="F366" s="225" t="s">
        <v>403</v>
      </c>
      <c r="G366" s="223"/>
      <c r="H366" s="226">
        <v>2.5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130</v>
      </c>
      <c r="AU366" s="232" t="s">
        <v>82</v>
      </c>
      <c r="AV366" s="14" t="s">
        <v>82</v>
      </c>
      <c r="AW366" s="14" t="s">
        <v>31</v>
      </c>
      <c r="AX366" s="14" t="s">
        <v>75</v>
      </c>
      <c r="AY366" s="232" t="s">
        <v>120</v>
      </c>
    </row>
    <row r="367" spans="2:51" s="15" customFormat="1" ht="12">
      <c r="B367" s="233"/>
      <c r="C367" s="234"/>
      <c r="D367" s="213" t="s">
        <v>130</v>
      </c>
      <c r="E367" s="235" t="s">
        <v>1</v>
      </c>
      <c r="F367" s="236" t="s">
        <v>136</v>
      </c>
      <c r="G367" s="234"/>
      <c r="H367" s="237">
        <v>2.5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130</v>
      </c>
      <c r="AU367" s="243" t="s">
        <v>82</v>
      </c>
      <c r="AV367" s="15" t="s">
        <v>128</v>
      </c>
      <c r="AW367" s="15" t="s">
        <v>31</v>
      </c>
      <c r="AX367" s="15" t="s">
        <v>80</v>
      </c>
      <c r="AY367" s="243" t="s">
        <v>120</v>
      </c>
    </row>
    <row r="368" spans="1:65" s="2" customFormat="1" ht="21.75" customHeight="1">
      <c r="A368" s="34"/>
      <c r="B368" s="35"/>
      <c r="C368" s="198" t="s">
        <v>404</v>
      </c>
      <c r="D368" s="198" t="s">
        <v>123</v>
      </c>
      <c r="E368" s="199" t="s">
        <v>405</v>
      </c>
      <c r="F368" s="200" t="s">
        <v>406</v>
      </c>
      <c r="G368" s="201" t="s">
        <v>319</v>
      </c>
      <c r="H368" s="257"/>
      <c r="I368" s="203"/>
      <c r="J368" s="204">
        <f>ROUND(I368*H368,2)</f>
        <v>0</v>
      </c>
      <c r="K368" s="200" t="s">
        <v>127</v>
      </c>
      <c r="L368" s="39"/>
      <c r="M368" s="205" t="s">
        <v>1</v>
      </c>
      <c r="N368" s="206" t="s">
        <v>40</v>
      </c>
      <c r="O368" s="71"/>
      <c r="P368" s="207">
        <f>O368*H368</f>
        <v>0</v>
      </c>
      <c r="Q368" s="207">
        <v>0</v>
      </c>
      <c r="R368" s="207">
        <f>Q368*H368</f>
        <v>0</v>
      </c>
      <c r="S368" s="207">
        <v>0</v>
      </c>
      <c r="T368" s="20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9" t="s">
        <v>223</v>
      </c>
      <c r="AT368" s="209" t="s">
        <v>123</v>
      </c>
      <c r="AU368" s="209" t="s">
        <v>82</v>
      </c>
      <c r="AY368" s="17" t="s">
        <v>120</v>
      </c>
      <c r="BE368" s="210">
        <f>IF(N368="základní",J368,0)</f>
        <v>0</v>
      </c>
      <c r="BF368" s="210">
        <f>IF(N368="snížená",J368,0)</f>
        <v>0</v>
      </c>
      <c r="BG368" s="210">
        <f>IF(N368="zákl. přenesená",J368,0)</f>
        <v>0</v>
      </c>
      <c r="BH368" s="210">
        <f>IF(N368="sníž. přenesená",J368,0)</f>
        <v>0</v>
      </c>
      <c r="BI368" s="210">
        <f>IF(N368="nulová",J368,0)</f>
        <v>0</v>
      </c>
      <c r="BJ368" s="17" t="s">
        <v>80</v>
      </c>
      <c r="BK368" s="210">
        <f>ROUND(I368*H368,2)</f>
        <v>0</v>
      </c>
      <c r="BL368" s="17" t="s">
        <v>223</v>
      </c>
      <c r="BM368" s="209" t="s">
        <v>407</v>
      </c>
    </row>
    <row r="369" spans="2:63" s="12" customFormat="1" ht="22.9" customHeight="1">
      <c r="B369" s="182"/>
      <c r="C369" s="183"/>
      <c r="D369" s="184" t="s">
        <v>74</v>
      </c>
      <c r="E369" s="196" t="s">
        <v>408</v>
      </c>
      <c r="F369" s="196" t="s">
        <v>409</v>
      </c>
      <c r="G369" s="183"/>
      <c r="H369" s="183"/>
      <c r="I369" s="186"/>
      <c r="J369" s="197">
        <f>BK369</f>
        <v>0</v>
      </c>
      <c r="K369" s="183"/>
      <c r="L369" s="188"/>
      <c r="M369" s="189"/>
      <c r="N369" s="190"/>
      <c r="O369" s="190"/>
      <c r="P369" s="191">
        <f>SUM(P370:P392)</f>
        <v>0</v>
      </c>
      <c r="Q369" s="190"/>
      <c r="R369" s="191">
        <f>SUM(R370:R392)</f>
        <v>5.152826200000001</v>
      </c>
      <c r="S369" s="190"/>
      <c r="T369" s="192">
        <f>SUM(T370:T392)</f>
        <v>0</v>
      </c>
      <c r="AR369" s="193" t="s">
        <v>82</v>
      </c>
      <c r="AT369" s="194" t="s">
        <v>74</v>
      </c>
      <c r="AU369" s="194" t="s">
        <v>80</v>
      </c>
      <c r="AY369" s="193" t="s">
        <v>120</v>
      </c>
      <c r="BK369" s="195">
        <f>SUM(BK370:BK392)</f>
        <v>0</v>
      </c>
    </row>
    <row r="370" spans="1:65" s="2" customFormat="1" ht="21.75" customHeight="1">
      <c r="A370" s="34"/>
      <c r="B370" s="35"/>
      <c r="C370" s="198" t="s">
        <v>410</v>
      </c>
      <c r="D370" s="198" t="s">
        <v>123</v>
      </c>
      <c r="E370" s="199" t="s">
        <v>411</v>
      </c>
      <c r="F370" s="200" t="s">
        <v>412</v>
      </c>
      <c r="G370" s="201" t="s">
        <v>126</v>
      </c>
      <c r="H370" s="202">
        <v>72.55</v>
      </c>
      <c r="I370" s="203"/>
      <c r="J370" s="204">
        <f>ROUND(I370*H370,2)</f>
        <v>0</v>
      </c>
      <c r="K370" s="200" t="s">
        <v>127</v>
      </c>
      <c r="L370" s="39"/>
      <c r="M370" s="205" t="s">
        <v>1</v>
      </c>
      <c r="N370" s="206" t="s">
        <v>40</v>
      </c>
      <c r="O370" s="71"/>
      <c r="P370" s="207">
        <f>O370*H370</f>
        <v>0</v>
      </c>
      <c r="Q370" s="207">
        <v>0.00188</v>
      </c>
      <c r="R370" s="207">
        <f>Q370*H370</f>
        <v>0.136394</v>
      </c>
      <c r="S370" s="207">
        <v>0</v>
      </c>
      <c r="T370" s="20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9" t="s">
        <v>223</v>
      </c>
      <c r="AT370" s="209" t="s">
        <v>123</v>
      </c>
      <c r="AU370" s="209" t="s">
        <v>82</v>
      </c>
      <c r="AY370" s="17" t="s">
        <v>120</v>
      </c>
      <c r="BE370" s="210">
        <f>IF(N370="základní",J370,0)</f>
        <v>0</v>
      </c>
      <c r="BF370" s="210">
        <f>IF(N370="snížená",J370,0)</f>
        <v>0</v>
      </c>
      <c r="BG370" s="210">
        <f>IF(N370="zákl. přenesená",J370,0)</f>
        <v>0</v>
      </c>
      <c r="BH370" s="210">
        <f>IF(N370="sníž. přenesená",J370,0)</f>
        <v>0</v>
      </c>
      <c r="BI370" s="210">
        <f>IF(N370="nulová",J370,0)</f>
        <v>0</v>
      </c>
      <c r="BJ370" s="17" t="s">
        <v>80</v>
      </c>
      <c r="BK370" s="210">
        <f>ROUND(I370*H370,2)</f>
        <v>0</v>
      </c>
      <c r="BL370" s="17" t="s">
        <v>223</v>
      </c>
      <c r="BM370" s="209" t="s">
        <v>413</v>
      </c>
    </row>
    <row r="371" spans="2:51" s="13" customFormat="1" ht="22.5">
      <c r="B371" s="211"/>
      <c r="C371" s="212"/>
      <c r="D371" s="213" t="s">
        <v>130</v>
      </c>
      <c r="E371" s="214" t="s">
        <v>1</v>
      </c>
      <c r="F371" s="215" t="s">
        <v>285</v>
      </c>
      <c r="G371" s="212"/>
      <c r="H371" s="214" t="s">
        <v>1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130</v>
      </c>
      <c r="AU371" s="221" t="s">
        <v>82</v>
      </c>
      <c r="AV371" s="13" t="s">
        <v>80</v>
      </c>
      <c r="AW371" s="13" t="s">
        <v>31</v>
      </c>
      <c r="AX371" s="13" t="s">
        <v>75</v>
      </c>
      <c r="AY371" s="221" t="s">
        <v>120</v>
      </c>
    </row>
    <row r="372" spans="2:51" s="14" customFormat="1" ht="12">
      <c r="B372" s="222"/>
      <c r="C372" s="223"/>
      <c r="D372" s="213" t="s">
        <v>130</v>
      </c>
      <c r="E372" s="224" t="s">
        <v>1</v>
      </c>
      <c r="F372" s="225" t="s">
        <v>286</v>
      </c>
      <c r="G372" s="223"/>
      <c r="H372" s="226">
        <v>72.55</v>
      </c>
      <c r="I372" s="227"/>
      <c r="J372" s="223"/>
      <c r="K372" s="223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130</v>
      </c>
      <c r="AU372" s="232" t="s">
        <v>82</v>
      </c>
      <c r="AV372" s="14" t="s">
        <v>82</v>
      </c>
      <c r="AW372" s="14" t="s">
        <v>31</v>
      </c>
      <c r="AX372" s="14" t="s">
        <v>75</v>
      </c>
      <c r="AY372" s="232" t="s">
        <v>120</v>
      </c>
    </row>
    <row r="373" spans="2:51" s="15" customFormat="1" ht="12">
      <c r="B373" s="233"/>
      <c r="C373" s="234"/>
      <c r="D373" s="213" t="s">
        <v>130</v>
      </c>
      <c r="E373" s="235" t="s">
        <v>1</v>
      </c>
      <c r="F373" s="236" t="s">
        <v>136</v>
      </c>
      <c r="G373" s="234"/>
      <c r="H373" s="237">
        <v>72.55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130</v>
      </c>
      <c r="AU373" s="243" t="s">
        <v>82</v>
      </c>
      <c r="AV373" s="15" t="s">
        <v>128</v>
      </c>
      <c r="AW373" s="15" t="s">
        <v>31</v>
      </c>
      <c r="AX373" s="15" t="s">
        <v>80</v>
      </c>
      <c r="AY373" s="243" t="s">
        <v>120</v>
      </c>
    </row>
    <row r="374" spans="1:65" s="2" customFormat="1" ht="16.5" customHeight="1">
      <c r="A374" s="34"/>
      <c r="B374" s="35"/>
      <c r="C374" s="198" t="s">
        <v>414</v>
      </c>
      <c r="D374" s="198" t="s">
        <v>123</v>
      </c>
      <c r="E374" s="199" t="s">
        <v>415</v>
      </c>
      <c r="F374" s="200" t="s">
        <v>416</v>
      </c>
      <c r="G374" s="201" t="s">
        <v>126</v>
      </c>
      <c r="H374" s="202">
        <v>9.22</v>
      </c>
      <c r="I374" s="203"/>
      <c r="J374" s="204">
        <f>ROUND(I374*H374,2)</f>
        <v>0</v>
      </c>
      <c r="K374" s="200" t="s">
        <v>1</v>
      </c>
      <c r="L374" s="39"/>
      <c r="M374" s="205" t="s">
        <v>1</v>
      </c>
      <c r="N374" s="206" t="s">
        <v>40</v>
      </c>
      <c r="O374" s="71"/>
      <c r="P374" s="207">
        <f>O374*H374</f>
        <v>0</v>
      </c>
      <c r="Q374" s="207">
        <v>0</v>
      </c>
      <c r="R374" s="207">
        <f>Q374*H374</f>
        <v>0</v>
      </c>
      <c r="S374" s="207">
        <v>0</v>
      </c>
      <c r="T374" s="20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9" t="s">
        <v>223</v>
      </c>
      <c r="AT374" s="209" t="s">
        <v>123</v>
      </c>
      <c r="AU374" s="209" t="s">
        <v>82</v>
      </c>
      <c r="AY374" s="17" t="s">
        <v>120</v>
      </c>
      <c r="BE374" s="210">
        <f>IF(N374="základní",J374,0)</f>
        <v>0</v>
      </c>
      <c r="BF374" s="210">
        <f>IF(N374="snížená",J374,0)</f>
        <v>0</v>
      </c>
      <c r="BG374" s="210">
        <f>IF(N374="zákl. přenesená",J374,0)</f>
        <v>0</v>
      </c>
      <c r="BH374" s="210">
        <f>IF(N374="sníž. přenesená",J374,0)</f>
        <v>0</v>
      </c>
      <c r="BI374" s="210">
        <f>IF(N374="nulová",J374,0)</f>
        <v>0</v>
      </c>
      <c r="BJ374" s="17" t="s">
        <v>80</v>
      </c>
      <c r="BK374" s="210">
        <f>ROUND(I374*H374,2)</f>
        <v>0</v>
      </c>
      <c r="BL374" s="17" t="s">
        <v>223</v>
      </c>
      <c r="BM374" s="209" t="s">
        <v>417</v>
      </c>
    </row>
    <row r="375" spans="2:51" s="13" customFormat="1" ht="33.75">
      <c r="B375" s="211"/>
      <c r="C375" s="212"/>
      <c r="D375" s="213" t="s">
        <v>130</v>
      </c>
      <c r="E375" s="214" t="s">
        <v>1</v>
      </c>
      <c r="F375" s="215" t="s">
        <v>418</v>
      </c>
      <c r="G375" s="212"/>
      <c r="H375" s="214" t="s">
        <v>1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130</v>
      </c>
      <c r="AU375" s="221" t="s">
        <v>82</v>
      </c>
      <c r="AV375" s="13" t="s">
        <v>80</v>
      </c>
      <c r="AW375" s="13" t="s">
        <v>31</v>
      </c>
      <c r="AX375" s="13" t="s">
        <v>75</v>
      </c>
      <c r="AY375" s="221" t="s">
        <v>120</v>
      </c>
    </row>
    <row r="376" spans="2:51" s="13" customFormat="1" ht="12">
      <c r="B376" s="211"/>
      <c r="C376" s="212"/>
      <c r="D376" s="213" t="s">
        <v>130</v>
      </c>
      <c r="E376" s="214" t="s">
        <v>1</v>
      </c>
      <c r="F376" s="215" t="s">
        <v>287</v>
      </c>
      <c r="G376" s="212"/>
      <c r="H376" s="214" t="s">
        <v>1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130</v>
      </c>
      <c r="AU376" s="221" t="s">
        <v>82</v>
      </c>
      <c r="AV376" s="13" t="s">
        <v>80</v>
      </c>
      <c r="AW376" s="13" t="s">
        <v>31</v>
      </c>
      <c r="AX376" s="13" t="s">
        <v>75</v>
      </c>
      <c r="AY376" s="221" t="s">
        <v>120</v>
      </c>
    </row>
    <row r="377" spans="2:51" s="14" customFormat="1" ht="12">
      <c r="B377" s="222"/>
      <c r="C377" s="223"/>
      <c r="D377" s="213" t="s">
        <v>130</v>
      </c>
      <c r="E377" s="224" t="s">
        <v>1</v>
      </c>
      <c r="F377" s="225" t="s">
        <v>419</v>
      </c>
      <c r="G377" s="223"/>
      <c r="H377" s="226">
        <v>9.22</v>
      </c>
      <c r="I377" s="227"/>
      <c r="J377" s="223"/>
      <c r="K377" s="223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130</v>
      </c>
      <c r="AU377" s="232" t="s">
        <v>82</v>
      </c>
      <c r="AV377" s="14" t="s">
        <v>82</v>
      </c>
      <c r="AW377" s="14" t="s">
        <v>31</v>
      </c>
      <c r="AX377" s="14" t="s">
        <v>75</v>
      </c>
      <c r="AY377" s="232" t="s">
        <v>120</v>
      </c>
    </row>
    <row r="378" spans="2:51" s="15" customFormat="1" ht="12">
      <c r="B378" s="233"/>
      <c r="C378" s="234"/>
      <c r="D378" s="213" t="s">
        <v>130</v>
      </c>
      <c r="E378" s="235" t="s">
        <v>1</v>
      </c>
      <c r="F378" s="236" t="s">
        <v>136</v>
      </c>
      <c r="G378" s="234"/>
      <c r="H378" s="237">
        <v>9.22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130</v>
      </c>
      <c r="AU378" s="243" t="s">
        <v>82</v>
      </c>
      <c r="AV378" s="15" t="s">
        <v>128</v>
      </c>
      <c r="AW378" s="15" t="s">
        <v>31</v>
      </c>
      <c r="AX378" s="15" t="s">
        <v>80</v>
      </c>
      <c r="AY378" s="243" t="s">
        <v>120</v>
      </c>
    </row>
    <row r="379" spans="1:65" s="2" customFormat="1" ht="16.5" customHeight="1">
      <c r="A379" s="34"/>
      <c r="B379" s="35"/>
      <c r="C379" s="244" t="s">
        <v>420</v>
      </c>
      <c r="D379" s="244" t="s">
        <v>257</v>
      </c>
      <c r="E379" s="245" t="s">
        <v>421</v>
      </c>
      <c r="F379" s="246" t="s">
        <v>422</v>
      </c>
      <c r="G379" s="247" t="s">
        <v>126</v>
      </c>
      <c r="H379" s="248">
        <v>36.335</v>
      </c>
      <c r="I379" s="249"/>
      <c r="J379" s="250">
        <f>ROUND(I379*H379,2)</f>
        <v>0</v>
      </c>
      <c r="K379" s="246" t="s">
        <v>1</v>
      </c>
      <c r="L379" s="251"/>
      <c r="M379" s="252" t="s">
        <v>1</v>
      </c>
      <c r="N379" s="253" t="s">
        <v>40</v>
      </c>
      <c r="O379" s="71"/>
      <c r="P379" s="207">
        <f>O379*H379</f>
        <v>0</v>
      </c>
      <c r="Q379" s="207">
        <v>0.135</v>
      </c>
      <c r="R379" s="207">
        <f>Q379*H379</f>
        <v>4.905225000000001</v>
      </c>
      <c r="S379" s="207">
        <v>0</v>
      </c>
      <c r="T379" s="20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9" t="s">
        <v>260</v>
      </c>
      <c r="AT379" s="209" t="s">
        <v>257</v>
      </c>
      <c r="AU379" s="209" t="s">
        <v>82</v>
      </c>
      <c r="AY379" s="17" t="s">
        <v>120</v>
      </c>
      <c r="BE379" s="210">
        <f>IF(N379="základní",J379,0)</f>
        <v>0</v>
      </c>
      <c r="BF379" s="210">
        <f>IF(N379="snížená",J379,0)</f>
        <v>0</v>
      </c>
      <c r="BG379" s="210">
        <f>IF(N379="zákl. přenesená",J379,0)</f>
        <v>0</v>
      </c>
      <c r="BH379" s="210">
        <f>IF(N379="sníž. přenesená",J379,0)</f>
        <v>0</v>
      </c>
      <c r="BI379" s="210">
        <f>IF(N379="nulová",J379,0)</f>
        <v>0</v>
      </c>
      <c r="BJ379" s="17" t="s">
        <v>80</v>
      </c>
      <c r="BK379" s="210">
        <f>ROUND(I379*H379,2)</f>
        <v>0</v>
      </c>
      <c r="BL379" s="17" t="s">
        <v>223</v>
      </c>
      <c r="BM379" s="209" t="s">
        <v>423</v>
      </c>
    </row>
    <row r="380" spans="2:51" s="13" customFormat="1" ht="33.75">
      <c r="B380" s="211"/>
      <c r="C380" s="212"/>
      <c r="D380" s="213" t="s">
        <v>130</v>
      </c>
      <c r="E380" s="214" t="s">
        <v>1</v>
      </c>
      <c r="F380" s="215" t="s">
        <v>424</v>
      </c>
      <c r="G380" s="212"/>
      <c r="H380" s="214" t="s">
        <v>1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130</v>
      </c>
      <c r="AU380" s="221" t="s">
        <v>82</v>
      </c>
      <c r="AV380" s="13" t="s">
        <v>80</v>
      </c>
      <c r="AW380" s="13" t="s">
        <v>31</v>
      </c>
      <c r="AX380" s="13" t="s">
        <v>75</v>
      </c>
      <c r="AY380" s="221" t="s">
        <v>120</v>
      </c>
    </row>
    <row r="381" spans="2:51" s="13" customFormat="1" ht="12">
      <c r="B381" s="211"/>
      <c r="C381" s="212"/>
      <c r="D381" s="213" t="s">
        <v>130</v>
      </c>
      <c r="E381" s="214" t="s">
        <v>1</v>
      </c>
      <c r="F381" s="215" t="s">
        <v>425</v>
      </c>
      <c r="G381" s="212"/>
      <c r="H381" s="214" t="s">
        <v>1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130</v>
      </c>
      <c r="AU381" s="221" t="s">
        <v>82</v>
      </c>
      <c r="AV381" s="13" t="s">
        <v>80</v>
      </c>
      <c r="AW381" s="13" t="s">
        <v>31</v>
      </c>
      <c r="AX381" s="13" t="s">
        <v>75</v>
      </c>
      <c r="AY381" s="221" t="s">
        <v>120</v>
      </c>
    </row>
    <row r="382" spans="2:51" s="13" customFormat="1" ht="33.75">
      <c r="B382" s="211"/>
      <c r="C382" s="212"/>
      <c r="D382" s="213" t="s">
        <v>130</v>
      </c>
      <c r="E382" s="214" t="s">
        <v>1</v>
      </c>
      <c r="F382" s="215" t="s">
        <v>426</v>
      </c>
      <c r="G382" s="212"/>
      <c r="H382" s="214" t="s">
        <v>1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130</v>
      </c>
      <c r="AU382" s="221" t="s">
        <v>82</v>
      </c>
      <c r="AV382" s="13" t="s">
        <v>80</v>
      </c>
      <c r="AW382" s="13" t="s">
        <v>31</v>
      </c>
      <c r="AX382" s="13" t="s">
        <v>75</v>
      </c>
      <c r="AY382" s="221" t="s">
        <v>120</v>
      </c>
    </row>
    <row r="383" spans="2:51" s="14" customFormat="1" ht="12">
      <c r="B383" s="222"/>
      <c r="C383" s="223"/>
      <c r="D383" s="213" t="s">
        <v>130</v>
      </c>
      <c r="E383" s="224" t="s">
        <v>1</v>
      </c>
      <c r="F383" s="225" t="s">
        <v>427</v>
      </c>
      <c r="G383" s="223"/>
      <c r="H383" s="226">
        <v>28.561</v>
      </c>
      <c r="I383" s="227"/>
      <c r="J383" s="223"/>
      <c r="K383" s="223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130</v>
      </c>
      <c r="AU383" s="232" t="s">
        <v>82</v>
      </c>
      <c r="AV383" s="14" t="s">
        <v>82</v>
      </c>
      <c r="AW383" s="14" t="s">
        <v>31</v>
      </c>
      <c r="AX383" s="14" t="s">
        <v>75</v>
      </c>
      <c r="AY383" s="232" t="s">
        <v>120</v>
      </c>
    </row>
    <row r="384" spans="2:51" s="14" customFormat="1" ht="12">
      <c r="B384" s="222"/>
      <c r="C384" s="223"/>
      <c r="D384" s="213" t="s">
        <v>130</v>
      </c>
      <c r="E384" s="224" t="s">
        <v>1</v>
      </c>
      <c r="F384" s="225" t="s">
        <v>428</v>
      </c>
      <c r="G384" s="223"/>
      <c r="H384" s="226">
        <v>7.774</v>
      </c>
      <c r="I384" s="227"/>
      <c r="J384" s="223"/>
      <c r="K384" s="223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130</v>
      </c>
      <c r="AU384" s="232" t="s">
        <v>82</v>
      </c>
      <c r="AV384" s="14" t="s">
        <v>82</v>
      </c>
      <c r="AW384" s="14" t="s">
        <v>31</v>
      </c>
      <c r="AX384" s="14" t="s">
        <v>75</v>
      </c>
      <c r="AY384" s="232" t="s">
        <v>120</v>
      </c>
    </row>
    <row r="385" spans="2:51" s="15" customFormat="1" ht="12">
      <c r="B385" s="233"/>
      <c r="C385" s="234"/>
      <c r="D385" s="213" t="s">
        <v>130</v>
      </c>
      <c r="E385" s="235" t="s">
        <v>1</v>
      </c>
      <c r="F385" s="236" t="s">
        <v>136</v>
      </c>
      <c r="G385" s="234"/>
      <c r="H385" s="237">
        <v>36.335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130</v>
      </c>
      <c r="AU385" s="243" t="s">
        <v>82</v>
      </c>
      <c r="AV385" s="15" t="s">
        <v>128</v>
      </c>
      <c r="AW385" s="15" t="s">
        <v>31</v>
      </c>
      <c r="AX385" s="15" t="s">
        <v>80</v>
      </c>
      <c r="AY385" s="243" t="s">
        <v>120</v>
      </c>
    </row>
    <row r="386" spans="1:65" s="2" customFormat="1" ht="21.75" customHeight="1">
      <c r="A386" s="34"/>
      <c r="B386" s="35"/>
      <c r="C386" s="198" t="s">
        <v>429</v>
      </c>
      <c r="D386" s="198" t="s">
        <v>123</v>
      </c>
      <c r="E386" s="199" t="s">
        <v>430</v>
      </c>
      <c r="F386" s="200" t="s">
        <v>431</v>
      </c>
      <c r="G386" s="201" t="s">
        <v>126</v>
      </c>
      <c r="H386" s="202">
        <v>81.77</v>
      </c>
      <c r="I386" s="203"/>
      <c r="J386" s="204">
        <f>ROUND(I386*H386,2)</f>
        <v>0</v>
      </c>
      <c r="K386" s="200" t="s">
        <v>127</v>
      </c>
      <c r="L386" s="39"/>
      <c r="M386" s="205" t="s">
        <v>1</v>
      </c>
      <c r="N386" s="206" t="s">
        <v>40</v>
      </c>
      <c r="O386" s="71"/>
      <c r="P386" s="207">
        <f>O386*H386</f>
        <v>0</v>
      </c>
      <c r="Q386" s="207">
        <v>0.00016</v>
      </c>
      <c r="R386" s="207">
        <f>Q386*H386</f>
        <v>0.0130832</v>
      </c>
      <c r="S386" s="207">
        <v>0</v>
      </c>
      <c r="T386" s="208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9" t="s">
        <v>223</v>
      </c>
      <c r="AT386" s="209" t="s">
        <v>123</v>
      </c>
      <c r="AU386" s="209" t="s">
        <v>82</v>
      </c>
      <c r="AY386" s="17" t="s">
        <v>120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17" t="s">
        <v>80</v>
      </c>
      <c r="BK386" s="210">
        <f>ROUND(I386*H386,2)</f>
        <v>0</v>
      </c>
      <c r="BL386" s="17" t="s">
        <v>223</v>
      </c>
      <c r="BM386" s="209" t="s">
        <v>432</v>
      </c>
    </row>
    <row r="387" spans="2:51" s="14" customFormat="1" ht="12">
      <c r="B387" s="222"/>
      <c r="C387" s="223"/>
      <c r="D387" s="213" t="s">
        <v>130</v>
      </c>
      <c r="E387" s="224" t="s">
        <v>1</v>
      </c>
      <c r="F387" s="225" t="s">
        <v>433</v>
      </c>
      <c r="G387" s="223"/>
      <c r="H387" s="226">
        <v>81.77</v>
      </c>
      <c r="I387" s="227"/>
      <c r="J387" s="223"/>
      <c r="K387" s="223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130</v>
      </c>
      <c r="AU387" s="232" t="s">
        <v>82</v>
      </c>
      <c r="AV387" s="14" t="s">
        <v>82</v>
      </c>
      <c r="AW387" s="14" t="s">
        <v>31</v>
      </c>
      <c r="AX387" s="14" t="s">
        <v>75</v>
      </c>
      <c r="AY387" s="232" t="s">
        <v>120</v>
      </c>
    </row>
    <row r="388" spans="2:51" s="15" customFormat="1" ht="12">
      <c r="B388" s="233"/>
      <c r="C388" s="234"/>
      <c r="D388" s="213" t="s">
        <v>130</v>
      </c>
      <c r="E388" s="235" t="s">
        <v>1</v>
      </c>
      <c r="F388" s="236" t="s">
        <v>136</v>
      </c>
      <c r="G388" s="234"/>
      <c r="H388" s="237">
        <v>81.77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130</v>
      </c>
      <c r="AU388" s="243" t="s">
        <v>82</v>
      </c>
      <c r="AV388" s="15" t="s">
        <v>128</v>
      </c>
      <c r="AW388" s="15" t="s">
        <v>31</v>
      </c>
      <c r="AX388" s="15" t="s">
        <v>80</v>
      </c>
      <c r="AY388" s="243" t="s">
        <v>120</v>
      </c>
    </row>
    <row r="389" spans="1:65" s="2" customFormat="1" ht="21.75" customHeight="1">
      <c r="A389" s="34"/>
      <c r="B389" s="35"/>
      <c r="C389" s="244" t="s">
        <v>434</v>
      </c>
      <c r="D389" s="244" t="s">
        <v>257</v>
      </c>
      <c r="E389" s="245" t="s">
        <v>435</v>
      </c>
      <c r="F389" s="246" t="s">
        <v>436</v>
      </c>
      <c r="G389" s="247" t="s">
        <v>126</v>
      </c>
      <c r="H389" s="248">
        <v>81.77</v>
      </c>
      <c r="I389" s="249"/>
      <c r="J389" s="250">
        <f>ROUND(I389*H389,2)</f>
        <v>0</v>
      </c>
      <c r="K389" s="246" t="s">
        <v>1</v>
      </c>
      <c r="L389" s="251"/>
      <c r="M389" s="252" t="s">
        <v>1</v>
      </c>
      <c r="N389" s="253" t="s">
        <v>40</v>
      </c>
      <c r="O389" s="71"/>
      <c r="P389" s="207">
        <f>O389*H389</f>
        <v>0</v>
      </c>
      <c r="Q389" s="207">
        <v>0.0012</v>
      </c>
      <c r="R389" s="207">
        <f>Q389*H389</f>
        <v>0.09812399999999999</v>
      </c>
      <c r="S389" s="207">
        <v>0</v>
      </c>
      <c r="T389" s="20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9" t="s">
        <v>260</v>
      </c>
      <c r="AT389" s="209" t="s">
        <v>257</v>
      </c>
      <c r="AU389" s="209" t="s">
        <v>82</v>
      </c>
      <c r="AY389" s="17" t="s">
        <v>120</v>
      </c>
      <c r="BE389" s="210">
        <f>IF(N389="základní",J389,0)</f>
        <v>0</v>
      </c>
      <c r="BF389" s="210">
        <f>IF(N389="snížená",J389,0)</f>
        <v>0</v>
      </c>
      <c r="BG389" s="210">
        <f>IF(N389="zákl. přenesená",J389,0)</f>
        <v>0</v>
      </c>
      <c r="BH389" s="210">
        <f>IF(N389="sníž. přenesená",J389,0)</f>
        <v>0</v>
      </c>
      <c r="BI389" s="210">
        <f>IF(N389="nulová",J389,0)</f>
        <v>0</v>
      </c>
      <c r="BJ389" s="17" t="s">
        <v>80</v>
      </c>
      <c r="BK389" s="210">
        <f>ROUND(I389*H389,2)</f>
        <v>0</v>
      </c>
      <c r="BL389" s="17" t="s">
        <v>223</v>
      </c>
      <c r="BM389" s="209" t="s">
        <v>437</v>
      </c>
    </row>
    <row r="390" spans="2:51" s="14" customFormat="1" ht="12">
      <c r="B390" s="222"/>
      <c r="C390" s="223"/>
      <c r="D390" s="213" t="s">
        <v>130</v>
      </c>
      <c r="E390" s="224" t="s">
        <v>1</v>
      </c>
      <c r="F390" s="225" t="s">
        <v>433</v>
      </c>
      <c r="G390" s="223"/>
      <c r="H390" s="226">
        <v>81.77</v>
      </c>
      <c r="I390" s="227"/>
      <c r="J390" s="223"/>
      <c r="K390" s="223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130</v>
      </c>
      <c r="AU390" s="232" t="s">
        <v>82</v>
      </c>
      <c r="AV390" s="14" t="s">
        <v>82</v>
      </c>
      <c r="AW390" s="14" t="s">
        <v>31</v>
      </c>
      <c r="AX390" s="14" t="s">
        <v>75</v>
      </c>
      <c r="AY390" s="232" t="s">
        <v>120</v>
      </c>
    </row>
    <row r="391" spans="2:51" s="15" customFormat="1" ht="12">
      <c r="B391" s="233"/>
      <c r="C391" s="234"/>
      <c r="D391" s="213" t="s">
        <v>130</v>
      </c>
      <c r="E391" s="235" t="s">
        <v>1</v>
      </c>
      <c r="F391" s="236" t="s">
        <v>136</v>
      </c>
      <c r="G391" s="234"/>
      <c r="H391" s="237">
        <v>81.77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130</v>
      </c>
      <c r="AU391" s="243" t="s">
        <v>82</v>
      </c>
      <c r="AV391" s="15" t="s">
        <v>128</v>
      </c>
      <c r="AW391" s="15" t="s">
        <v>31</v>
      </c>
      <c r="AX391" s="15" t="s">
        <v>80</v>
      </c>
      <c r="AY391" s="243" t="s">
        <v>120</v>
      </c>
    </row>
    <row r="392" spans="1:65" s="2" customFormat="1" ht="21.75" customHeight="1">
      <c r="A392" s="34"/>
      <c r="B392" s="35"/>
      <c r="C392" s="198" t="s">
        <v>438</v>
      </c>
      <c r="D392" s="198" t="s">
        <v>123</v>
      </c>
      <c r="E392" s="199" t="s">
        <v>439</v>
      </c>
      <c r="F392" s="200" t="s">
        <v>440</v>
      </c>
      <c r="G392" s="201" t="s">
        <v>319</v>
      </c>
      <c r="H392" s="257"/>
      <c r="I392" s="203"/>
      <c r="J392" s="204">
        <f>ROUND(I392*H392,2)</f>
        <v>0</v>
      </c>
      <c r="K392" s="200" t="s">
        <v>127</v>
      </c>
      <c r="L392" s="39"/>
      <c r="M392" s="205" t="s">
        <v>1</v>
      </c>
      <c r="N392" s="206" t="s">
        <v>40</v>
      </c>
      <c r="O392" s="71"/>
      <c r="P392" s="207">
        <f>O392*H392</f>
        <v>0</v>
      </c>
      <c r="Q392" s="207">
        <v>0</v>
      </c>
      <c r="R392" s="207">
        <f>Q392*H392</f>
        <v>0</v>
      </c>
      <c r="S392" s="207">
        <v>0</v>
      </c>
      <c r="T392" s="20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9" t="s">
        <v>223</v>
      </c>
      <c r="AT392" s="209" t="s">
        <v>123</v>
      </c>
      <c r="AU392" s="209" t="s">
        <v>82</v>
      </c>
      <c r="AY392" s="17" t="s">
        <v>120</v>
      </c>
      <c r="BE392" s="210">
        <f>IF(N392="základní",J392,0)</f>
        <v>0</v>
      </c>
      <c r="BF392" s="210">
        <f>IF(N392="snížená",J392,0)</f>
        <v>0</v>
      </c>
      <c r="BG392" s="210">
        <f>IF(N392="zákl. přenesená",J392,0)</f>
        <v>0</v>
      </c>
      <c r="BH392" s="210">
        <f>IF(N392="sníž. přenesená",J392,0)</f>
        <v>0</v>
      </c>
      <c r="BI392" s="210">
        <f>IF(N392="nulová",J392,0)</f>
        <v>0</v>
      </c>
      <c r="BJ392" s="17" t="s">
        <v>80</v>
      </c>
      <c r="BK392" s="210">
        <f>ROUND(I392*H392,2)</f>
        <v>0</v>
      </c>
      <c r="BL392" s="17" t="s">
        <v>223</v>
      </c>
      <c r="BM392" s="209" t="s">
        <v>441</v>
      </c>
    </row>
    <row r="393" spans="2:63" s="12" customFormat="1" ht="22.9" customHeight="1">
      <c r="B393" s="182"/>
      <c r="C393" s="183"/>
      <c r="D393" s="184" t="s">
        <v>74</v>
      </c>
      <c r="E393" s="196" t="s">
        <v>442</v>
      </c>
      <c r="F393" s="196" t="s">
        <v>443</v>
      </c>
      <c r="G393" s="183"/>
      <c r="H393" s="183"/>
      <c r="I393" s="186"/>
      <c r="J393" s="197">
        <f>BK393</f>
        <v>0</v>
      </c>
      <c r="K393" s="183"/>
      <c r="L393" s="188"/>
      <c r="M393" s="189"/>
      <c r="N393" s="190"/>
      <c r="O393" s="190"/>
      <c r="P393" s="191">
        <f>SUM(P394:P419)</f>
        <v>0</v>
      </c>
      <c r="Q393" s="190"/>
      <c r="R393" s="191">
        <f>SUM(R394:R419)</f>
        <v>0.23775848000000002</v>
      </c>
      <c r="S393" s="190"/>
      <c r="T393" s="192">
        <f>SUM(T394:T419)</f>
        <v>0</v>
      </c>
      <c r="AR393" s="193" t="s">
        <v>82</v>
      </c>
      <c r="AT393" s="194" t="s">
        <v>74</v>
      </c>
      <c r="AU393" s="194" t="s">
        <v>80</v>
      </c>
      <c r="AY393" s="193" t="s">
        <v>120</v>
      </c>
      <c r="BK393" s="195">
        <f>SUM(BK394:BK419)</f>
        <v>0</v>
      </c>
    </row>
    <row r="394" spans="1:65" s="2" customFormat="1" ht="16.5" customHeight="1">
      <c r="A394" s="34"/>
      <c r="B394" s="35"/>
      <c r="C394" s="198" t="s">
        <v>444</v>
      </c>
      <c r="D394" s="198" t="s">
        <v>123</v>
      </c>
      <c r="E394" s="199" t="s">
        <v>445</v>
      </c>
      <c r="F394" s="200" t="s">
        <v>446</v>
      </c>
      <c r="G394" s="201" t="s">
        <v>126</v>
      </c>
      <c r="H394" s="202">
        <v>23.115</v>
      </c>
      <c r="I394" s="203"/>
      <c r="J394" s="204">
        <f>ROUND(I394*H394,2)</f>
        <v>0</v>
      </c>
      <c r="K394" s="200" t="s">
        <v>127</v>
      </c>
      <c r="L394" s="39"/>
      <c r="M394" s="205" t="s">
        <v>1</v>
      </c>
      <c r="N394" s="206" t="s">
        <v>40</v>
      </c>
      <c r="O394" s="71"/>
      <c r="P394" s="207">
        <f>O394*H394</f>
        <v>0</v>
      </c>
      <c r="Q394" s="207">
        <v>0</v>
      </c>
      <c r="R394" s="207">
        <f>Q394*H394</f>
        <v>0</v>
      </c>
      <c r="S394" s="207">
        <v>0</v>
      </c>
      <c r="T394" s="20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9" t="s">
        <v>223</v>
      </c>
      <c r="AT394" s="209" t="s">
        <v>123</v>
      </c>
      <c r="AU394" s="209" t="s">
        <v>82</v>
      </c>
      <c r="AY394" s="17" t="s">
        <v>120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17" t="s">
        <v>80</v>
      </c>
      <c r="BK394" s="210">
        <f>ROUND(I394*H394,2)</f>
        <v>0</v>
      </c>
      <c r="BL394" s="17" t="s">
        <v>223</v>
      </c>
      <c r="BM394" s="209" t="s">
        <v>447</v>
      </c>
    </row>
    <row r="395" spans="2:51" s="13" customFormat="1" ht="12">
      <c r="B395" s="211"/>
      <c r="C395" s="212"/>
      <c r="D395" s="213" t="s">
        <v>130</v>
      </c>
      <c r="E395" s="214" t="s">
        <v>1</v>
      </c>
      <c r="F395" s="215" t="s">
        <v>131</v>
      </c>
      <c r="G395" s="212"/>
      <c r="H395" s="214" t="s">
        <v>1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130</v>
      </c>
      <c r="AU395" s="221" t="s">
        <v>82</v>
      </c>
      <c r="AV395" s="13" t="s">
        <v>80</v>
      </c>
      <c r="AW395" s="13" t="s">
        <v>31</v>
      </c>
      <c r="AX395" s="13" t="s">
        <v>75</v>
      </c>
      <c r="AY395" s="221" t="s">
        <v>120</v>
      </c>
    </row>
    <row r="396" spans="2:51" s="13" customFormat="1" ht="12">
      <c r="B396" s="211"/>
      <c r="C396" s="212"/>
      <c r="D396" s="213" t="s">
        <v>130</v>
      </c>
      <c r="E396" s="214" t="s">
        <v>1</v>
      </c>
      <c r="F396" s="215" t="s">
        <v>132</v>
      </c>
      <c r="G396" s="212"/>
      <c r="H396" s="214" t="s">
        <v>1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130</v>
      </c>
      <c r="AU396" s="221" t="s">
        <v>82</v>
      </c>
      <c r="AV396" s="13" t="s">
        <v>80</v>
      </c>
      <c r="AW396" s="13" t="s">
        <v>31</v>
      </c>
      <c r="AX396" s="13" t="s">
        <v>75</v>
      </c>
      <c r="AY396" s="221" t="s">
        <v>120</v>
      </c>
    </row>
    <row r="397" spans="2:51" s="14" customFormat="1" ht="12">
      <c r="B397" s="222"/>
      <c r="C397" s="223"/>
      <c r="D397" s="213" t="s">
        <v>130</v>
      </c>
      <c r="E397" s="224" t="s">
        <v>1</v>
      </c>
      <c r="F397" s="225" t="s">
        <v>133</v>
      </c>
      <c r="G397" s="223"/>
      <c r="H397" s="226">
        <v>22.3</v>
      </c>
      <c r="I397" s="227"/>
      <c r="J397" s="223"/>
      <c r="K397" s="223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130</v>
      </c>
      <c r="AU397" s="232" t="s">
        <v>82</v>
      </c>
      <c r="AV397" s="14" t="s">
        <v>82</v>
      </c>
      <c r="AW397" s="14" t="s">
        <v>31</v>
      </c>
      <c r="AX397" s="14" t="s">
        <v>75</v>
      </c>
      <c r="AY397" s="232" t="s">
        <v>120</v>
      </c>
    </row>
    <row r="398" spans="2:51" s="13" customFormat="1" ht="12">
      <c r="B398" s="211"/>
      <c r="C398" s="212"/>
      <c r="D398" s="213" t="s">
        <v>130</v>
      </c>
      <c r="E398" s="214" t="s">
        <v>1</v>
      </c>
      <c r="F398" s="215" t="s">
        <v>253</v>
      </c>
      <c r="G398" s="212"/>
      <c r="H398" s="214" t="s">
        <v>1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130</v>
      </c>
      <c r="AU398" s="221" t="s">
        <v>82</v>
      </c>
      <c r="AV398" s="13" t="s">
        <v>80</v>
      </c>
      <c r="AW398" s="13" t="s">
        <v>31</v>
      </c>
      <c r="AX398" s="13" t="s">
        <v>75</v>
      </c>
      <c r="AY398" s="221" t="s">
        <v>120</v>
      </c>
    </row>
    <row r="399" spans="2:51" s="14" customFormat="1" ht="12">
      <c r="B399" s="222"/>
      <c r="C399" s="223"/>
      <c r="D399" s="213" t="s">
        <v>130</v>
      </c>
      <c r="E399" s="224" t="s">
        <v>1</v>
      </c>
      <c r="F399" s="225" t="s">
        <v>448</v>
      </c>
      <c r="G399" s="223"/>
      <c r="H399" s="226">
        <v>0.615</v>
      </c>
      <c r="I399" s="227"/>
      <c r="J399" s="223"/>
      <c r="K399" s="223"/>
      <c r="L399" s="228"/>
      <c r="M399" s="229"/>
      <c r="N399" s="230"/>
      <c r="O399" s="230"/>
      <c r="P399" s="230"/>
      <c r="Q399" s="230"/>
      <c r="R399" s="230"/>
      <c r="S399" s="230"/>
      <c r="T399" s="231"/>
      <c r="AT399" s="232" t="s">
        <v>130</v>
      </c>
      <c r="AU399" s="232" t="s">
        <v>82</v>
      </c>
      <c r="AV399" s="14" t="s">
        <v>82</v>
      </c>
      <c r="AW399" s="14" t="s">
        <v>31</v>
      </c>
      <c r="AX399" s="14" t="s">
        <v>75</v>
      </c>
      <c r="AY399" s="232" t="s">
        <v>120</v>
      </c>
    </row>
    <row r="400" spans="2:51" s="14" customFormat="1" ht="12">
      <c r="B400" s="222"/>
      <c r="C400" s="223"/>
      <c r="D400" s="213" t="s">
        <v>130</v>
      </c>
      <c r="E400" s="224" t="s">
        <v>1</v>
      </c>
      <c r="F400" s="225" t="s">
        <v>255</v>
      </c>
      <c r="G400" s="223"/>
      <c r="H400" s="226">
        <v>0.2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130</v>
      </c>
      <c r="AU400" s="232" t="s">
        <v>82</v>
      </c>
      <c r="AV400" s="14" t="s">
        <v>82</v>
      </c>
      <c r="AW400" s="14" t="s">
        <v>31</v>
      </c>
      <c r="AX400" s="14" t="s">
        <v>75</v>
      </c>
      <c r="AY400" s="232" t="s">
        <v>120</v>
      </c>
    </row>
    <row r="401" spans="2:51" s="15" customFormat="1" ht="12">
      <c r="B401" s="233"/>
      <c r="C401" s="234"/>
      <c r="D401" s="213" t="s">
        <v>130</v>
      </c>
      <c r="E401" s="235" t="s">
        <v>1</v>
      </c>
      <c r="F401" s="236" t="s">
        <v>136</v>
      </c>
      <c r="G401" s="234"/>
      <c r="H401" s="237">
        <v>23.115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130</v>
      </c>
      <c r="AU401" s="243" t="s">
        <v>82</v>
      </c>
      <c r="AV401" s="15" t="s">
        <v>128</v>
      </c>
      <c r="AW401" s="15" t="s">
        <v>31</v>
      </c>
      <c r="AX401" s="15" t="s">
        <v>80</v>
      </c>
      <c r="AY401" s="243" t="s">
        <v>120</v>
      </c>
    </row>
    <row r="402" spans="1:65" s="2" customFormat="1" ht="16.5" customHeight="1">
      <c r="A402" s="34"/>
      <c r="B402" s="35"/>
      <c r="C402" s="198" t="s">
        <v>449</v>
      </c>
      <c r="D402" s="198" t="s">
        <v>123</v>
      </c>
      <c r="E402" s="199" t="s">
        <v>450</v>
      </c>
      <c r="F402" s="200" t="s">
        <v>451</v>
      </c>
      <c r="G402" s="201" t="s">
        <v>126</v>
      </c>
      <c r="H402" s="202">
        <v>286.456</v>
      </c>
      <c r="I402" s="203"/>
      <c r="J402" s="204">
        <f>ROUND(I402*H402,2)</f>
        <v>0</v>
      </c>
      <c r="K402" s="200" t="s">
        <v>1</v>
      </c>
      <c r="L402" s="39"/>
      <c r="M402" s="205" t="s">
        <v>1</v>
      </c>
      <c r="N402" s="206" t="s">
        <v>40</v>
      </c>
      <c r="O402" s="71"/>
      <c r="P402" s="207">
        <f>O402*H402</f>
        <v>0</v>
      </c>
      <c r="Q402" s="207">
        <v>0.00083</v>
      </c>
      <c r="R402" s="207">
        <f>Q402*H402</f>
        <v>0.23775848000000002</v>
      </c>
      <c r="S402" s="207">
        <v>0</v>
      </c>
      <c r="T402" s="20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9" t="s">
        <v>223</v>
      </c>
      <c r="AT402" s="209" t="s">
        <v>123</v>
      </c>
      <c r="AU402" s="209" t="s">
        <v>82</v>
      </c>
      <c r="AY402" s="17" t="s">
        <v>120</v>
      </c>
      <c r="BE402" s="210">
        <f>IF(N402="základní",J402,0)</f>
        <v>0</v>
      </c>
      <c r="BF402" s="210">
        <f>IF(N402="snížená",J402,0)</f>
        <v>0</v>
      </c>
      <c r="BG402" s="210">
        <f>IF(N402="zákl. přenesená",J402,0)</f>
        <v>0</v>
      </c>
      <c r="BH402" s="210">
        <f>IF(N402="sníž. přenesená",J402,0)</f>
        <v>0</v>
      </c>
      <c r="BI402" s="210">
        <f>IF(N402="nulová",J402,0)</f>
        <v>0</v>
      </c>
      <c r="BJ402" s="17" t="s">
        <v>80</v>
      </c>
      <c r="BK402" s="210">
        <f>ROUND(I402*H402,2)</f>
        <v>0</v>
      </c>
      <c r="BL402" s="17" t="s">
        <v>223</v>
      </c>
      <c r="BM402" s="209" t="s">
        <v>452</v>
      </c>
    </row>
    <row r="403" spans="2:51" s="13" customFormat="1" ht="33.75">
      <c r="B403" s="211"/>
      <c r="C403" s="212"/>
      <c r="D403" s="213" t="s">
        <v>130</v>
      </c>
      <c r="E403" s="214" t="s">
        <v>1</v>
      </c>
      <c r="F403" s="215" t="s">
        <v>453</v>
      </c>
      <c r="G403" s="212"/>
      <c r="H403" s="214" t="s">
        <v>1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130</v>
      </c>
      <c r="AU403" s="221" t="s">
        <v>82</v>
      </c>
      <c r="AV403" s="13" t="s">
        <v>80</v>
      </c>
      <c r="AW403" s="13" t="s">
        <v>31</v>
      </c>
      <c r="AX403" s="13" t="s">
        <v>75</v>
      </c>
      <c r="AY403" s="221" t="s">
        <v>120</v>
      </c>
    </row>
    <row r="404" spans="2:51" s="13" customFormat="1" ht="12">
      <c r="B404" s="211"/>
      <c r="C404" s="212"/>
      <c r="D404" s="213" t="s">
        <v>130</v>
      </c>
      <c r="E404" s="214" t="s">
        <v>1</v>
      </c>
      <c r="F404" s="215" t="s">
        <v>454</v>
      </c>
      <c r="G404" s="212"/>
      <c r="H404" s="214" t="s">
        <v>1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130</v>
      </c>
      <c r="AU404" s="221" t="s">
        <v>82</v>
      </c>
      <c r="AV404" s="13" t="s">
        <v>80</v>
      </c>
      <c r="AW404" s="13" t="s">
        <v>31</v>
      </c>
      <c r="AX404" s="13" t="s">
        <v>75</v>
      </c>
      <c r="AY404" s="221" t="s">
        <v>120</v>
      </c>
    </row>
    <row r="405" spans="2:51" s="14" customFormat="1" ht="12">
      <c r="B405" s="222"/>
      <c r="C405" s="223"/>
      <c r="D405" s="213" t="s">
        <v>130</v>
      </c>
      <c r="E405" s="224" t="s">
        <v>1</v>
      </c>
      <c r="F405" s="225" t="s">
        <v>455</v>
      </c>
      <c r="G405" s="223"/>
      <c r="H405" s="226">
        <v>36.419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130</v>
      </c>
      <c r="AU405" s="232" t="s">
        <v>82</v>
      </c>
      <c r="AV405" s="14" t="s">
        <v>82</v>
      </c>
      <c r="AW405" s="14" t="s">
        <v>31</v>
      </c>
      <c r="AX405" s="14" t="s">
        <v>75</v>
      </c>
      <c r="AY405" s="232" t="s">
        <v>120</v>
      </c>
    </row>
    <row r="406" spans="2:51" s="13" customFormat="1" ht="12">
      <c r="B406" s="211"/>
      <c r="C406" s="212"/>
      <c r="D406" s="213" t="s">
        <v>130</v>
      </c>
      <c r="E406" s="214" t="s">
        <v>1</v>
      </c>
      <c r="F406" s="215" t="s">
        <v>456</v>
      </c>
      <c r="G406" s="212"/>
      <c r="H406" s="214" t="s">
        <v>1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130</v>
      </c>
      <c r="AU406" s="221" t="s">
        <v>82</v>
      </c>
      <c r="AV406" s="13" t="s">
        <v>80</v>
      </c>
      <c r="AW406" s="13" t="s">
        <v>31</v>
      </c>
      <c r="AX406" s="13" t="s">
        <v>75</v>
      </c>
      <c r="AY406" s="221" t="s">
        <v>120</v>
      </c>
    </row>
    <row r="407" spans="2:51" s="14" customFormat="1" ht="12">
      <c r="B407" s="222"/>
      <c r="C407" s="223"/>
      <c r="D407" s="213" t="s">
        <v>130</v>
      </c>
      <c r="E407" s="224" t="s">
        <v>1</v>
      </c>
      <c r="F407" s="225" t="s">
        <v>457</v>
      </c>
      <c r="G407" s="223"/>
      <c r="H407" s="226">
        <v>42.45</v>
      </c>
      <c r="I407" s="227"/>
      <c r="J407" s="223"/>
      <c r="K407" s="223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130</v>
      </c>
      <c r="AU407" s="232" t="s">
        <v>82</v>
      </c>
      <c r="AV407" s="14" t="s">
        <v>82</v>
      </c>
      <c r="AW407" s="14" t="s">
        <v>31</v>
      </c>
      <c r="AX407" s="14" t="s">
        <v>75</v>
      </c>
      <c r="AY407" s="232" t="s">
        <v>120</v>
      </c>
    </row>
    <row r="408" spans="2:51" s="13" customFormat="1" ht="12">
      <c r="B408" s="211"/>
      <c r="C408" s="212"/>
      <c r="D408" s="213" t="s">
        <v>130</v>
      </c>
      <c r="E408" s="214" t="s">
        <v>1</v>
      </c>
      <c r="F408" s="215" t="s">
        <v>458</v>
      </c>
      <c r="G408" s="212"/>
      <c r="H408" s="214" t="s">
        <v>1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130</v>
      </c>
      <c r="AU408" s="221" t="s">
        <v>82</v>
      </c>
      <c r="AV408" s="13" t="s">
        <v>80</v>
      </c>
      <c r="AW408" s="13" t="s">
        <v>31</v>
      </c>
      <c r="AX408" s="13" t="s">
        <v>75</v>
      </c>
      <c r="AY408" s="221" t="s">
        <v>120</v>
      </c>
    </row>
    <row r="409" spans="2:51" s="14" customFormat="1" ht="12">
      <c r="B409" s="222"/>
      <c r="C409" s="223"/>
      <c r="D409" s="213" t="s">
        <v>130</v>
      </c>
      <c r="E409" s="224" t="s">
        <v>1</v>
      </c>
      <c r="F409" s="225" t="s">
        <v>141</v>
      </c>
      <c r="G409" s="223"/>
      <c r="H409" s="226">
        <v>16.8</v>
      </c>
      <c r="I409" s="227"/>
      <c r="J409" s="223"/>
      <c r="K409" s="223"/>
      <c r="L409" s="228"/>
      <c r="M409" s="229"/>
      <c r="N409" s="230"/>
      <c r="O409" s="230"/>
      <c r="P409" s="230"/>
      <c r="Q409" s="230"/>
      <c r="R409" s="230"/>
      <c r="S409" s="230"/>
      <c r="T409" s="231"/>
      <c r="AT409" s="232" t="s">
        <v>130</v>
      </c>
      <c r="AU409" s="232" t="s">
        <v>82</v>
      </c>
      <c r="AV409" s="14" t="s">
        <v>82</v>
      </c>
      <c r="AW409" s="14" t="s">
        <v>31</v>
      </c>
      <c r="AX409" s="14" t="s">
        <v>75</v>
      </c>
      <c r="AY409" s="232" t="s">
        <v>120</v>
      </c>
    </row>
    <row r="410" spans="2:51" s="13" customFormat="1" ht="12">
      <c r="B410" s="211"/>
      <c r="C410" s="212"/>
      <c r="D410" s="213" t="s">
        <v>130</v>
      </c>
      <c r="E410" s="214" t="s">
        <v>1</v>
      </c>
      <c r="F410" s="215" t="s">
        <v>459</v>
      </c>
      <c r="G410" s="212"/>
      <c r="H410" s="214" t="s">
        <v>1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130</v>
      </c>
      <c r="AU410" s="221" t="s">
        <v>82</v>
      </c>
      <c r="AV410" s="13" t="s">
        <v>80</v>
      </c>
      <c r="AW410" s="13" t="s">
        <v>31</v>
      </c>
      <c r="AX410" s="13" t="s">
        <v>75</v>
      </c>
      <c r="AY410" s="221" t="s">
        <v>120</v>
      </c>
    </row>
    <row r="411" spans="2:51" s="14" customFormat="1" ht="12">
      <c r="B411" s="222"/>
      <c r="C411" s="223"/>
      <c r="D411" s="213" t="s">
        <v>130</v>
      </c>
      <c r="E411" s="224" t="s">
        <v>1</v>
      </c>
      <c r="F411" s="225" t="s">
        <v>460</v>
      </c>
      <c r="G411" s="223"/>
      <c r="H411" s="226">
        <v>98</v>
      </c>
      <c r="I411" s="227"/>
      <c r="J411" s="223"/>
      <c r="K411" s="223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130</v>
      </c>
      <c r="AU411" s="232" t="s">
        <v>82</v>
      </c>
      <c r="AV411" s="14" t="s">
        <v>82</v>
      </c>
      <c r="AW411" s="14" t="s">
        <v>31</v>
      </c>
      <c r="AX411" s="14" t="s">
        <v>75</v>
      </c>
      <c r="AY411" s="232" t="s">
        <v>120</v>
      </c>
    </row>
    <row r="412" spans="2:51" s="14" customFormat="1" ht="12">
      <c r="B412" s="222"/>
      <c r="C412" s="223"/>
      <c r="D412" s="213" t="s">
        <v>130</v>
      </c>
      <c r="E412" s="224" t="s">
        <v>1</v>
      </c>
      <c r="F412" s="225" t="s">
        <v>461</v>
      </c>
      <c r="G412" s="223"/>
      <c r="H412" s="226">
        <v>27.787</v>
      </c>
      <c r="I412" s="227"/>
      <c r="J412" s="223"/>
      <c r="K412" s="223"/>
      <c r="L412" s="228"/>
      <c r="M412" s="229"/>
      <c r="N412" s="230"/>
      <c r="O412" s="230"/>
      <c r="P412" s="230"/>
      <c r="Q412" s="230"/>
      <c r="R412" s="230"/>
      <c r="S412" s="230"/>
      <c r="T412" s="231"/>
      <c r="AT412" s="232" t="s">
        <v>130</v>
      </c>
      <c r="AU412" s="232" t="s">
        <v>82</v>
      </c>
      <c r="AV412" s="14" t="s">
        <v>82</v>
      </c>
      <c r="AW412" s="14" t="s">
        <v>31</v>
      </c>
      <c r="AX412" s="14" t="s">
        <v>75</v>
      </c>
      <c r="AY412" s="232" t="s">
        <v>120</v>
      </c>
    </row>
    <row r="413" spans="2:51" s="14" customFormat="1" ht="12">
      <c r="B413" s="222"/>
      <c r="C413" s="223"/>
      <c r="D413" s="213" t="s">
        <v>130</v>
      </c>
      <c r="E413" s="224" t="s">
        <v>1</v>
      </c>
      <c r="F413" s="225" t="s">
        <v>462</v>
      </c>
      <c r="G413" s="223"/>
      <c r="H413" s="226">
        <v>65</v>
      </c>
      <c r="I413" s="227"/>
      <c r="J413" s="223"/>
      <c r="K413" s="223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130</v>
      </c>
      <c r="AU413" s="232" t="s">
        <v>82</v>
      </c>
      <c r="AV413" s="14" t="s">
        <v>82</v>
      </c>
      <c r="AW413" s="14" t="s">
        <v>31</v>
      </c>
      <c r="AX413" s="14" t="s">
        <v>75</v>
      </c>
      <c r="AY413" s="232" t="s">
        <v>120</v>
      </c>
    </row>
    <row r="414" spans="2:51" s="15" customFormat="1" ht="12">
      <c r="B414" s="233"/>
      <c r="C414" s="234"/>
      <c r="D414" s="213" t="s">
        <v>130</v>
      </c>
      <c r="E414" s="235" t="s">
        <v>1</v>
      </c>
      <c r="F414" s="236" t="s">
        <v>136</v>
      </c>
      <c r="G414" s="234"/>
      <c r="H414" s="237">
        <v>286.456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130</v>
      </c>
      <c r="AU414" s="243" t="s">
        <v>82</v>
      </c>
      <c r="AV414" s="15" t="s">
        <v>128</v>
      </c>
      <c r="AW414" s="15" t="s">
        <v>31</v>
      </c>
      <c r="AX414" s="15" t="s">
        <v>80</v>
      </c>
      <c r="AY414" s="243" t="s">
        <v>120</v>
      </c>
    </row>
    <row r="415" spans="1:65" s="2" customFormat="1" ht="21.75" customHeight="1">
      <c r="A415" s="34"/>
      <c r="B415" s="35"/>
      <c r="C415" s="198" t="s">
        <v>463</v>
      </c>
      <c r="D415" s="198" t="s">
        <v>123</v>
      </c>
      <c r="E415" s="199" t="s">
        <v>464</v>
      </c>
      <c r="F415" s="200" t="s">
        <v>465</v>
      </c>
      <c r="G415" s="201" t="s">
        <v>126</v>
      </c>
      <c r="H415" s="202">
        <v>72.46</v>
      </c>
      <c r="I415" s="203"/>
      <c r="J415" s="204">
        <f>ROUND(I415*H415,2)</f>
        <v>0</v>
      </c>
      <c r="K415" s="200" t="s">
        <v>127</v>
      </c>
      <c r="L415" s="39"/>
      <c r="M415" s="205" t="s">
        <v>1</v>
      </c>
      <c r="N415" s="206" t="s">
        <v>40</v>
      </c>
      <c r="O415" s="71"/>
      <c r="P415" s="207">
        <f>O415*H415</f>
        <v>0</v>
      </c>
      <c r="Q415" s="207">
        <v>0</v>
      </c>
      <c r="R415" s="207">
        <f>Q415*H415</f>
        <v>0</v>
      </c>
      <c r="S415" s="207">
        <v>0</v>
      </c>
      <c r="T415" s="208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9" t="s">
        <v>223</v>
      </c>
      <c r="AT415" s="209" t="s">
        <v>123</v>
      </c>
      <c r="AU415" s="209" t="s">
        <v>82</v>
      </c>
      <c r="AY415" s="17" t="s">
        <v>120</v>
      </c>
      <c r="BE415" s="210">
        <f>IF(N415="základní",J415,0)</f>
        <v>0</v>
      </c>
      <c r="BF415" s="210">
        <f>IF(N415="snížená",J415,0)</f>
        <v>0</v>
      </c>
      <c r="BG415" s="210">
        <f>IF(N415="zákl. přenesená",J415,0)</f>
        <v>0</v>
      </c>
      <c r="BH415" s="210">
        <f>IF(N415="sníž. přenesená",J415,0)</f>
        <v>0</v>
      </c>
      <c r="BI415" s="210">
        <f>IF(N415="nulová",J415,0)</f>
        <v>0</v>
      </c>
      <c r="BJ415" s="17" t="s">
        <v>80</v>
      </c>
      <c r="BK415" s="210">
        <f>ROUND(I415*H415,2)</f>
        <v>0</v>
      </c>
      <c r="BL415" s="17" t="s">
        <v>223</v>
      </c>
      <c r="BM415" s="209" t="s">
        <v>466</v>
      </c>
    </row>
    <row r="416" spans="2:51" s="13" customFormat="1" ht="12">
      <c r="B416" s="211"/>
      <c r="C416" s="212"/>
      <c r="D416" s="213" t="s">
        <v>130</v>
      </c>
      <c r="E416" s="214" t="s">
        <v>1</v>
      </c>
      <c r="F416" s="215" t="s">
        <v>467</v>
      </c>
      <c r="G416" s="212"/>
      <c r="H416" s="214" t="s">
        <v>1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130</v>
      </c>
      <c r="AU416" s="221" t="s">
        <v>82</v>
      </c>
      <c r="AV416" s="13" t="s">
        <v>80</v>
      </c>
      <c r="AW416" s="13" t="s">
        <v>31</v>
      </c>
      <c r="AX416" s="13" t="s">
        <v>75</v>
      </c>
      <c r="AY416" s="221" t="s">
        <v>120</v>
      </c>
    </row>
    <row r="417" spans="2:51" s="13" customFormat="1" ht="12">
      <c r="B417" s="211"/>
      <c r="C417" s="212"/>
      <c r="D417" s="213" t="s">
        <v>130</v>
      </c>
      <c r="E417" s="214" t="s">
        <v>1</v>
      </c>
      <c r="F417" s="215" t="s">
        <v>167</v>
      </c>
      <c r="G417" s="212"/>
      <c r="H417" s="214" t="s">
        <v>1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130</v>
      </c>
      <c r="AU417" s="221" t="s">
        <v>82</v>
      </c>
      <c r="AV417" s="13" t="s">
        <v>80</v>
      </c>
      <c r="AW417" s="13" t="s">
        <v>31</v>
      </c>
      <c r="AX417" s="13" t="s">
        <v>75</v>
      </c>
      <c r="AY417" s="221" t="s">
        <v>120</v>
      </c>
    </row>
    <row r="418" spans="2:51" s="14" customFormat="1" ht="12">
      <c r="B418" s="222"/>
      <c r="C418" s="223"/>
      <c r="D418" s="213" t="s">
        <v>130</v>
      </c>
      <c r="E418" s="224" t="s">
        <v>1</v>
      </c>
      <c r="F418" s="225" t="s">
        <v>468</v>
      </c>
      <c r="G418" s="223"/>
      <c r="H418" s="226">
        <v>72.46</v>
      </c>
      <c r="I418" s="227"/>
      <c r="J418" s="223"/>
      <c r="K418" s="223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130</v>
      </c>
      <c r="AU418" s="232" t="s">
        <v>82</v>
      </c>
      <c r="AV418" s="14" t="s">
        <v>82</v>
      </c>
      <c r="AW418" s="14" t="s">
        <v>31</v>
      </c>
      <c r="AX418" s="14" t="s">
        <v>75</v>
      </c>
      <c r="AY418" s="232" t="s">
        <v>120</v>
      </c>
    </row>
    <row r="419" spans="2:51" s="15" customFormat="1" ht="12">
      <c r="B419" s="233"/>
      <c r="C419" s="234"/>
      <c r="D419" s="213" t="s">
        <v>130</v>
      </c>
      <c r="E419" s="235" t="s">
        <v>1</v>
      </c>
      <c r="F419" s="236" t="s">
        <v>136</v>
      </c>
      <c r="G419" s="234"/>
      <c r="H419" s="237">
        <v>72.46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130</v>
      </c>
      <c r="AU419" s="243" t="s">
        <v>82</v>
      </c>
      <c r="AV419" s="15" t="s">
        <v>128</v>
      </c>
      <c r="AW419" s="15" t="s">
        <v>31</v>
      </c>
      <c r="AX419" s="15" t="s">
        <v>80</v>
      </c>
      <c r="AY419" s="243" t="s">
        <v>120</v>
      </c>
    </row>
    <row r="420" spans="2:63" s="12" customFormat="1" ht="25.9" customHeight="1">
      <c r="B420" s="182"/>
      <c r="C420" s="183"/>
      <c r="D420" s="184" t="s">
        <v>74</v>
      </c>
      <c r="E420" s="185" t="s">
        <v>469</v>
      </c>
      <c r="F420" s="185" t="s">
        <v>470</v>
      </c>
      <c r="G420" s="183"/>
      <c r="H420" s="183"/>
      <c r="I420" s="186"/>
      <c r="J420" s="187">
        <f>BK420</f>
        <v>0</v>
      </c>
      <c r="K420" s="183"/>
      <c r="L420" s="188"/>
      <c r="M420" s="189"/>
      <c r="N420" s="190"/>
      <c r="O420" s="190"/>
      <c r="P420" s="191">
        <f>P421+P423+P426</f>
        <v>0</v>
      </c>
      <c r="Q420" s="190"/>
      <c r="R420" s="191">
        <f>R421+R423+R426</f>
        <v>0</v>
      </c>
      <c r="S420" s="190"/>
      <c r="T420" s="192">
        <f>T421+T423+T426</f>
        <v>0</v>
      </c>
      <c r="AR420" s="193" t="s">
        <v>158</v>
      </c>
      <c r="AT420" s="194" t="s">
        <v>74</v>
      </c>
      <c r="AU420" s="194" t="s">
        <v>75</v>
      </c>
      <c r="AY420" s="193" t="s">
        <v>120</v>
      </c>
      <c r="BK420" s="195">
        <f>BK421+BK423+BK426</f>
        <v>0</v>
      </c>
    </row>
    <row r="421" spans="2:63" s="12" customFormat="1" ht="22.9" customHeight="1">
      <c r="B421" s="182"/>
      <c r="C421" s="183"/>
      <c r="D421" s="184" t="s">
        <v>74</v>
      </c>
      <c r="E421" s="196" t="s">
        <v>471</v>
      </c>
      <c r="F421" s="196" t="s">
        <v>472</v>
      </c>
      <c r="G421" s="183"/>
      <c r="H421" s="183"/>
      <c r="I421" s="186"/>
      <c r="J421" s="197">
        <f>BK421</f>
        <v>0</v>
      </c>
      <c r="K421" s="183"/>
      <c r="L421" s="188"/>
      <c r="M421" s="189"/>
      <c r="N421" s="190"/>
      <c r="O421" s="190"/>
      <c r="P421" s="191">
        <f>P422</f>
        <v>0</v>
      </c>
      <c r="Q421" s="190"/>
      <c r="R421" s="191">
        <f>R422</f>
        <v>0</v>
      </c>
      <c r="S421" s="190"/>
      <c r="T421" s="192">
        <f>T422</f>
        <v>0</v>
      </c>
      <c r="AR421" s="193" t="s">
        <v>158</v>
      </c>
      <c r="AT421" s="194" t="s">
        <v>74</v>
      </c>
      <c r="AU421" s="194" t="s">
        <v>80</v>
      </c>
      <c r="AY421" s="193" t="s">
        <v>120</v>
      </c>
      <c r="BK421" s="195">
        <f>BK422</f>
        <v>0</v>
      </c>
    </row>
    <row r="422" spans="1:65" s="2" customFormat="1" ht="55.5" customHeight="1">
      <c r="A422" s="34"/>
      <c r="B422" s="35"/>
      <c r="C422" s="198" t="s">
        <v>473</v>
      </c>
      <c r="D422" s="198" t="s">
        <v>123</v>
      </c>
      <c r="E422" s="199" t="s">
        <v>474</v>
      </c>
      <c r="F422" s="200" t="s">
        <v>475</v>
      </c>
      <c r="G422" s="201" t="s">
        <v>192</v>
      </c>
      <c r="H422" s="202">
        <v>1</v>
      </c>
      <c r="I422" s="203"/>
      <c r="J422" s="204">
        <f>ROUND(I422*H422,2)</f>
        <v>0</v>
      </c>
      <c r="K422" s="200" t="s">
        <v>1</v>
      </c>
      <c r="L422" s="39"/>
      <c r="M422" s="205" t="s">
        <v>1</v>
      </c>
      <c r="N422" s="206" t="s">
        <v>40</v>
      </c>
      <c r="O422" s="71"/>
      <c r="P422" s="207">
        <f>O422*H422</f>
        <v>0</v>
      </c>
      <c r="Q422" s="207">
        <v>0</v>
      </c>
      <c r="R422" s="207">
        <f>Q422*H422</f>
        <v>0</v>
      </c>
      <c r="S422" s="207">
        <v>0</v>
      </c>
      <c r="T422" s="208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9" t="s">
        <v>476</v>
      </c>
      <c r="AT422" s="209" t="s">
        <v>123</v>
      </c>
      <c r="AU422" s="209" t="s">
        <v>82</v>
      </c>
      <c r="AY422" s="17" t="s">
        <v>120</v>
      </c>
      <c r="BE422" s="210">
        <f>IF(N422="základní",J422,0)</f>
        <v>0</v>
      </c>
      <c r="BF422" s="210">
        <f>IF(N422="snížená",J422,0)</f>
        <v>0</v>
      </c>
      <c r="BG422" s="210">
        <f>IF(N422="zákl. přenesená",J422,0)</f>
        <v>0</v>
      </c>
      <c r="BH422" s="210">
        <f>IF(N422="sníž. přenesená",J422,0)</f>
        <v>0</v>
      </c>
      <c r="BI422" s="210">
        <f>IF(N422="nulová",J422,0)</f>
        <v>0</v>
      </c>
      <c r="BJ422" s="17" t="s">
        <v>80</v>
      </c>
      <c r="BK422" s="210">
        <f>ROUND(I422*H422,2)</f>
        <v>0</v>
      </c>
      <c r="BL422" s="17" t="s">
        <v>476</v>
      </c>
      <c r="BM422" s="209" t="s">
        <v>477</v>
      </c>
    </row>
    <row r="423" spans="2:63" s="12" customFormat="1" ht="22.9" customHeight="1">
      <c r="B423" s="182"/>
      <c r="C423" s="183"/>
      <c r="D423" s="184" t="s">
        <v>74</v>
      </c>
      <c r="E423" s="196" t="s">
        <v>478</v>
      </c>
      <c r="F423" s="196" t="s">
        <v>479</v>
      </c>
      <c r="G423" s="183"/>
      <c r="H423" s="183"/>
      <c r="I423" s="186"/>
      <c r="J423" s="197">
        <f>BK423</f>
        <v>0</v>
      </c>
      <c r="K423" s="183"/>
      <c r="L423" s="188"/>
      <c r="M423" s="189"/>
      <c r="N423" s="190"/>
      <c r="O423" s="190"/>
      <c r="P423" s="191">
        <f>SUM(P424:P425)</f>
        <v>0</v>
      </c>
      <c r="Q423" s="190"/>
      <c r="R423" s="191">
        <f>SUM(R424:R425)</f>
        <v>0</v>
      </c>
      <c r="S423" s="190"/>
      <c r="T423" s="192">
        <f>SUM(T424:T425)</f>
        <v>0</v>
      </c>
      <c r="AR423" s="193" t="s">
        <v>158</v>
      </c>
      <c r="AT423" s="194" t="s">
        <v>74</v>
      </c>
      <c r="AU423" s="194" t="s">
        <v>80</v>
      </c>
      <c r="AY423" s="193" t="s">
        <v>120</v>
      </c>
      <c r="BK423" s="195">
        <f>SUM(BK424:BK425)</f>
        <v>0</v>
      </c>
    </row>
    <row r="424" spans="1:65" s="2" customFormat="1" ht="21.75" customHeight="1">
      <c r="A424" s="34"/>
      <c r="B424" s="35"/>
      <c r="C424" s="198" t="s">
        <v>340</v>
      </c>
      <c r="D424" s="198" t="s">
        <v>123</v>
      </c>
      <c r="E424" s="199" t="s">
        <v>480</v>
      </c>
      <c r="F424" s="200" t="s">
        <v>481</v>
      </c>
      <c r="G424" s="201" t="s">
        <v>192</v>
      </c>
      <c r="H424" s="202">
        <v>1</v>
      </c>
      <c r="I424" s="203"/>
      <c r="J424" s="204">
        <f>ROUND(I424*H424,2)</f>
        <v>0</v>
      </c>
      <c r="K424" s="200" t="s">
        <v>1</v>
      </c>
      <c r="L424" s="39"/>
      <c r="M424" s="205" t="s">
        <v>1</v>
      </c>
      <c r="N424" s="206" t="s">
        <v>40</v>
      </c>
      <c r="O424" s="71"/>
      <c r="P424" s="207">
        <f>O424*H424</f>
        <v>0</v>
      </c>
      <c r="Q424" s="207">
        <v>0</v>
      </c>
      <c r="R424" s="207">
        <f>Q424*H424</f>
        <v>0</v>
      </c>
      <c r="S424" s="207">
        <v>0</v>
      </c>
      <c r="T424" s="20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9" t="s">
        <v>476</v>
      </c>
      <c r="AT424" s="209" t="s">
        <v>123</v>
      </c>
      <c r="AU424" s="209" t="s">
        <v>82</v>
      </c>
      <c r="AY424" s="17" t="s">
        <v>120</v>
      </c>
      <c r="BE424" s="210">
        <f>IF(N424="základní",J424,0)</f>
        <v>0</v>
      </c>
      <c r="BF424" s="210">
        <f>IF(N424="snížená",J424,0)</f>
        <v>0</v>
      </c>
      <c r="BG424" s="210">
        <f>IF(N424="zákl. přenesená",J424,0)</f>
        <v>0</v>
      </c>
      <c r="BH424" s="210">
        <f>IF(N424="sníž. přenesená",J424,0)</f>
        <v>0</v>
      </c>
      <c r="BI424" s="210">
        <f>IF(N424="nulová",J424,0)</f>
        <v>0</v>
      </c>
      <c r="BJ424" s="17" t="s">
        <v>80</v>
      </c>
      <c r="BK424" s="210">
        <f>ROUND(I424*H424,2)</f>
        <v>0</v>
      </c>
      <c r="BL424" s="17" t="s">
        <v>476</v>
      </c>
      <c r="BM424" s="209" t="s">
        <v>482</v>
      </c>
    </row>
    <row r="425" spans="1:65" s="2" customFormat="1" ht="21.75" customHeight="1">
      <c r="A425" s="34"/>
      <c r="B425" s="35"/>
      <c r="C425" s="198" t="s">
        <v>483</v>
      </c>
      <c r="D425" s="198" t="s">
        <v>123</v>
      </c>
      <c r="E425" s="199" t="s">
        <v>484</v>
      </c>
      <c r="F425" s="200" t="s">
        <v>485</v>
      </c>
      <c r="G425" s="201" t="s">
        <v>192</v>
      </c>
      <c r="H425" s="202">
        <v>1</v>
      </c>
      <c r="I425" s="203"/>
      <c r="J425" s="204">
        <f>ROUND(I425*H425,2)</f>
        <v>0</v>
      </c>
      <c r="K425" s="200" t="s">
        <v>1</v>
      </c>
      <c r="L425" s="39"/>
      <c r="M425" s="205" t="s">
        <v>1</v>
      </c>
      <c r="N425" s="206" t="s">
        <v>40</v>
      </c>
      <c r="O425" s="71"/>
      <c r="P425" s="207">
        <f>O425*H425</f>
        <v>0</v>
      </c>
      <c r="Q425" s="207">
        <v>0</v>
      </c>
      <c r="R425" s="207">
        <f>Q425*H425</f>
        <v>0</v>
      </c>
      <c r="S425" s="207">
        <v>0</v>
      </c>
      <c r="T425" s="20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9" t="s">
        <v>476</v>
      </c>
      <c r="AT425" s="209" t="s">
        <v>123</v>
      </c>
      <c r="AU425" s="209" t="s">
        <v>82</v>
      </c>
      <c r="AY425" s="17" t="s">
        <v>120</v>
      </c>
      <c r="BE425" s="210">
        <f>IF(N425="základní",J425,0)</f>
        <v>0</v>
      </c>
      <c r="BF425" s="210">
        <f>IF(N425="snížená",J425,0)</f>
        <v>0</v>
      </c>
      <c r="BG425" s="210">
        <f>IF(N425="zákl. přenesená",J425,0)</f>
        <v>0</v>
      </c>
      <c r="BH425" s="210">
        <f>IF(N425="sníž. přenesená",J425,0)</f>
        <v>0</v>
      </c>
      <c r="BI425" s="210">
        <f>IF(N425="nulová",J425,0)</f>
        <v>0</v>
      </c>
      <c r="BJ425" s="17" t="s">
        <v>80</v>
      </c>
      <c r="BK425" s="210">
        <f>ROUND(I425*H425,2)</f>
        <v>0</v>
      </c>
      <c r="BL425" s="17" t="s">
        <v>476</v>
      </c>
      <c r="BM425" s="209" t="s">
        <v>486</v>
      </c>
    </row>
    <row r="426" spans="2:63" s="12" customFormat="1" ht="22.9" customHeight="1">
      <c r="B426" s="182"/>
      <c r="C426" s="183"/>
      <c r="D426" s="184" t="s">
        <v>74</v>
      </c>
      <c r="E426" s="196" t="s">
        <v>487</v>
      </c>
      <c r="F426" s="196" t="s">
        <v>488</v>
      </c>
      <c r="G426" s="183"/>
      <c r="H426" s="183"/>
      <c r="I426" s="186"/>
      <c r="J426" s="197">
        <f>BK426</f>
        <v>0</v>
      </c>
      <c r="K426" s="183"/>
      <c r="L426" s="188"/>
      <c r="M426" s="189"/>
      <c r="N426" s="190"/>
      <c r="O426" s="190"/>
      <c r="P426" s="191">
        <f>P427</f>
        <v>0</v>
      </c>
      <c r="Q426" s="190"/>
      <c r="R426" s="191">
        <f>R427</f>
        <v>0</v>
      </c>
      <c r="S426" s="190"/>
      <c r="T426" s="192">
        <f>T427</f>
        <v>0</v>
      </c>
      <c r="AR426" s="193" t="s">
        <v>158</v>
      </c>
      <c r="AT426" s="194" t="s">
        <v>74</v>
      </c>
      <c r="AU426" s="194" t="s">
        <v>80</v>
      </c>
      <c r="AY426" s="193" t="s">
        <v>120</v>
      </c>
      <c r="BK426" s="195">
        <f>BK427</f>
        <v>0</v>
      </c>
    </row>
    <row r="427" spans="1:65" s="2" customFormat="1" ht="16.5" customHeight="1">
      <c r="A427" s="34"/>
      <c r="B427" s="35"/>
      <c r="C427" s="198" t="s">
        <v>489</v>
      </c>
      <c r="D427" s="198" t="s">
        <v>123</v>
      </c>
      <c r="E427" s="199" t="s">
        <v>490</v>
      </c>
      <c r="F427" s="200" t="s">
        <v>491</v>
      </c>
      <c r="G427" s="201" t="s">
        <v>192</v>
      </c>
      <c r="H427" s="202">
        <v>1</v>
      </c>
      <c r="I427" s="203"/>
      <c r="J427" s="204">
        <f>ROUND(I427*H427,2)</f>
        <v>0</v>
      </c>
      <c r="K427" s="200" t="s">
        <v>1</v>
      </c>
      <c r="L427" s="39"/>
      <c r="M427" s="258" t="s">
        <v>1</v>
      </c>
      <c r="N427" s="259" t="s">
        <v>40</v>
      </c>
      <c r="O427" s="260"/>
      <c r="P427" s="261">
        <f>O427*H427</f>
        <v>0</v>
      </c>
      <c r="Q427" s="261">
        <v>0</v>
      </c>
      <c r="R427" s="261">
        <f>Q427*H427</f>
        <v>0</v>
      </c>
      <c r="S427" s="261">
        <v>0</v>
      </c>
      <c r="T427" s="262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9" t="s">
        <v>476</v>
      </c>
      <c r="AT427" s="209" t="s">
        <v>123</v>
      </c>
      <c r="AU427" s="209" t="s">
        <v>82</v>
      </c>
      <c r="AY427" s="17" t="s">
        <v>120</v>
      </c>
      <c r="BE427" s="210">
        <f>IF(N427="základní",J427,0)</f>
        <v>0</v>
      </c>
      <c r="BF427" s="210">
        <f>IF(N427="snížená",J427,0)</f>
        <v>0</v>
      </c>
      <c r="BG427" s="210">
        <f>IF(N427="zákl. přenesená",J427,0)</f>
        <v>0</v>
      </c>
      <c r="BH427" s="210">
        <f>IF(N427="sníž. přenesená",J427,0)</f>
        <v>0</v>
      </c>
      <c r="BI427" s="210">
        <f>IF(N427="nulová",J427,0)</f>
        <v>0</v>
      </c>
      <c r="BJ427" s="17" t="s">
        <v>80</v>
      </c>
      <c r="BK427" s="210">
        <f>ROUND(I427*H427,2)</f>
        <v>0</v>
      </c>
      <c r="BL427" s="17" t="s">
        <v>476</v>
      </c>
      <c r="BM427" s="209" t="s">
        <v>492</v>
      </c>
    </row>
    <row r="428" spans="1:31" s="2" customFormat="1" ht="6.95" customHeight="1">
      <c r="A428" s="34"/>
      <c r="B428" s="54"/>
      <c r="C428" s="55"/>
      <c r="D428" s="55"/>
      <c r="E428" s="55"/>
      <c r="F428" s="55"/>
      <c r="G428" s="55"/>
      <c r="H428" s="55"/>
      <c r="I428" s="147"/>
      <c r="J428" s="55"/>
      <c r="K428" s="55"/>
      <c r="L428" s="39"/>
      <c r="M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</row>
  </sheetData>
  <sheetProtection algorithmName="SHA-512" hashValue="OGlmU6PSRkbSzr6KMQJi6hb/wU/EdvR9G51ciyB4l+CKA+bKnf76uRzUngWWk+9f9X2RLubShxcva4UVDZ2Reg==" saltValue="aOa1r2GYbtk5qgceAm8br+tAkNgyWfQo4z9zhY9HUNDKcHLKMeSzBJC1wClryrqQyfdBN3m/Ct43TctmSygZHA==" spinCount="100000" sheet="1" objects="1" scenarios="1" formatColumns="0" formatRows="0" autoFilter="0"/>
  <autoFilter ref="C127:K427"/>
  <mergeCells count="6">
    <mergeCell ref="E120:H120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Mareš, Miroslav</cp:lastModifiedBy>
  <dcterms:created xsi:type="dcterms:W3CDTF">2020-01-21T12:59:21Z</dcterms:created>
  <dcterms:modified xsi:type="dcterms:W3CDTF">2020-01-24T09:08:05Z</dcterms:modified>
  <cp:category/>
  <cp:version/>
  <cp:contentType/>
  <cp:contentStatus/>
</cp:coreProperties>
</file>