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Pol'!$A$1:$U$107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97" i="12" l="1"/>
  <c r="F39" i="1" s="1"/>
  <c r="BA70" i="12"/>
  <c r="BA69" i="12"/>
  <c r="BA68" i="12"/>
  <c r="BA25" i="12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I33" i="12"/>
  <c r="K33" i="12"/>
  <c r="M33" i="12"/>
  <c r="O33" i="12"/>
  <c r="Q33" i="12"/>
  <c r="U33" i="12"/>
  <c r="G34" i="12"/>
  <c r="I50" i="1" s="1"/>
  <c r="O34" i="12"/>
  <c r="G35" i="12"/>
  <c r="I35" i="12"/>
  <c r="I34" i="12" s="1"/>
  <c r="K35" i="12"/>
  <c r="K34" i="12" s="1"/>
  <c r="M35" i="12"/>
  <c r="M34" i="12" s="1"/>
  <c r="O35" i="12"/>
  <c r="Q35" i="12"/>
  <c r="Q34" i="12" s="1"/>
  <c r="U35" i="12"/>
  <c r="U34" i="12" s="1"/>
  <c r="G37" i="12"/>
  <c r="I37" i="12"/>
  <c r="K37" i="12"/>
  <c r="M37" i="12"/>
  <c r="O37" i="12"/>
  <c r="Q37" i="12"/>
  <c r="U37" i="12"/>
  <c r="G38" i="12"/>
  <c r="G36" i="12" s="1"/>
  <c r="I51" i="1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U52" i="12"/>
  <c r="G53" i="12"/>
  <c r="I53" i="12"/>
  <c r="K53" i="12"/>
  <c r="K52" i="12" s="1"/>
  <c r="M53" i="12"/>
  <c r="O53" i="12"/>
  <c r="Q53" i="12"/>
  <c r="U53" i="12"/>
  <c r="G54" i="12"/>
  <c r="G52" i="12" s="1"/>
  <c r="I52" i="1" s="1"/>
  <c r="I54" i="12"/>
  <c r="K54" i="12"/>
  <c r="O54" i="12"/>
  <c r="O52" i="12" s="1"/>
  <c r="Q54" i="12"/>
  <c r="U54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I59" i="12"/>
  <c r="K59" i="12"/>
  <c r="M59" i="12"/>
  <c r="O59" i="12"/>
  <c r="Q59" i="12"/>
  <c r="U59" i="12"/>
  <c r="G60" i="12"/>
  <c r="M60" i="12" s="1"/>
  <c r="I60" i="12"/>
  <c r="K60" i="12"/>
  <c r="O60" i="12"/>
  <c r="Q60" i="12"/>
  <c r="U60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71" i="12"/>
  <c r="M71" i="12" s="1"/>
  <c r="I71" i="12"/>
  <c r="K71" i="12"/>
  <c r="O71" i="12"/>
  <c r="Q71" i="12"/>
  <c r="U71" i="12"/>
  <c r="G72" i="12"/>
  <c r="I72" i="12"/>
  <c r="K72" i="12"/>
  <c r="M72" i="12"/>
  <c r="O72" i="12"/>
  <c r="Q72" i="12"/>
  <c r="U72" i="12"/>
  <c r="G74" i="12"/>
  <c r="M74" i="12" s="1"/>
  <c r="I74" i="12"/>
  <c r="I73" i="12" s="1"/>
  <c r="K74" i="12"/>
  <c r="O74" i="12"/>
  <c r="O73" i="12" s="1"/>
  <c r="Q74" i="12"/>
  <c r="Q73" i="12" s="1"/>
  <c r="U74" i="12"/>
  <c r="G75" i="12"/>
  <c r="M75" i="12" s="1"/>
  <c r="I75" i="12"/>
  <c r="K75" i="12"/>
  <c r="K73" i="12" s="1"/>
  <c r="O75" i="12"/>
  <c r="Q75" i="12"/>
  <c r="U75" i="12"/>
  <c r="U73" i="12" s="1"/>
  <c r="G76" i="12"/>
  <c r="M76" i="12" s="1"/>
  <c r="I76" i="12"/>
  <c r="K76" i="12"/>
  <c r="O76" i="12"/>
  <c r="Q76" i="12"/>
  <c r="U76" i="12"/>
  <c r="G78" i="12"/>
  <c r="G77" i="12" s="1"/>
  <c r="I55" i="1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G81" i="12"/>
  <c r="M81" i="12" s="1"/>
  <c r="I81" i="12"/>
  <c r="K81" i="12"/>
  <c r="O81" i="12"/>
  <c r="Q81" i="12"/>
  <c r="U81" i="12"/>
  <c r="G82" i="12"/>
  <c r="I82" i="12"/>
  <c r="K82" i="12"/>
  <c r="M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I86" i="12"/>
  <c r="Q86" i="12"/>
  <c r="G87" i="12"/>
  <c r="M87" i="12" s="1"/>
  <c r="M86" i="12" s="1"/>
  <c r="I87" i="12"/>
  <c r="K87" i="12"/>
  <c r="K86" i="12" s="1"/>
  <c r="O87" i="12"/>
  <c r="O86" i="12" s="1"/>
  <c r="Q87" i="12"/>
  <c r="U87" i="12"/>
  <c r="U86" i="12" s="1"/>
  <c r="I88" i="12"/>
  <c r="G89" i="12"/>
  <c r="G88" i="12" s="1"/>
  <c r="I57" i="1" s="1"/>
  <c r="I17" i="1" s="1"/>
  <c r="I89" i="12"/>
  <c r="K89" i="12"/>
  <c r="K88" i="12" s="1"/>
  <c r="O89" i="12"/>
  <c r="O88" i="12" s="1"/>
  <c r="Q89" i="12"/>
  <c r="Q88" i="12" s="1"/>
  <c r="U89" i="12"/>
  <c r="U88" i="12" s="1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I90" i="12" s="1"/>
  <c r="K94" i="12"/>
  <c r="O94" i="12"/>
  <c r="Q94" i="12"/>
  <c r="U94" i="12"/>
  <c r="G95" i="12"/>
  <c r="M95" i="12" s="1"/>
  <c r="I95" i="12"/>
  <c r="K95" i="12"/>
  <c r="O95" i="12"/>
  <c r="Q95" i="12"/>
  <c r="U95" i="12"/>
  <c r="I20" i="1"/>
  <c r="I18" i="1"/>
  <c r="AZ43" i="1"/>
  <c r="G27" i="1"/>
  <c r="F40" i="1"/>
  <c r="G23" i="1" s="1"/>
  <c r="G40" i="1"/>
  <c r="G25" i="1" s="1"/>
  <c r="G26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U77" i="12" l="1"/>
  <c r="K55" i="12"/>
  <c r="AD97" i="12"/>
  <c r="G39" i="1" s="1"/>
  <c r="H39" i="1" s="1"/>
  <c r="I39" i="1" s="1"/>
  <c r="U90" i="12"/>
  <c r="K77" i="12"/>
  <c r="Q77" i="12"/>
  <c r="I77" i="12"/>
  <c r="G73" i="12"/>
  <c r="I54" i="1" s="1"/>
  <c r="O55" i="12"/>
  <c r="Q8" i="12"/>
  <c r="G8" i="12"/>
  <c r="O8" i="12"/>
  <c r="Q90" i="12"/>
  <c r="O90" i="12"/>
  <c r="O77" i="12"/>
  <c r="M78" i="12"/>
  <c r="U55" i="12"/>
  <c r="K36" i="12"/>
  <c r="O36" i="12"/>
  <c r="K8" i="12"/>
  <c r="K90" i="12"/>
  <c r="Q55" i="12"/>
  <c r="I55" i="12"/>
  <c r="Q52" i="12"/>
  <c r="I52" i="12"/>
  <c r="U36" i="12"/>
  <c r="Q36" i="12"/>
  <c r="I36" i="12"/>
  <c r="U8" i="12"/>
  <c r="I8" i="12"/>
  <c r="G28" i="1"/>
  <c r="G24" i="1"/>
  <c r="G29" i="1" s="1"/>
  <c r="M90" i="12"/>
  <c r="M77" i="12"/>
  <c r="M73" i="12"/>
  <c r="M55" i="12"/>
  <c r="G90" i="12"/>
  <c r="I58" i="1" s="1"/>
  <c r="I19" i="1" s="1"/>
  <c r="M89" i="12"/>
  <c r="M88" i="12" s="1"/>
  <c r="G86" i="12"/>
  <c r="I56" i="1" s="1"/>
  <c r="G55" i="12"/>
  <c r="I53" i="1" s="1"/>
  <c r="M54" i="12"/>
  <c r="M52" i="12" s="1"/>
  <c r="M38" i="12"/>
  <c r="M36" i="12" s="1"/>
  <c r="M9" i="12"/>
  <c r="M8" i="12" s="1"/>
  <c r="G97" i="12" l="1"/>
  <c r="I49" i="1"/>
  <c r="I59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<sst xmlns="http://schemas.openxmlformats.org/spreadsheetml/2006/main" count="496" uniqueCount="272">
  <si>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</si>
  <si>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</si>
  <si>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</si>
  <si>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</si>
  <si>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</si>
  <si>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</si>
  <si>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</si>
  <si>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</si>
  <si>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</si>
  <si>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</si>
  <si>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</si>
  <si>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</si>
  <si>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</si>
  <si>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</si>
  <si>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</si>
  <si>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</si>
  <si>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</si>
  <si>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</si>
  <si>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</si>
  <si>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</si>
  <si>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</si>
  <si>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</si>
  <si>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</si>
  <si>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</si>
  <si>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</si>
  <si>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</si>
  <si>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</si>
  <si>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</si>
  <si>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</si>
  <si>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</si>
  <si>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</si>
  <si>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</si>
  <si>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</si>
  <si>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</si>
  <si>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</si>
  <si>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</si>
  <si>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</si>
  <si>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</si>
  <si>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</si>
  <si>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</si>
  <si>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</si>
  <si>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</si>
  <si>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</si>
  <si>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Sokolov, ulice J. K. Tyla</t>
  </si>
  <si>
    <t>Rozpočet:</t>
  </si>
  <si>
    <t>Misto</t>
  </si>
  <si>
    <t>Sokolov, stavební úpravy komunikace ulice J.K.Tyla, vodovod, kanalizace</t>
  </si>
  <si>
    <t>Město Sokolov</t>
  </si>
  <si>
    <t>Rokycanova 1929</t>
  </si>
  <si>
    <t>Sokolov</t>
  </si>
  <si>
    <t>35601</t>
  </si>
  <si>
    <t>00259586</t>
  </si>
  <si>
    <t>CZ00259586</t>
  </si>
  <si>
    <t>Rozpočet</t>
  </si>
  <si>
    <t>Celkem za stavbu</t>
  </si>
  <si>
    <t>CZK</t>
  </si>
  <si>
    <t xml:space="preserve">Popis rozpočtu:  - </t>
  </si>
  <si>
    <t>Komunikace a zpevněné plochy mimo odvodnění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</si>
  <si>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</si>
  <si>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</si>
  <si>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</si>
  <si>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</si>
  <si>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</si>
  <si>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</si>
  <si>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</si>
  <si>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</si>
  <si>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</si>
  <si>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</si>
  <si>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</si>
  <si>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</si>
  <si>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</si>
  <si>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</si>
  <si>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</si>
  <si>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</si>
  <si>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</si>
  <si>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</si>
  <si>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</si>
  <si>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</si>
  <si>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</si>
  <si>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</si>
  <si>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</si>
  <si>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</si>
  <si>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</si>
  <si>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</si>
  <si>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</si>
  <si>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</si>
  <si>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</si>
  <si>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</si>
  <si>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</si>
  <si>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</si>
  <si>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</si>
  <si>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</si>
  <si>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</si>
  <si>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</si>
  <si>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</si>
  <si>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</si>
  <si>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</si>
  <si>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</si>
  <si>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</si>
  <si>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</si>
  <si>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</si>
  <si>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</si>
  <si>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</si>
  <si>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</si>
  <si>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</si>
  <si>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</si>
  <si>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</si>
  <si>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122202201R00</t>
  </si>
  <si>
    <t>Odkopávky pro silnice v hor. 3 do 100 m3</t>
  </si>
  <si>
    <t>m3</t>
  </si>
  <si>
    <t>POL1_0</t>
  </si>
  <si>
    <t>122202209R00</t>
  </si>
  <si>
    <t>Příplatek za lepivost - odkop. pro silnice v hor.3</t>
  </si>
  <si>
    <t>139601102R00</t>
  </si>
  <si>
    <t>Ruční výkop jam, rýh a šachet v hornině tř. 3</t>
  </si>
  <si>
    <t>131201111R00</t>
  </si>
  <si>
    <t>Hloubení nezapaž. jam hor.3 do 100 m3, STROJNĚ</t>
  </si>
  <si>
    <t>131201119R00</t>
  </si>
  <si>
    <t>Příplatek za lepivost - hloubení nezap.jam v hor.3</t>
  </si>
  <si>
    <t>162701105R00</t>
  </si>
  <si>
    <t>Vodorovné přemístění výkopku z hor.1-4 do 10000 m</t>
  </si>
  <si>
    <t>162701109R00</t>
  </si>
  <si>
    <t>Příplatek k vod. přemístění hor.1-4 za další 1 km</t>
  </si>
  <si>
    <t>171201201R00</t>
  </si>
  <si>
    <t>Uložení sypaniny na skl.-sypanina na výšku přes 2m</t>
  </si>
  <si>
    <t>199000002R00</t>
  </si>
  <si>
    <t>Poplatek za skládku horniny 1- 4</t>
  </si>
  <si>
    <t>113106231R00</t>
  </si>
  <si>
    <t>Rozebrání dlažeb ze zámkové dlažby v kamenivu</t>
  </si>
  <si>
    <t>m2</t>
  </si>
  <si>
    <t>113106211R00</t>
  </si>
  <si>
    <t>Rozebrání dlažeb z velkých kostek v kam. těženém</t>
  </si>
  <si>
    <t>113151319R00</t>
  </si>
  <si>
    <t>Fréz.živič.krytu nad 500 m2, s překážkami, tl.10cm</t>
  </si>
  <si>
    <t>113108405R00</t>
  </si>
  <si>
    <t>Odstranění asfaltové vrstvy pl.nad 50 m2, tl. 5 cm</t>
  </si>
  <si>
    <t>113107635R00</t>
  </si>
  <si>
    <t>Odstranění podkladu nad 50 m2,kam.drcené tl.35 cm</t>
  </si>
  <si>
    <t>113107430R00</t>
  </si>
  <si>
    <t>Odstranění podkladu nad 50 m2,kam.těžené tl.30 cm</t>
  </si>
  <si>
    <t>199000003R00</t>
  </si>
  <si>
    <t>Poplatek za skládku horniny 5 - 7</t>
  </si>
  <si>
    <t>Poplatek za vytěžené konstrukční vrstvy</t>
  </si>
  <si>
    <t>POP</t>
  </si>
  <si>
    <t>113202111R00</t>
  </si>
  <si>
    <t>Vytrhání obrub obrubníků silničních</t>
  </si>
  <si>
    <t>m</t>
  </si>
  <si>
    <t>113204111R00</t>
  </si>
  <si>
    <t>Vytrhání obrubníků zahradních</t>
  </si>
  <si>
    <t>181101102R00</t>
  </si>
  <si>
    <t>Úprava pláně v zářezech v hor. 1-4, se zhutněním</t>
  </si>
  <si>
    <t>181301101R00</t>
  </si>
  <si>
    <t>Rozprostření ornice, rovina, tl. do 10 cm do 500m2</t>
  </si>
  <si>
    <t>10364200R</t>
  </si>
  <si>
    <t>Ornice pro pozemkové úpravy</t>
  </si>
  <si>
    <t>POL3_0</t>
  </si>
  <si>
    <t>180402111R00</t>
  </si>
  <si>
    <t>Založení trávníku parkového výsevem v rovině</t>
  </si>
  <si>
    <t>00572410R</t>
  </si>
  <si>
    <t>Směs travní parková II. mírná zátěž PROFI, á 25 kg</t>
  </si>
  <si>
    <t>kg</t>
  </si>
  <si>
    <t>185803111R00</t>
  </si>
  <si>
    <t>Ošetření trávníku v rovině</t>
  </si>
  <si>
    <t>212752112R00</t>
  </si>
  <si>
    <t>Trativody z drenážních trubek, lože, DN 100 mm</t>
  </si>
  <si>
    <t>564861111R00</t>
  </si>
  <si>
    <t>Podklad ze štěrkodrti po zhutnění tloušťky 20 cm</t>
  </si>
  <si>
    <t>567122112R00</t>
  </si>
  <si>
    <t>Podklad z kameniva zpev.cementem SC C8/10 tl.13 cm</t>
  </si>
  <si>
    <t>573111113R00</t>
  </si>
  <si>
    <t>Postřik živičný infiltr.+ posyp, asfalt 1,5 kg/m2</t>
  </si>
  <si>
    <t>565151211R00</t>
  </si>
  <si>
    <t>Podklad z obal kam.ACP 16+,ACP 22+,nad 3 m,tl.7 cm</t>
  </si>
  <si>
    <t>573211111R00</t>
  </si>
  <si>
    <t>Postřik živičný spojovací z asfaltu 0,5-0,7 kg/m2</t>
  </si>
  <si>
    <t>577132211R00</t>
  </si>
  <si>
    <t>Beton asfalt. ACO 8, nebo ACO 11, nad 3 m, 4 cm</t>
  </si>
  <si>
    <t>564851113R00</t>
  </si>
  <si>
    <t>Podklad ze štěrkodrti po zhutnění tloušťky 17 cm</t>
  </si>
  <si>
    <t>567122111R00</t>
  </si>
  <si>
    <t>Podklad z kameniva zpev.cementem SC C8/10 tl.12 cm</t>
  </si>
  <si>
    <t>596215020R00</t>
  </si>
  <si>
    <t>Kladení zámkové dlažby tl. 6 cm do drtě tl. 3 cm</t>
  </si>
  <si>
    <t>59245308R</t>
  </si>
  <si>
    <t>Dlažba BEST KLASIKO přírodní  20x10x6</t>
  </si>
  <si>
    <t>59245268R</t>
  </si>
  <si>
    <t>Dlažba BEST KLASIKO barevná  20x10x6, povrch STANDARD</t>
  </si>
  <si>
    <t>59245267R</t>
  </si>
  <si>
    <t>Dlažba BEST KLASIKO červená pro nevidomé 20x10x6, povrch STANDARD</t>
  </si>
  <si>
    <t>596215040R00</t>
  </si>
  <si>
    <t>Kladení zámkové dlažby tl. 8 cm do drtě tl. 4 cm</t>
  </si>
  <si>
    <t>592452655R</t>
  </si>
  <si>
    <t>Dlažba BEST KLASIKO přírodní 20x10x8, povrch STANDARD</t>
  </si>
  <si>
    <t>899331111R00</t>
  </si>
  <si>
    <t>Výšková úprava vstupu do 20 cm, zvýšení poklopu</t>
  </si>
  <si>
    <t>kus</t>
  </si>
  <si>
    <t>899431111R00</t>
  </si>
  <si>
    <t>Výšková úprava do 20 cm, zvýšení krytu šoupěte</t>
  </si>
  <si>
    <t>917862111R00</t>
  </si>
  <si>
    <t>Osazení stojat. obrub.bet. s opěrou,lože z C 12/15</t>
  </si>
  <si>
    <t>59217012R</t>
  </si>
  <si>
    <t>Obrubník silniční betonový 150x300x1000 mm, přírodní</t>
  </si>
  <si>
    <t>916561111R00</t>
  </si>
  <si>
    <t>Osazení záhon.obrubníků do lože z C 12/15 s opěrou</t>
  </si>
  <si>
    <t>59217003R</t>
  </si>
  <si>
    <t>Obrubník parkový betonový 80x250x1000 mm, přírodní</t>
  </si>
  <si>
    <t>915791111R00</t>
  </si>
  <si>
    <t>Předznačení pro značení dělicí čáry,vodicí proužky</t>
  </si>
  <si>
    <t>915711111R00</t>
  </si>
  <si>
    <t>Vodorovné značení dělicích čar 12 cm střík.barvou</t>
  </si>
  <si>
    <t>915791112R00</t>
  </si>
  <si>
    <t>Předznačení pro značení stopčáry, zebry, nápisů</t>
  </si>
  <si>
    <t>915721111R00</t>
  </si>
  <si>
    <t>Vodorovné značení střík.barvou stopčar,zeber atd.</t>
  </si>
  <si>
    <t>914001121R00</t>
  </si>
  <si>
    <t>Osaz.sloupku dopr.značky vč. bet.základu+Al patka</t>
  </si>
  <si>
    <t>914001125R00</t>
  </si>
  <si>
    <t>Osazení svislé dopr.značky na sloupek nebo konzolu</t>
  </si>
  <si>
    <t>40445050.AR</t>
  </si>
  <si>
    <t>Značka dopr inf IP 11-13 500/700 fól1, EG7letá</t>
  </si>
  <si>
    <t>40445159.AR</t>
  </si>
  <si>
    <t>Značka dopr dodat E 8d-e 500/150 fól 1, EG 7 letá</t>
  </si>
  <si>
    <t>E8d - šipka doprava text:29m</t>
  </si>
  <si>
    <t>E8d - šipka doleva text:33m</t>
  </si>
  <si>
    <t>E8d - šipka doleva text:25m</t>
  </si>
  <si>
    <t>914001122R00</t>
  </si>
  <si>
    <t>Osaz.2 sloupků dopr.značky vč. bet.zákl.+Al patka</t>
  </si>
  <si>
    <t>40445055.AR</t>
  </si>
  <si>
    <t>Značka dopr inf IZ 5a, b, 750/1000 fól1, EG 7letá</t>
  </si>
  <si>
    <t>966006211R00</t>
  </si>
  <si>
    <t>Odstranění doprav. značky ze sloupů nebo konzolí</t>
  </si>
  <si>
    <t>966006215R00</t>
  </si>
  <si>
    <t>Odstranění  sloupků dopravních značek z Al patek</t>
  </si>
  <si>
    <t>960111221R00</t>
  </si>
  <si>
    <t>Bourání konstrukcí z dílců prefa. betonových a ŽB</t>
  </si>
  <si>
    <t>979082213R00</t>
  </si>
  <si>
    <t>Vodorovná doprava suti po suchu do 1 km</t>
  </si>
  <si>
    <t>t</t>
  </si>
  <si>
    <t>979082219R00</t>
  </si>
  <si>
    <t>Příplatek za dopravu suti po suchu za další 1 km</t>
  </si>
  <si>
    <t>979084216R00</t>
  </si>
  <si>
    <t>Vodorovná doprava vybour. hmot po suchu do 5 km</t>
  </si>
  <si>
    <t>979084219R00</t>
  </si>
  <si>
    <t>Příplatek k dopravě vybour.hmot za dalších 5 km</t>
  </si>
  <si>
    <t>979990103R00</t>
  </si>
  <si>
    <t>Poplatek za skládku suti - beton do 30x30 cm</t>
  </si>
  <si>
    <t>979990104R00</t>
  </si>
  <si>
    <t>Poplatek za skládku suti - beton nad 30x30 cm</t>
  </si>
  <si>
    <t>979990112R00</t>
  </si>
  <si>
    <t>Poplatek za skládku suti-obal.kam.-asfalt do 30x30</t>
  </si>
  <si>
    <t>979990113R00</t>
  </si>
  <si>
    <t>Poplatek za skládku suti-obal.kam-asfalt nad 30x30</t>
  </si>
  <si>
    <t>998225111R00</t>
  </si>
  <si>
    <t>Přesun hmot, pozemní komunikace, kryt živičný</t>
  </si>
  <si>
    <t>711132311R00</t>
  </si>
  <si>
    <t>Prov. izolace nopovou fólií svisle, vč.uchyc.prvků</t>
  </si>
  <si>
    <t>005 21-1030.R</t>
  </si>
  <si>
    <t xml:space="preserve">Dočasná dopravní opatření </t>
  </si>
  <si>
    <t>Soubor</t>
  </si>
  <si>
    <t>POL99_0</t>
  </si>
  <si>
    <t>005 11-1021.R</t>
  </si>
  <si>
    <t>Vytyčení inženýrských sítí</t>
  </si>
  <si>
    <t>005 24-1020.R</t>
  </si>
  <si>
    <t xml:space="preserve">Geodetické zaměření skutečného provedení  </t>
  </si>
  <si>
    <t>005 24-1010.R</t>
  </si>
  <si>
    <t xml:space="preserve">Dokumentace skutečného provedení </t>
  </si>
  <si>
    <t>005 11-1020.R</t>
  </si>
  <si>
    <t>Vytyčení stavby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</si>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</sst>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30" t="s">
        <v>42</v>
      </c>
      <c r="C1" s="231"/>
      <c r="D1" s="231"/>
      <c r="E1" s="231"/>
      <c r="F1" s="231"/>
      <c r="G1" s="231"/>
      <c r="H1" s="231"/>
      <c r="I1" s="231"/>
      <c r="J1" s="232"/>
    </row>
    <row r="2" spans="1:15" ht="23.25" customHeight="1" x14ac:dyDescent="0.2">
      <c r="A2" s="4"/>
      <c r="B2" s="81" t="s">
        <v>40</v>
      </c>
      <c r="C2" s="82"/>
      <c r="D2" s="215" t="s">
        <v>46</v>
      </c>
      <c r="E2" s="216"/>
      <c r="F2" s="216"/>
      <c r="G2" s="216"/>
      <c r="H2" s="216"/>
      <c r="I2" s="216"/>
      <c r="J2" s="217"/>
      <c r="O2" s="2"/>
    </row>
    <row r="3" spans="1:15" ht="23.25" customHeight="1" x14ac:dyDescent="0.2">
      <c r="A3" s="4"/>
      <c r="B3" s="83" t="s">
        <v>45</v>
      </c>
      <c r="C3" s="84"/>
      <c r="D3" s="243" t="s">
        <v>43</v>
      </c>
      <c r="E3" s="244"/>
      <c r="F3" s="244"/>
      <c r="G3" s="244"/>
      <c r="H3" s="244"/>
      <c r="I3" s="244"/>
      <c r="J3" s="24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2"/>
      <c r="E11" s="222"/>
      <c r="F11" s="222"/>
      <c r="G11" s="222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1"/>
      <c r="E12" s="241"/>
      <c r="F12" s="241"/>
      <c r="G12" s="241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2"/>
      <c r="E13" s="242"/>
      <c r="F13" s="242"/>
      <c r="G13" s="24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1"/>
      <c r="F15" s="221"/>
      <c r="G15" s="239"/>
      <c r="H15" s="239"/>
      <c r="I15" s="239" t="s">
        <v>28</v>
      </c>
      <c r="J15" s="240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8"/>
      <c r="F16" s="219"/>
      <c r="G16" s="218"/>
      <c r="H16" s="219"/>
      <c r="I16" s="218">
        <f>SUMIF(F49:F58,A16,I49:I58)+SUMIF(F49:F58,"PSU",I49:I58)</f>
        <v>0</v>
      </c>
      <c r="J16" s="220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8"/>
      <c r="F17" s="219"/>
      <c r="G17" s="218"/>
      <c r="H17" s="219"/>
      <c r="I17" s="218">
        <f>SUMIF(F49:F58,A17,I49:I58)</f>
        <v>0</v>
      </c>
      <c r="J17" s="220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8"/>
      <c r="F18" s="219"/>
      <c r="G18" s="218"/>
      <c r="H18" s="219"/>
      <c r="I18" s="218">
        <f>SUMIF(F49:F58,A18,I49:I58)</f>
        <v>0</v>
      </c>
      <c r="J18" s="220"/>
    </row>
    <row r="19" spans="1:10" ht="23.25" customHeight="1" x14ac:dyDescent="0.2">
      <c r="A19" s="142" t="s">
        <v>78</v>
      </c>
      <c r="B19" s="143" t="s">
        <v>26</v>
      </c>
      <c r="C19" s="58"/>
      <c r="D19" s="59"/>
      <c r="E19" s="218"/>
      <c r="F19" s="219"/>
      <c r="G19" s="218"/>
      <c r="H19" s="219"/>
      <c r="I19" s="218">
        <f>SUMIF(F49:F58,A19,I49:I58)</f>
        <v>0</v>
      </c>
      <c r="J19" s="220"/>
    </row>
    <row r="20" spans="1:10" ht="23.25" customHeight="1" x14ac:dyDescent="0.2">
      <c r="A20" s="142" t="s">
        <v>79</v>
      </c>
      <c r="B20" s="143" t="s">
        <v>27</v>
      </c>
      <c r="C20" s="58"/>
      <c r="D20" s="59"/>
      <c r="E20" s="218"/>
      <c r="F20" s="219"/>
      <c r="G20" s="218"/>
      <c r="H20" s="219"/>
      <c r="I20" s="218">
        <f>SUMIF(F49:F58,A20,I49:I58)</f>
        <v>0</v>
      </c>
      <c r="J20" s="220"/>
    </row>
    <row r="21" spans="1:10" ht="23.25" customHeight="1" x14ac:dyDescent="0.2">
      <c r="A21" s="4"/>
      <c r="B21" s="74" t="s">
        <v>28</v>
      </c>
      <c r="C21" s="75"/>
      <c r="D21" s="76"/>
      <c r="E21" s="228"/>
      <c r="F21" s="237"/>
      <c r="G21" s="228"/>
      <c r="H21" s="237"/>
      <c r="I21" s="228">
        <f>SUM(I16:J20)</f>
        <v>0</v>
      </c>
      <c r="J21" s="22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4">
        <f>ZakladDPHSni*SazbaDPH1/100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3">
        <f>ZakladDPHZakl*SazbaDPH2/100</f>
        <v>0</v>
      </c>
      <c r="H26" s="234"/>
      <c r="I26" s="23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5">
        <f>0</f>
        <v>0</v>
      </c>
      <c r="H27" s="235"/>
      <c r="I27" s="23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8">
        <f>ZakladDPHSniVypocet+ZakladDPHZaklVypocet</f>
        <v>0</v>
      </c>
      <c r="H28" s="238"/>
      <c r="I28" s="238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6">
        <f>ZakladDPHSni+DPHSni+ZakladDPHZakl+DPHZakl+Zaokrouhleni</f>
        <v>0</v>
      </c>
      <c r="H29" s="236"/>
      <c r="I29" s="236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43670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0</v>
      </c>
      <c r="B39" s="103" t="s">
        <v>53</v>
      </c>
      <c r="C39" s="205" t="s">
        <v>46</v>
      </c>
      <c r="D39" s="206"/>
      <c r="E39" s="206"/>
      <c r="F39" s="108">
        <f>'Rozpočet Pol'!AC97</f>
        <v>0</v>
      </c>
      <c r="G39" s="109">
        <f>'Rozpočet Pol'!AD97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07" t="s">
        <v>54</v>
      </c>
      <c r="C40" s="208"/>
      <c r="D40" s="208"/>
      <c r="E40" s="209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56</v>
      </c>
    </row>
    <row r="43" spans="1:52" x14ac:dyDescent="0.2">
      <c r="B43" s="210" t="s">
        <v>57</v>
      </c>
      <c r="C43" s="210"/>
      <c r="D43" s="210"/>
      <c r="E43" s="210"/>
      <c r="F43" s="210"/>
      <c r="G43" s="210"/>
      <c r="H43" s="210"/>
      <c r="I43" s="210"/>
      <c r="J43" s="210"/>
      <c r="AZ43" s="120" t="str">
        <f>B43</f>
        <v>Komunikace a zpevněné plochy mimo odvodnění</v>
      </c>
    </row>
    <row r="46" spans="1:52" ht="15.75" x14ac:dyDescent="0.25">
      <c r="B46" s="121" t="s">
        <v>58</v>
      </c>
    </row>
    <row r="48" spans="1:52" ht="25.5" customHeight="1" x14ac:dyDescent="0.2">
      <c r="A48" s="122"/>
      <c r="B48" s="126" t="s">
        <v>16</v>
      </c>
      <c r="C48" s="126" t="s">
        <v>5</v>
      </c>
      <c r="D48" s="127"/>
      <c r="E48" s="127"/>
      <c r="F48" s="130" t="s">
        <v>59</v>
      </c>
      <c r="G48" s="130"/>
      <c r="H48" s="130"/>
      <c r="I48" s="211" t="s">
        <v>28</v>
      </c>
      <c r="J48" s="211"/>
    </row>
    <row r="49" spans="1:10" ht="25.5" customHeight="1" x14ac:dyDescent="0.2">
      <c r="A49" s="123"/>
      <c r="B49" s="131" t="s">
        <v>60</v>
      </c>
      <c r="C49" s="213" t="s">
        <v>61</v>
      </c>
      <c r="D49" s="214"/>
      <c r="E49" s="214"/>
      <c r="F49" s="133" t="s">
        <v>23</v>
      </c>
      <c r="G49" s="134"/>
      <c r="H49" s="134"/>
      <c r="I49" s="212">
        <f>'Rozpočet Pol'!G8</f>
        <v>0</v>
      </c>
      <c r="J49" s="212"/>
    </row>
    <row r="50" spans="1:10" ht="25.5" customHeight="1" x14ac:dyDescent="0.2">
      <c r="A50" s="123"/>
      <c r="B50" s="125" t="s">
        <v>62</v>
      </c>
      <c r="C50" s="200" t="s">
        <v>63</v>
      </c>
      <c r="D50" s="201"/>
      <c r="E50" s="201"/>
      <c r="F50" s="135" t="s">
        <v>23</v>
      </c>
      <c r="G50" s="136"/>
      <c r="H50" s="136"/>
      <c r="I50" s="199">
        <f>'Rozpočet Pol'!G34</f>
        <v>0</v>
      </c>
      <c r="J50" s="199"/>
    </row>
    <row r="51" spans="1:10" ht="25.5" customHeight="1" x14ac:dyDescent="0.2">
      <c r="A51" s="123"/>
      <c r="B51" s="125" t="s">
        <v>64</v>
      </c>
      <c r="C51" s="200" t="s">
        <v>65</v>
      </c>
      <c r="D51" s="201"/>
      <c r="E51" s="201"/>
      <c r="F51" s="135" t="s">
        <v>23</v>
      </c>
      <c r="G51" s="136"/>
      <c r="H51" s="136"/>
      <c r="I51" s="199">
        <f>'Rozpočet Pol'!G36</f>
        <v>0</v>
      </c>
      <c r="J51" s="199"/>
    </row>
    <row r="52" spans="1:10" ht="25.5" customHeight="1" x14ac:dyDescent="0.2">
      <c r="A52" s="123"/>
      <c r="B52" s="125" t="s">
        <v>66</v>
      </c>
      <c r="C52" s="200" t="s">
        <v>67</v>
      </c>
      <c r="D52" s="201"/>
      <c r="E52" s="201"/>
      <c r="F52" s="135" t="s">
        <v>23</v>
      </c>
      <c r="G52" s="136"/>
      <c r="H52" s="136"/>
      <c r="I52" s="199">
        <f>'Rozpočet Pol'!G52</f>
        <v>0</v>
      </c>
      <c r="J52" s="199"/>
    </row>
    <row r="53" spans="1:10" ht="25.5" customHeight="1" x14ac:dyDescent="0.2">
      <c r="A53" s="123"/>
      <c r="B53" s="125" t="s">
        <v>68</v>
      </c>
      <c r="C53" s="200" t="s">
        <v>69</v>
      </c>
      <c r="D53" s="201"/>
      <c r="E53" s="201"/>
      <c r="F53" s="135" t="s">
        <v>23</v>
      </c>
      <c r="G53" s="136"/>
      <c r="H53" s="136"/>
      <c r="I53" s="199">
        <f>'Rozpočet Pol'!G55</f>
        <v>0</v>
      </c>
      <c r="J53" s="199"/>
    </row>
    <row r="54" spans="1:10" ht="25.5" customHeight="1" x14ac:dyDescent="0.2">
      <c r="A54" s="123"/>
      <c r="B54" s="125" t="s">
        <v>70</v>
      </c>
      <c r="C54" s="200" t="s">
        <v>71</v>
      </c>
      <c r="D54" s="201"/>
      <c r="E54" s="201"/>
      <c r="F54" s="135" t="s">
        <v>23</v>
      </c>
      <c r="G54" s="136"/>
      <c r="H54" s="136"/>
      <c r="I54" s="199">
        <f>'Rozpočet Pol'!G73</f>
        <v>0</v>
      </c>
      <c r="J54" s="199"/>
    </row>
    <row r="55" spans="1:10" ht="25.5" customHeight="1" x14ac:dyDescent="0.2">
      <c r="A55" s="123"/>
      <c r="B55" s="125" t="s">
        <v>72</v>
      </c>
      <c r="C55" s="200" t="s">
        <v>73</v>
      </c>
      <c r="D55" s="201"/>
      <c r="E55" s="201"/>
      <c r="F55" s="135" t="s">
        <v>23</v>
      </c>
      <c r="G55" s="136"/>
      <c r="H55" s="136"/>
      <c r="I55" s="199">
        <f>'Rozpočet Pol'!G77</f>
        <v>0</v>
      </c>
      <c r="J55" s="199"/>
    </row>
    <row r="56" spans="1:10" ht="25.5" customHeight="1" x14ac:dyDescent="0.2">
      <c r="A56" s="123"/>
      <c r="B56" s="125" t="s">
        <v>74</v>
      </c>
      <c r="C56" s="200" t="s">
        <v>75</v>
      </c>
      <c r="D56" s="201"/>
      <c r="E56" s="201"/>
      <c r="F56" s="135" t="s">
        <v>23</v>
      </c>
      <c r="G56" s="136"/>
      <c r="H56" s="136"/>
      <c r="I56" s="199">
        <f>'Rozpočet Pol'!G86</f>
        <v>0</v>
      </c>
      <c r="J56" s="199"/>
    </row>
    <row r="57" spans="1:10" ht="25.5" customHeight="1" x14ac:dyDescent="0.2">
      <c r="A57" s="123"/>
      <c r="B57" s="125" t="s">
        <v>76</v>
      </c>
      <c r="C57" s="200" t="s">
        <v>77</v>
      </c>
      <c r="D57" s="201"/>
      <c r="E57" s="201"/>
      <c r="F57" s="135" t="s">
        <v>24</v>
      </c>
      <c r="G57" s="136"/>
      <c r="H57" s="136"/>
      <c r="I57" s="199">
        <f>'Rozpočet Pol'!G88</f>
        <v>0</v>
      </c>
      <c r="J57" s="199"/>
    </row>
    <row r="58" spans="1:10" ht="25.5" customHeight="1" x14ac:dyDescent="0.2">
      <c r="A58" s="123"/>
      <c r="B58" s="132" t="s">
        <v>78</v>
      </c>
      <c r="C58" s="203" t="s">
        <v>26</v>
      </c>
      <c r="D58" s="204"/>
      <c r="E58" s="204"/>
      <c r="F58" s="137" t="s">
        <v>78</v>
      </c>
      <c r="G58" s="138"/>
      <c r="H58" s="138"/>
      <c r="I58" s="202">
        <f>'Rozpočet Pol'!G90</f>
        <v>0</v>
      </c>
      <c r="J58" s="202"/>
    </row>
    <row r="59" spans="1:10" ht="25.5" customHeight="1" x14ac:dyDescent="0.2">
      <c r="A59" s="124"/>
      <c r="B59" s="128" t="s">
        <v>1</v>
      </c>
      <c r="C59" s="128"/>
      <c r="D59" s="129"/>
      <c r="E59" s="129"/>
      <c r="F59" s="139"/>
      <c r="G59" s="140"/>
      <c r="H59" s="140"/>
      <c r="I59" s="198">
        <f>SUM(I49:I58)</f>
        <v>0</v>
      </c>
      <c r="J59" s="198"/>
    </row>
    <row r="60" spans="1:10" x14ac:dyDescent="0.2">
      <c r="F60" s="141"/>
      <c r="G60" s="96"/>
      <c r="H60" s="141"/>
      <c r="I60" s="96"/>
      <c r="J60" s="96"/>
    </row>
    <row r="61" spans="1:10" x14ac:dyDescent="0.2">
      <c r="F61" s="141"/>
      <c r="G61" s="96"/>
      <c r="H61" s="141"/>
      <c r="I61" s="96"/>
      <c r="J61" s="96"/>
    </row>
    <row r="62" spans="1:10" x14ac:dyDescent="0.2">
      <c r="F62" s="141"/>
      <c r="G62" s="96"/>
      <c r="H62" s="141"/>
      <c r="I62" s="96"/>
      <c r="J6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9:J59"/>
    <mergeCell ref="I56:J56"/>
    <mergeCell ref="C56:E56"/>
    <mergeCell ref="I57:J57"/>
    <mergeCell ref="C57:E57"/>
    <mergeCell ref="I58:J58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9" t="s">
        <v>41</v>
      </c>
      <c r="B2" s="78"/>
      <c r="C2" s="248"/>
      <c r="D2" s="248"/>
      <c r="E2" s="248"/>
      <c r="F2" s="248"/>
      <c r="G2" s="249"/>
    </row>
    <row r="3" spans="1:7" ht="24.95" hidden="1" customHeight="1" x14ac:dyDescent="0.2">
      <c r="A3" s="79" t="s">
        <v>7</v>
      </c>
      <c r="B3" s="78"/>
      <c r="C3" s="248"/>
      <c r="D3" s="248"/>
      <c r="E3" s="248"/>
      <c r="F3" s="248"/>
      <c r="G3" s="249"/>
    </row>
    <row r="4" spans="1:7" ht="24.95" hidden="1" customHeight="1" x14ac:dyDescent="0.2">
      <c r="A4" s="79" t="s">
        <v>8</v>
      </c>
      <c r="B4" s="78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7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AE1" t="s">
        <v>81</v>
      </c>
    </row>
    <row r="2" spans="1:60" ht="24.95" customHeight="1" x14ac:dyDescent="0.2">
      <c r="A2" s="146" t="s">
        <v>80</v>
      </c>
      <c r="B2" s="144"/>
      <c r="C2" s="270" t="s">
        <v>46</v>
      </c>
      <c r="D2" s="271"/>
      <c r="E2" s="271"/>
      <c r="F2" s="271"/>
      <c r="G2" s="272"/>
      <c r="AE2" t="s">
        <v>82</v>
      </c>
    </row>
    <row r="3" spans="1:60" ht="24.95" customHeight="1" x14ac:dyDescent="0.2">
      <c r="A3" s="147" t="s">
        <v>7</v>
      </c>
      <c r="B3" s="145"/>
      <c r="C3" s="273" t="s">
        <v>43</v>
      </c>
      <c r="D3" s="274"/>
      <c r="E3" s="274"/>
      <c r="F3" s="274"/>
      <c r="G3" s="275"/>
      <c r="AE3" t="s">
        <v>83</v>
      </c>
    </row>
    <row r="4" spans="1:60" ht="24.95" hidden="1" customHeight="1" x14ac:dyDescent="0.2">
      <c r="A4" s="147" t="s">
        <v>8</v>
      </c>
      <c r="B4" s="145"/>
      <c r="C4" s="273"/>
      <c r="D4" s="274"/>
      <c r="E4" s="274"/>
      <c r="F4" s="274"/>
      <c r="G4" s="275"/>
      <c r="AE4" t="s">
        <v>84</v>
      </c>
    </row>
    <row r="5" spans="1:60" hidden="1" x14ac:dyDescent="0.2">
      <c r="A5" s="148" t="s">
        <v>85</v>
      </c>
      <c r="B5" s="149"/>
      <c r="C5" s="150"/>
      <c r="D5" s="151"/>
      <c r="E5" s="151"/>
      <c r="F5" s="151"/>
      <c r="G5" s="152"/>
      <c r="AE5" t="s">
        <v>86</v>
      </c>
    </row>
    <row r="7" spans="1:60" ht="38.25" x14ac:dyDescent="0.2">
      <c r="A7" s="158" t="s">
        <v>87</v>
      </c>
      <c r="B7" s="159" t="s">
        <v>88</v>
      </c>
      <c r="C7" s="159" t="s">
        <v>89</v>
      </c>
      <c r="D7" s="158" t="s">
        <v>90</v>
      </c>
      <c r="E7" s="158" t="s">
        <v>91</v>
      </c>
      <c r="F7" s="153" t="s">
        <v>92</v>
      </c>
      <c r="G7" s="173" t="s">
        <v>28</v>
      </c>
      <c r="H7" s="174" t="s">
        <v>29</v>
      </c>
      <c r="I7" s="174" t="s">
        <v>93</v>
      </c>
      <c r="J7" s="174" t="s">
        <v>30</v>
      </c>
      <c r="K7" s="174" t="s">
        <v>94</v>
      </c>
      <c r="L7" s="174" t="s">
        <v>95</v>
      </c>
      <c r="M7" s="174" t="s">
        <v>96</v>
      </c>
      <c r="N7" s="174" t="s">
        <v>97</v>
      </c>
      <c r="O7" s="174" t="s">
        <v>98</v>
      </c>
      <c r="P7" s="174" t="s">
        <v>99</v>
      </c>
      <c r="Q7" s="174" t="s">
        <v>100</v>
      </c>
      <c r="R7" s="174" t="s">
        <v>101</v>
      </c>
      <c r="S7" s="174" t="s">
        <v>102</v>
      </c>
      <c r="T7" s="174" t="s">
        <v>103</v>
      </c>
      <c r="U7" s="161" t="s">
        <v>104</v>
      </c>
    </row>
    <row r="8" spans="1:60" x14ac:dyDescent="0.2">
      <c r="A8" s="175" t="s">
        <v>105</v>
      </c>
      <c r="B8" s="176" t="s">
        <v>60</v>
      </c>
      <c r="C8" s="177" t="s">
        <v>61</v>
      </c>
      <c r="D8" s="160"/>
      <c r="E8" s="178"/>
      <c r="F8" s="179"/>
      <c r="G8" s="179">
        <f>SUMIF(AE9:AE33,"&lt;&gt;NOR",G9:G33)</f>
        <v>0</v>
      </c>
      <c r="H8" s="179"/>
      <c r="I8" s="179">
        <f>SUM(I9:I33)</f>
        <v>0</v>
      </c>
      <c r="J8" s="179"/>
      <c r="K8" s="179">
        <f>SUM(K9:K33)</f>
        <v>0</v>
      </c>
      <c r="L8" s="179"/>
      <c r="M8" s="179">
        <f>SUM(M9:M33)</f>
        <v>0</v>
      </c>
      <c r="N8" s="160"/>
      <c r="O8" s="160">
        <f>SUM(O9:O33)</f>
        <v>21.404609999999998</v>
      </c>
      <c r="P8" s="160"/>
      <c r="Q8" s="160">
        <f>SUM(Q9:Q33)</f>
        <v>3453.42517</v>
      </c>
      <c r="R8" s="160"/>
      <c r="S8" s="160"/>
      <c r="T8" s="175"/>
      <c r="U8" s="160">
        <f>SUM(U9:U33)</f>
        <v>949.06</v>
      </c>
      <c r="AE8" t="s">
        <v>106</v>
      </c>
    </row>
    <row r="9" spans="1:60" outlineLevel="1" x14ac:dyDescent="0.2">
      <c r="A9" s="155">
        <v>1</v>
      </c>
      <c r="B9" s="162" t="s">
        <v>107</v>
      </c>
      <c r="C9" s="191" t="s">
        <v>108</v>
      </c>
      <c r="D9" s="164" t="s">
        <v>109</v>
      </c>
      <c r="E9" s="168">
        <v>19.020595</v>
      </c>
      <c r="F9" s="170"/>
      <c r="G9" s="171">
        <f t="shared" ref="G9:G24" si="0">ROUND(E9*F9,2)</f>
        <v>0</v>
      </c>
      <c r="H9" s="170"/>
      <c r="I9" s="171">
        <f t="shared" ref="I9:I24" si="1">ROUND(E9*H9,2)</f>
        <v>0</v>
      </c>
      <c r="J9" s="170"/>
      <c r="K9" s="171">
        <f t="shared" ref="K9:K24" si="2">ROUND(E9*J9,2)</f>
        <v>0</v>
      </c>
      <c r="L9" s="171">
        <v>21</v>
      </c>
      <c r="M9" s="171">
        <f t="shared" ref="M9:M24" si="3">G9*(1+L9/100)</f>
        <v>0</v>
      </c>
      <c r="N9" s="164">
        <v>0</v>
      </c>
      <c r="O9" s="164">
        <f t="shared" ref="O9:O24" si="4">ROUND(E9*N9,5)</f>
        <v>0</v>
      </c>
      <c r="P9" s="164">
        <v>0</v>
      </c>
      <c r="Q9" s="164">
        <f t="shared" ref="Q9:Q24" si="5">ROUND(E9*P9,5)</f>
        <v>0</v>
      </c>
      <c r="R9" s="164"/>
      <c r="S9" s="164"/>
      <c r="T9" s="165">
        <v>0.42199999999999999</v>
      </c>
      <c r="U9" s="164">
        <f t="shared" ref="U9:U24" si="6">ROUND(E9*T9,2)</f>
        <v>8.0299999999999994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110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>
        <v>2</v>
      </c>
      <c r="B10" s="162" t="s">
        <v>111</v>
      </c>
      <c r="C10" s="191" t="s">
        <v>112</v>
      </c>
      <c r="D10" s="164" t="s">
        <v>109</v>
      </c>
      <c r="E10" s="168">
        <v>19.020595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4">
        <v>0</v>
      </c>
      <c r="O10" s="164">
        <f t="shared" si="4"/>
        <v>0</v>
      </c>
      <c r="P10" s="164">
        <v>0</v>
      </c>
      <c r="Q10" s="164">
        <f t="shared" si="5"/>
        <v>0</v>
      </c>
      <c r="R10" s="164"/>
      <c r="S10" s="164"/>
      <c r="T10" s="165">
        <v>8.7999999999999995E-2</v>
      </c>
      <c r="U10" s="164">
        <f t="shared" si="6"/>
        <v>1.67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110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>
        <v>3</v>
      </c>
      <c r="B11" s="162" t="s">
        <v>113</v>
      </c>
      <c r="C11" s="191" t="s">
        <v>114</v>
      </c>
      <c r="D11" s="164" t="s">
        <v>109</v>
      </c>
      <c r="E11" s="168">
        <v>20.359785599999999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4">
        <v>0</v>
      </c>
      <c r="O11" s="164">
        <f t="shared" si="4"/>
        <v>0</v>
      </c>
      <c r="P11" s="164">
        <v>0</v>
      </c>
      <c r="Q11" s="164">
        <f t="shared" si="5"/>
        <v>0</v>
      </c>
      <c r="R11" s="164"/>
      <c r="S11" s="164"/>
      <c r="T11" s="165">
        <v>3.5329999999999999</v>
      </c>
      <c r="U11" s="164">
        <f t="shared" si="6"/>
        <v>71.930000000000007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110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4</v>
      </c>
      <c r="B12" s="162" t="s">
        <v>115</v>
      </c>
      <c r="C12" s="191" t="s">
        <v>116</v>
      </c>
      <c r="D12" s="164" t="s">
        <v>109</v>
      </c>
      <c r="E12" s="168">
        <v>67.158000000000001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4">
        <v>0</v>
      </c>
      <c r="O12" s="164">
        <f t="shared" si="4"/>
        <v>0</v>
      </c>
      <c r="P12" s="164">
        <v>0</v>
      </c>
      <c r="Q12" s="164">
        <f t="shared" si="5"/>
        <v>0</v>
      </c>
      <c r="R12" s="164"/>
      <c r="S12" s="164"/>
      <c r="T12" s="165">
        <v>0.12</v>
      </c>
      <c r="U12" s="164">
        <f t="shared" si="6"/>
        <v>8.06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110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>
        <v>5</v>
      </c>
      <c r="B13" s="162" t="s">
        <v>117</v>
      </c>
      <c r="C13" s="191" t="s">
        <v>118</v>
      </c>
      <c r="D13" s="164" t="s">
        <v>109</v>
      </c>
      <c r="E13" s="168">
        <v>67.158000000000001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4">
        <v>0</v>
      </c>
      <c r="O13" s="164">
        <f t="shared" si="4"/>
        <v>0</v>
      </c>
      <c r="P13" s="164">
        <v>0</v>
      </c>
      <c r="Q13" s="164">
        <f t="shared" si="5"/>
        <v>0</v>
      </c>
      <c r="R13" s="164"/>
      <c r="S13" s="164"/>
      <c r="T13" s="165">
        <v>4.3099999999999999E-2</v>
      </c>
      <c r="U13" s="164">
        <f t="shared" si="6"/>
        <v>2.89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110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55">
        <v>6</v>
      </c>
      <c r="B14" s="162" t="s">
        <v>119</v>
      </c>
      <c r="C14" s="191" t="s">
        <v>120</v>
      </c>
      <c r="D14" s="164" t="s">
        <v>109</v>
      </c>
      <c r="E14" s="168">
        <v>106.53839000000001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4">
        <v>0</v>
      </c>
      <c r="O14" s="164">
        <f t="shared" si="4"/>
        <v>0</v>
      </c>
      <c r="P14" s="164">
        <v>0</v>
      </c>
      <c r="Q14" s="164">
        <f t="shared" si="5"/>
        <v>0</v>
      </c>
      <c r="R14" s="164"/>
      <c r="S14" s="164"/>
      <c r="T14" s="165">
        <v>1.0999999999999999E-2</v>
      </c>
      <c r="U14" s="164">
        <f t="shared" si="6"/>
        <v>1.17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110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>
        <v>7</v>
      </c>
      <c r="B15" s="162" t="s">
        <v>121</v>
      </c>
      <c r="C15" s="191" t="s">
        <v>122</v>
      </c>
      <c r="D15" s="164" t="s">
        <v>109</v>
      </c>
      <c r="E15" s="168">
        <v>532.69195000000002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4">
        <v>0</v>
      </c>
      <c r="O15" s="164">
        <f t="shared" si="4"/>
        <v>0</v>
      </c>
      <c r="P15" s="164">
        <v>0</v>
      </c>
      <c r="Q15" s="164">
        <f t="shared" si="5"/>
        <v>0</v>
      </c>
      <c r="R15" s="164"/>
      <c r="S15" s="164"/>
      <c r="T15" s="165">
        <v>0</v>
      </c>
      <c r="U15" s="164">
        <f t="shared" si="6"/>
        <v>0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110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8</v>
      </c>
      <c r="B16" s="162" t="s">
        <v>123</v>
      </c>
      <c r="C16" s="191" t="s">
        <v>124</v>
      </c>
      <c r="D16" s="164" t="s">
        <v>109</v>
      </c>
      <c r="E16" s="168">
        <v>106.53839000000001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4">
        <v>0</v>
      </c>
      <c r="O16" s="164">
        <f t="shared" si="4"/>
        <v>0</v>
      </c>
      <c r="P16" s="164">
        <v>0</v>
      </c>
      <c r="Q16" s="164">
        <f t="shared" si="5"/>
        <v>0</v>
      </c>
      <c r="R16" s="164"/>
      <c r="S16" s="164"/>
      <c r="T16" s="165">
        <v>8.9999999999999993E-3</v>
      </c>
      <c r="U16" s="164">
        <f t="shared" si="6"/>
        <v>0.96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110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9</v>
      </c>
      <c r="B17" s="162" t="s">
        <v>125</v>
      </c>
      <c r="C17" s="191" t="s">
        <v>126</v>
      </c>
      <c r="D17" s="164" t="s">
        <v>109</v>
      </c>
      <c r="E17" s="168">
        <v>106.53839000000001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4">
        <v>0</v>
      </c>
      <c r="O17" s="164">
        <f t="shared" si="4"/>
        <v>0</v>
      </c>
      <c r="P17" s="164">
        <v>0</v>
      </c>
      <c r="Q17" s="164">
        <f t="shared" si="5"/>
        <v>0</v>
      </c>
      <c r="R17" s="164"/>
      <c r="S17" s="164"/>
      <c r="T17" s="165">
        <v>0</v>
      </c>
      <c r="U17" s="164">
        <f t="shared" si="6"/>
        <v>0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110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>
        <v>10</v>
      </c>
      <c r="B18" s="162" t="s">
        <v>127</v>
      </c>
      <c r="C18" s="191" t="s">
        <v>128</v>
      </c>
      <c r="D18" s="164" t="s">
        <v>129</v>
      </c>
      <c r="E18" s="168">
        <v>848.67079999999999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4">
        <v>0</v>
      </c>
      <c r="O18" s="164">
        <f t="shared" si="4"/>
        <v>0</v>
      </c>
      <c r="P18" s="164">
        <v>0.22500000000000001</v>
      </c>
      <c r="Q18" s="164">
        <f t="shared" si="5"/>
        <v>190.95093</v>
      </c>
      <c r="R18" s="164"/>
      <c r="S18" s="164"/>
      <c r="T18" s="165">
        <v>0.14199999999999999</v>
      </c>
      <c r="U18" s="164">
        <f t="shared" si="6"/>
        <v>120.51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110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>
        <v>11</v>
      </c>
      <c r="B19" s="162" t="s">
        <v>130</v>
      </c>
      <c r="C19" s="191" t="s">
        <v>131</v>
      </c>
      <c r="D19" s="164" t="s">
        <v>129</v>
      </c>
      <c r="E19" s="168">
        <v>39.819200000000002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4">
        <v>0</v>
      </c>
      <c r="O19" s="164">
        <f t="shared" si="4"/>
        <v>0</v>
      </c>
      <c r="P19" s="164">
        <v>0.41699999999999998</v>
      </c>
      <c r="Q19" s="164">
        <f t="shared" si="5"/>
        <v>16.604610000000001</v>
      </c>
      <c r="R19" s="164"/>
      <c r="S19" s="164"/>
      <c r="T19" s="165">
        <v>0.13</v>
      </c>
      <c r="U19" s="164">
        <f t="shared" si="6"/>
        <v>5.18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110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12</v>
      </c>
      <c r="B20" s="162" t="s">
        <v>132</v>
      </c>
      <c r="C20" s="191" t="s">
        <v>133</v>
      </c>
      <c r="D20" s="164" t="s">
        <v>129</v>
      </c>
      <c r="E20" s="168">
        <v>2354.1958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4">
        <v>0</v>
      </c>
      <c r="O20" s="164">
        <f t="shared" si="4"/>
        <v>0</v>
      </c>
      <c r="P20" s="164">
        <v>0.22</v>
      </c>
      <c r="Q20" s="164">
        <f t="shared" si="5"/>
        <v>517.92308000000003</v>
      </c>
      <c r="R20" s="164"/>
      <c r="S20" s="164"/>
      <c r="T20" s="165">
        <v>7.0499999999999993E-2</v>
      </c>
      <c r="U20" s="164">
        <f t="shared" si="6"/>
        <v>165.97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110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13</v>
      </c>
      <c r="B21" s="162" t="s">
        <v>134</v>
      </c>
      <c r="C21" s="191" t="s">
        <v>135</v>
      </c>
      <c r="D21" s="164" t="s">
        <v>129</v>
      </c>
      <c r="E21" s="168">
        <v>225.64599999999999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4">
        <v>0</v>
      </c>
      <c r="O21" s="164">
        <f t="shared" si="4"/>
        <v>0</v>
      </c>
      <c r="P21" s="164">
        <v>0.11</v>
      </c>
      <c r="Q21" s="164">
        <f t="shared" si="5"/>
        <v>24.821059999999999</v>
      </c>
      <c r="R21" s="164"/>
      <c r="S21" s="164"/>
      <c r="T21" s="165">
        <v>4.2999999999999997E-2</v>
      </c>
      <c r="U21" s="164">
        <f t="shared" si="6"/>
        <v>9.6999999999999993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110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>
        <v>14</v>
      </c>
      <c r="B22" s="162" t="s">
        <v>136</v>
      </c>
      <c r="C22" s="191" t="s">
        <v>137</v>
      </c>
      <c r="D22" s="164" t="s">
        <v>129</v>
      </c>
      <c r="E22" s="168">
        <v>2579.8418000000001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21</v>
      </c>
      <c r="M22" s="171">
        <f t="shared" si="3"/>
        <v>0</v>
      </c>
      <c r="N22" s="164">
        <v>0</v>
      </c>
      <c r="O22" s="164">
        <f t="shared" si="4"/>
        <v>0</v>
      </c>
      <c r="P22" s="164">
        <v>0.77</v>
      </c>
      <c r="Q22" s="164">
        <f t="shared" si="5"/>
        <v>1986.47819</v>
      </c>
      <c r="R22" s="164"/>
      <c r="S22" s="164"/>
      <c r="T22" s="165">
        <v>0.13100000000000001</v>
      </c>
      <c r="U22" s="164">
        <f t="shared" si="6"/>
        <v>337.96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110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15</v>
      </c>
      <c r="B23" s="162" t="s">
        <v>138</v>
      </c>
      <c r="C23" s="191" t="s">
        <v>139</v>
      </c>
      <c r="D23" s="164" t="s">
        <v>129</v>
      </c>
      <c r="E23" s="168">
        <v>888.49</v>
      </c>
      <c r="F23" s="170"/>
      <c r="G23" s="171">
        <f t="shared" si="0"/>
        <v>0</v>
      </c>
      <c r="H23" s="170"/>
      <c r="I23" s="171">
        <f t="shared" si="1"/>
        <v>0</v>
      </c>
      <c r="J23" s="170"/>
      <c r="K23" s="171">
        <f t="shared" si="2"/>
        <v>0</v>
      </c>
      <c r="L23" s="171">
        <v>21</v>
      </c>
      <c r="M23" s="171">
        <f t="shared" si="3"/>
        <v>0</v>
      </c>
      <c r="N23" s="164">
        <v>0</v>
      </c>
      <c r="O23" s="164">
        <f t="shared" si="4"/>
        <v>0</v>
      </c>
      <c r="P23" s="164">
        <v>0.66</v>
      </c>
      <c r="Q23" s="164">
        <f t="shared" si="5"/>
        <v>586.40340000000003</v>
      </c>
      <c r="R23" s="164"/>
      <c r="S23" s="164"/>
      <c r="T23" s="165">
        <v>7.8E-2</v>
      </c>
      <c r="U23" s="164">
        <f t="shared" si="6"/>
        <v>69.3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110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16</v>
      </c>
      <c r="B24" s="162" t="s">
        <v>140</v>
      </c>
      <c r="C24" s="191" t="s">
        <v>141</v>
      </c>
      <c r="D24" s="164" t="s">
        <v>109</v>
      </c>
      <c r="E24" s="168">
        <v>1169.49163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21</v>
      </c>
      <c r="M24" s="171">
        <f t="shared" si="3"/>
        <v>0</v>
      </c>
      <c r="N24" s="164">
        <v>0</v>
      </c>
      <c r="O24" s="164">
        <f t="shared" si="4"/>
        <v>0</v>
      </c>
      <c r="P24" s="164">
        <v>0</v>
      </c>
      <c r="Q24" s="164">
        <f t="shared" si="5"/>
        <v>0</v>
      </c>
      <c r="R24" s="164"/>
      <c r="S24" s="164"/>
      <c r="T24" s="165">
        <v>0</v>
      </c>
      <c r="U24" s="164">
        <f t="shared" si="6"/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110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/>
      <c r="B25" s="162"/>
      <c r="C25" s="250" t="s">
        <v>142</v>
      </c>
      <c r="D25" s="251"/>
      <c r="E25" s="252"/>
      <c r="F25" s="253"/>
      <c r="G25" s="254"/>
      <c r="H25" s="171"/>
      <c r="I25" s="171"/>
      <c r="J25" s="171"/>
      <c r="K25" s="171"/>
      <c r="L25" s="171"/>
      <c r="M25" s="171"/>
      <c r="N25" s="164"/>
      <c r="O25" s="164"/>
      <c r="P25" s="164"/>
      <c r="Q25" s="164"/>
      <c r="R25" s="164"/>
      <c r="S25" s="164"/>
      <c r="T25" s="165"/>
      <c r="U25" s="16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143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7" t="str">
        <f>C25</f>
        <v>Poplatek za vytěžené konstrukční vrstvy</v>
      </c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17</v>
      </c>
      <c r="B26" s="162" t="s">
        <v>144</v>
      </c>
      <c r="C26" s="191" t="s">
        <v>145</v>
      </c>
      <c r="D26" s="164" t="s">
        <v>146</v>
      </c>
      <c r="E26" s="168">
        <v>449.04930000000002</v>
      </c>
      <c r="F26" s="170"/>
      <c r="G26" s="171">
        <f t="shared" ref="G26:G33" si="7">ROUND(E26*F26,2)</f>
        <v>0</v>
      </c>
      <c r="H26" s="170"/>
      <c r="I26" s="171">
        <f t="shared" ref="I26:I33" si="8">ROUND(E26*H26,2)</f>
        <v>0</v>
      </c>
      <c r="J26" s="170"/>
      <c r="K26" s="171">
        <f t="shared" ref="K26:K33" si="9">ROUND(E26*J26,2)</f>
        <v>0</v>
      </c>
      <c r="L26" s="171">
        <v>21</v>
      </c>
      <c r="M26" s="171">
        <f t="shared" ref="M26:M33" si="10">G26*(1+L26/100)</f>
        <v>0</v>
      </c>
      <c r="N26" s="164">
        <v>0</v>
      </c>
      <c r="O26" s="164">
        <f t="shared" ref="O26:O33" si="11">ROUND(E26*N26,5)</f>
        <v>0</v>
      </c>
      <c r="P26" s="164">
        <v>0.27</v>
      </c>
      <c r="Q26" s="164">
        <f t="shared" ref="Q26:Q33" si="12">ROUND(E26*P26,5)</f>
        <v>121.24330999999999</v>
      </c>
      <c r="R26" s="164"/>
      <c r="S26" s="164"/>
      <c r="T26" s="165">
        <v>0.123</v>
      </c>
      <c r="U26" s="164">
        <f t="shared" ref="U26:U33" si="13">ROUND(E26*T26,2)</f>
        <v>55.23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110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18</v>
      </c>
      <c r="B27" s="162" t="s">
        <v>147</v>
      </c>
      <c r="C27" s="191" t="s">
        <v>148</v>
      </c>
      <c r="D27" s="164" t="s">
        <v>146</v>
      </c>
      <c r="E27" s="168">
        <v>72.0047</v>
      </c>
      <c r="F27" s="170"/>
      <c r="G27" s="171">
        <f t="shared" si="7"/>
        <v>0</v>
      </c>
      <c r="H27" s="170"/>
      <c r="I27" s="171">
        <f t="shared" si="8"/>
        <v>0</v>
      </c>
      <c r="J27" s="170"/>
      <c r="K27" s="171">
        <f t="shared" si="9"/>
        <v>0</v>
      </c>
      <c r="L27" s="171">
        <v>21</v>
      </c>
      <c r="M27" s="171">
        <f t="shared" si="10"/>
        <v>0</v>
      </c>
      <c r="N27" s="164">
        <v>0</v>
      </c>
      <c r="O27" s="164">
        <f t="shared" si="11"/>
        <v>0</v>
      </c>
      <c r="P27" s="164">
        <v>0.125</v>
      </c>
      <c r="Q27" s="164">
        <f t="shared" si="12"/>
        <v>9.0005900000000008</v>
      </c>
      <c r="R27" s="164"/>
      <c r="S27" s="164"/>
      <c r="T27" s="165">
        <v>0.08</v>
      </c>
      <c r="U27" s="164">
        <f t="shared" si="13"/>
        <v>5.76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110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19</v>
      </c>
      <c r="B28" s="162" t="s">
        <v>149</v>
      </c>
      <c r="C28" s="191" t="s">
        <v>150</v>
      </c>
      <c r="D28" s="164" t="s">
        <v>129</v>
      </c>
      <c r="E28" s="168">
        <v>3276.4479999999999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64">
        <v>0</v>
      </c>
      <c r="O28" s="164">
        <f t="shared" si="11"/>
        <v>0</v>
      </c>
      <c r="P28" s="164">
        <v>0</v>
      </c>
      <c r="Q28" s="164">
        <f t="shared" si="12"/>
        <v>0</v>
      </c>
      <c r="R28" s="164"/>
      <c r="S28" s="164"/>
      <c r="T28" s="165">
        <v>1.7999999999999999E-2</v>
      </c>
      <c r="U28" s="164">
        <f t="shared" si="13"/>
        <v>58.98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110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>
        <v>20</v>
      </c>
      <c r="B29" s="162" t="s">
        <v>151</v>
      </c>
      <c r="C29" s="191" t="s">
        <v>152</v>
      </c>
      <c r="D29" s="164" t="s">
        <v>129</v>
      </c>
      <c r="E29" s="168">
        <v>128.15600000000001</v>
      </c>
      <c r="F29" s="170"/>
      <c r="G29" s="171">
        <f t="shared" si="7"/>
        <v>0</v>
      </c>
      <c r="H29" s="170"/>
      <c r="I29" s="171">
        <f t="shared" si="8"/>
        <v>0</v>
      </c>
      <c r="J29" s="170"/>
      <c r="K29" s="171">
        <f t="shared" si="9"/>
        <v>0</v>
      </c>
      <c r="L29" s="171">
        <v>21</v>
      </c>
      <c r="M29" s="171">
        <f t="shared" si="10"/>
        <v>0</v>
      </c>
      <c r="N29" s="164">
        <v>0</v>
      </c>
      <c r="O29" s="164">
        <f t="shared" si="11"/>
        <v>0</v>
      </c>
      <c r="P29" s="164">
        <v>0</v>
      </c>
      <c r="Q29" s="164">
        <f t="shared" si="12"/>
        <v>0</v>
      </c>
      <c r="R29" s="164"/>
      <c r="S29" s="164"/>
      <c r="T29" s="165">
        <v>0.13</v>
      </c>
      <c r="U29" s="164">
        <f t="shared" si="13"/>
        <v>16.66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110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21</v>
      </c>
      <c r="B30" s="162" t="s">
        <v>153</v>
      </c>
      <c r="C30" s="191" t="s">
        <v>154</v>
      </c>
      <c r="D30" s="164" t="s">
        <v>109</v>
      </c>
      <c r="E30" s="168">
        <v>12.815600000000002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21</v>
      </c>
      <c r="M30" s="171">
        <f t="shared" si="10"/>
        <v>0</v>
      </c>
      <c r="N30" s="164">
        <v>1.67</v>
      </c>
      <c r="O30" s="164">
        <f t="shared" si="11"/>
        <v>21.402049999999999</v>
      </c>
      <c r="P30" s="164">
        <v>0</v>
      </c>
      <c r="Q30" s="164">
        <f t="shared" si="12"/>
        <v>0</v>
      </c>
      <c r="R30" s="164"/>
      <c r="S30" s="164"/>
      <c r="T30" s="165">
        <v>0</v>
      </c>
      <c r="U30" s="164">
        <f t="shared" si="13"/>
        <v>0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155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>
        <v>22</v>
      </c>
      <c r="B31" s="162" t="s">
        <v>156</v>
      </c>
      <c r="C31" s="191" t="s">
        <v>157</v>
      </c>
      <c r="D31" s="164" t="s">
        <v>129</v>
      </c>
      <c r="E31" s="168">
        <v>128.15600000000001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21</v>
      </c>
      <c r="M31" s="171">
        <f t="shared" si="10"/>
        <v>0</v>
      </c>
      <c r="N31" s="164">
        <v>0</v>
      </c>
      <c r="O31" s="164">
        <f t="shared" si="11"/>
        <v>0</v>
      </c>
      <c r="P31" s="164">
        <v>0</v>
      </c>
      <c r="Q31" s="164">
        <f t="shared" si="12"/>
        <v>0</v>
      </c>
      <c r="R31" s="164"/>
      <c r="S31" s="164"/>
      <c r="T31" s="165">
        <v>0.06</v>
      </c>
      <c r="U31" s="164">
        <f t="shared" si="13"/>
        <v>7.69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110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>
        <v>23</v>
      </c>
      <c r="B32" s="162" t="s">
        <v>158</v>
      </c>
      <c r="C32" s="191" t="s">
        <v>159</v>
      </c>
      <c r="D32" s="164" t="s">
        <v>160</v>
      </c>
      <c r="E32" s="168">
        <v>2.5631200000000001</v>
      </c>
      <c r="F32" s="170"/>
      <c r="G32" s="171">
        <f t="shared" si="7"/>
        <v>0</v>
      </c>
      <c r="H32" s="170"/>
      <c r="I32" s="171">
        <f t="shared" si="8"/>
        <v>0</v>
      </c>
      <c r="J32" s="170"/>
      <c r="K32" s="171">
        <f t="shared" si="9"/>
        <v>0</v>
      </c>
      <c r="L32" s="171">
        <v>21</v>
      </c>
      <c r="M32" s="171">
        <f t="shared" si="10"/>
        <v>0</v>
      </c>
      <c r="N32" s="164">
        <v>1E-3</v>
      </c>
      <c r="O32" s="164">
        <f t="shared" si="11"/>
        <v>2.5600000000000002E-3</v>
      </c>
      <c r="P32" s="164">
        <v>0</v>
      </c>
      <c r="Q32" s="164">
        <f t="shared" si="12"/>
        <v>0</v>
      </c>
      <c r="R32" s="164"/>
      <c r="S32" s="164"/>
      <c r="T32" s="165">
        <v>0</v>
      </c>
      <c r="U32" s="164">
        <f t="shared" si="13"/>
        <v>0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155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>
        <v>24</v>
      </c>
      <c r="B33" s="162" t="s">
        <v>161</v>
      </c>
      <c r="C33" s="191" t="s">
        <v>162</v>
      </c>
      <c r="D33" s="164" t="s">
        <v>129</v>
      </c>
      <c r="E33" s="168">
        <v>128.15600000000001</v>
      </c>
      <c r="F33" s="170"/>
      <c r="G33" s="171">
        <f t="shared" si="7"/>
        <v>0</v>
      </c>
      <c r="H33" s="170"/>
      <c r="I33" s="171">
        <f t="shared" si="8"/>
        <v>0</v>
      </c>
      <c r="J33" s="170"/>
      <c r="K33" s="171">
        <f t="shared" si="9"/>
        <v>0</v>
      </c>
      <c r="L33" s="171">
        <v>21</v>
      </c>
      <c r="M33" s="171">
        <f t="shared" si="10"/>
        <v>0</v>
      </c>
      <c r="N33" s="164">
        <v>0</v>
      </c>
      <c r="O33" s="164">
        <f t="shared" si="11"/>
        <v>0</v>
      </c>
      <c r="P33" s="164">
        <v>0</v>
      </c>
      <c r="Q33" s="164">
        <f t="shared" si="12"/>
        <v>0</v>
      </c>
      <c r="R33" s="164"/>
      <c r="S33" s="164"/>
      <c r="T33" s="165">
        <v>1.0999999999999999E-2</v>
      </c>
      <c r="U33" s="164">
        <f t="shared" si="13"/>
        <v>1.41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110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x14ac:dyDescent="0.2">
      <c r="A34" s="156" t="s">
        <v>105</v>
      </c>
      <c r="B34" s="163" t="s">
        <v>62</v>
      </c>
      <c r="C34" s="192" t="s">
        <v>63</v>
      </c>
      <c r="D34" s="166"/>
      <c r="E34" s="169"/>
      <c r="F34" s="172"/>
      <c r="G34" s="172">
        <f>SUMIF(AE35:AE35,"&lt;&gt;NOR",G35:G35)</f>
        <v>0</v>
      </c>
      <c r="H34" s="172"/>
      <c r="I34" s="172">
        <f>SUM(I35:I35)</f>
        <v>0</v>
      </c>
      <c r="J34" s="172"/>
      <c r="K34" s="172">
        <f>SUM(K35:K35)</f>
        <v>0</v>
      </c>
      <c r="L34" s="172"/>
      <c r="M34" s="172">
        <f>SUM(M35:M35)</f>
        <v>0</v>
      </c>
      <c r="N34" s="166"/>
      <c r="O34" s="166">
        <f>SUM(O35:O35)</f>
        <v>47.227429999999998</v>
      </c>
      <c r="P34" s="166"/>
      <c r="Q34" s="166">
        <f>SUM(Q35:Q35)</f>
        <v>0</v>
      </c>
      <c r="R34" s="166"/>
      <c r="S34" s="166"/>
      <c r="T34" s="167"/>
      <c r="U34" s="166">
        <f>SUM(U35:U35)</f>
        <v>43.63</v>
      </c>
      <c r="AE34" t="s">
        <v>106</v>
      </c>
    </row>
    <row r="35" spans="1:60" outlineLevel="1" x14ac:dyDescent="0.2">
      <c r="A35" s="155">
        <v>25</v>
      </c>
      <c r="B35" s="162" t="s">
        <v>163</v>
      </c>
      <c r="C35" s="191" t="s">
        <v>164</v>
      </c>
      <c r="D35" s="164" t="s">
        <v>146</v>
      </c>
      <c r="E35" s="168">
        <v>201.982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4">
        <v>0.23382</v>
      </c>
      <c r="O35" s="164">
        <f>ROUND(E35*N35,5)</f>
        <v>47.227429999999998</v>
      </c>
      <c r="P35" s="164">
        <v>0</v>
      </c>
      <c r="Q35" s="164">
        <f>ROUND(E35*P35,5)</f>
        <v>0</v>
      </c>
      <c r="R35" s="164"/>
      <c r="S35" s="164"/>
      <c r="T35" s="165">
        <v>0.216</v>
      </c>
      <c r="U35" s="164">
        <f>ROUND(E35*T35,2)</f>
        <v>43.63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110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x14ac:dyDescent="0.2">
      <c r="A36" s="156" t="s">
        <v>105</v>
      </c>
      <c r="B36" s="163" t="s">
        <v>64</v>
      </c>
      <c r="C36" s="192" t="s">
        <v>65</v>
      </c>
      <c r="D36" s="166"/>
      <c r="E36" s="169"/>
      <c r="F36" s="172"/>
      <c r="G36" s="172">
        <f>SUMIF(AE37:AE51,"&lt;&gt;NOR",G37:G51)</f>
        <v>0</v>
      </c>
      <c r="H36" s="172"/>
      <c r="I36" s="172">
        <f>SUM(I37:I51)</f>
        <v>0</v>
      </c>
      <c r="J36" s="172"/>
      <c r="K36" s="172">
        <f>SUM(K37:K51)</f>
        <v>0</v>
      </c>
      <c r="L36" s="172"/>
      <c r="M36" s="172">
        <f>SUM(M37:M51)</f>
        <v>0</v>
      </c>
      <c r="N36" s="166"/>
      <c r="O36" s="166">
        <f>SUM(O37:O51)</f>
        <v>3327.5501899999995</v>
      </c>
      <c r="P36" s="166"/>
      <c r="Q36" s="166">
        <f>SUM(Q37:Q51)</f>
        <v>0</v>
      </c>
      <c r="R36" s="166"/>
      <c r="S36" s="166"/>
      <c r="T36" s="167"/>
      <c r="U36" s="166">
        <f>SUM(U37:U51)</f>
        <v>878.7</v>
      </c>
      <c r="AE36" t="s">
        <v>106</v>
      </c>
    </row>
    <row r="37" spans="1:60" outlineLevel="1" x14ac:dyDescent="0.2">
      <c r="A37" s="155">
        <v>26</v>
      </c>
      <c r="B37" s="162" t="s">
        <v>165</v>
      </c>
      <c r="C37" s="191" t="s">
        <v>166</v>
      </c>
      <c r="D37" s="164" t="s">
        <v>129</v>
      </c>
      <c r="E37" s="168">
        <v>1930.768</v>
      </c>
      <c r="F37" s="170"/>
      <c r="G37" s="171">
        <f t="shared" ref="G37:G51" si="14">ROUND(E37*F37,2)</f>
        <v>0</v>
      </c>
      <c r="H37" s="170"/>
      <c r="I37" s="171">
        <f t="shared" ref="I37:I51" si="15">ROUND(E37*H37,2)</f>
        <v>0</v>
      </c>
      <c r="J37" s="170"/>
      <c r="K37" s="171">
        <f t="shared" ref="K37:K51" si="16">ROUND(E37*J37,2)</f>
        <v>0</v>
      </c>
      <c r="L37" s="171">
        <v>21</v>
      </c>
      <c r="M37" s="171">
        <f t="shared" ref="M37:M51" si="17">G37*(1+L37/100)</f>
        <v>0</v>
      </c>
      <c r="N37" s="164">
        <v>0.441</v>
      </c>
      <c r="O37" s="164">
        <f t="shared" ref="O37:O51" si="18">ROUND(E37*N37,5)</f>
        <v>851.46869000000004</v>
      </c>
      <c r="P37" s="164">
        <v>0</v>
      </c>
      <c r="Q37" s="164">
        <f t="shared" ref="Q37:Q51" si="19">ROUND(E37*P37,5)</f>
        <v>0</v>
      </c>
      <c r="R37" s="164"/>
      <c r="S37" s="164"/>
      <c r="T37" s="165">
        <v>2.9000000000000001E-2</v>
      </c>
      <c r="U37" s="164">
        <f t="shared" ref="U37:U51" si="20">ROUND(E37*T37,2)</f>
        <v>55.99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110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ht="22.5" outlineLevel="1" x14ac:dyDescent="0.2">
      <c r="A38" s="155">
        <v>27</v>
      </c>
      <c r="B38" s="162" t="s">
        <v>167</v>
      </c>
      <c r="C38" s="191" t="s">
        <v>168</v>
      </c>
      <c r="D38" s="164" t="s">
        <v>129</v>
      </c>
      <c r="E38" s="168">
        <v>1930.768</v>
      </c>
      <c r="F38" s="170"/>
      <c r="G38" s="171">
        <f t="shared" si="14"/>
        <v>0</v>
      </c>
      <c r="H38" s="170"/>
      <c r="I38" s="171">
        <f t="shared" si="15"/>
        <v>0</v>
      </c>
      <c r="J38" s="170"/>
      <c r="K38" s="171">
        <f t="shared" si="16"/>
        <v>0</v>
      </c>
      <c r="L38" s="171">
        <v>21</v>
      </c>
      <c r="M38" s="171">
        <f t="shared" si="17"/>
        <v>0</v>
      </c>
      <c r="N38" s="164">
        <v>0.33206000000000002</v>
      </c>
      <c r="O38" s="164">
        <f t="shared" si="18"/>
        <v>641.13081999999997</v>
      </c>
      <c r="P38" s="164">
        <v>0</v>
      </c>
      <c r="Q38" s="164">
        <f t="shared" si="19"/>
        <v>0</v>
      </c>
      <c r="R38" s="164"/>
      <c r="S38" s="164"/>
      <c r="T38" s="165">
        <v>2.5000000000000001E-2</v>
      </c>
      <c r="U38" s="164">
        <f t="shared" si="20"/>
        <v>48.27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110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>
        <v>28</v>
      </c>
      <c r="B39" s="162" t="s">
        <v>169</v>
      </c>
      <c r="C39" s="191" t="s">
        <v>170</v>
      </c>
      <c r="D39" s="164" t="s">
        <v>129</v>
      </c>
      <c r="E39" s="168">
        <v>1930.768</v>
      </c>
      <c r="F39" s="170"/>
      <c r="G39" s="171">
        <f t="shared" si="14"/>
        <v>0</v>
      </c>
      <c r="H39" s="170"/>
      <c r="I39" s="171">
        <f t="shared" si="15"/>
        <v>0</v>
      </c>
      <c r="J39" s="170"/>
      <c r="K39" s="171">
        <f t="shared" si="16"/>
        <v>0</v>
      </c>
      <c r="L39" s="171">
        <v>21</v>
      </c>
      <c r="M39" s="171">
        <f t="shared" si="17"/>
        <v>0</v>
      </c>
      <c r="N39" s="164">
        <v>6.5199999999999998E-3</v>
      </c>
      <c r="O39" s="164">
        <f t="shared" si="18"/>
        <v>12.588609999999999</v>
      </c>
      <c r="P39" s="164">
        <v>0</v>
      </c>
      <c r="Q39" s="164">
        <f t="shared" si="19"/>
        <v>0</v>
      </c>
      <c r="R39" s="164"/>
      <c r="S39" s="164"/>
      <c r="T39" s="165">
        <v>4.0000000000000001E-3</v>
      </c>
      <c r="U39" s="164">
        <f t="shared" si="20"/>
        <v>7.72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110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1" x14ac:dyDescent="0.2">
      <c r="A40" s="155">
        <v>29</v>
      </c>
      <c r="B40" s="162" t="s">
        <v>171</v>
      </c>
      <c r="C40" s="191" t="s">
        <v>172</v>
      </c>
      <c r="D40" s="164" t="s">
        <v>129</v>
      </c>
      <c r="E40" s="168">
        <v>1930.768</v>
      </c>
      <c r="F40" s="170"/>
      <c r="G40" s="171">
        <f t="shared" si="14"/>
        <v>0</v>
      </c>
      <c r="H40" s="170"/>
      <c r="I40" s="171">
        <f t="shared" si="15"/>
        <v>0</v>
      </c>
      <c r="J40" s="170"/>
      <c r="K40" s="171">
        <f t="shared" si="16"/>
        <v>0</v>
      </c>
      <c r="L40" s="171">
        <v>21</v>
      </c>
      <c r="M40" s="171">
        <f t="shared" si="17"/>
        <v>0</v>
      </c>
      <c r="N40" s="164">
        <v>0.18462999999999999</v>
      </c>
      <c r="O40" s="164">
        <f t="shared" si="18"/>
        <v>356.47770000000003</v>
      </c>
      <c r="P40" s="164">
        <v>0</v>
      </c>
      <c r="Q40" s="164">
        <f t="shared" si="19"/>
        <v>0</v>
      </c>
      <c r="R40" s="164"/>
      <c r="S40" s="164"/>
      <c r="T40" s="165">
        <v>2.9000000000000001E-2</v>
      </c>
      <c r="U40" s="164">
        <f t="shared" si="20"/>
        <v>55.99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110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30</v>
      </c>
      <c r="B41" s="162" t="s">
        <v>173</v>
      </c>
      <c r="C41" s="191" t="s">
        <v>174</v>
      </c>
      <c r="D41" s="164" t="s">
        <v>129</v>
      </c>
      <c r="E41" s="168">
        <v>1930.768</v>
      </c>
      <c r="F41" s="170"/>
      <c r="G41" s="171">
        <f t="shared" si="14"/>
        <v>0</v>
      </c>
      <c r="H41" s="170"/>
      <c r="I41" s="171">
        <f t="shared" si="15"/>
        <v>0</v>
      </c>
      <c r="J41" s="170"/>
      <c r="K41" s="171">
        <f t="shared" si="16"/>
        <v>0</v>
      </c>
      <c r="L41" s="171">
        <v>21</v>
      </c>
      <c r="M41" s="171">
        <f t="shared" si="17"/>
        <v>0</v>
      </c>
      <c r="N41" s="164">
        <v>6.0999999999999997E-4</v>
      </c>
      <c r="O41" s="164">
        <f t="shared" si="18"/>
        <v>1.17777</v>
      </c>
      <c r="P41" s="164">
        <v>0</v>
      </c>
      <c r="Q41" s="164">
        <f t="shared" si="19"/>
        <v>0</v>
      </c>
      <c r="R41" s="164"/>
      <c r="S41" s="164"/>
      <c r="T41" s="165">
        <v>2E-3</v>
      </c>
      <c r="U41" s="164">
        <f t="shared" si="20"/>
        <v>3.86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110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31</v>
      </c>
      <c r="B42" s="162" t="s">
        <v>175</v>
      </c>
      <c r="C42" s="191" t="s">
        <v>176</v>
      </c>
      <c r="D42" s="164" t="s">
        <v>129</v>
      </c>
      <c r="E42" s="168">
        <v>1930.768</v>
      </c>
      <c r="F42" s="170"/>
      <c r="G42" s="171">
        <f t="shared" si="14"/>
        <v>0</v>
      </c>
      <c r="H42" s="170"/>
      <c r="I42" s="171">
        <f t="shared" si="15"/>
        <v>0</v>
      </c>
      <c r="J42" s="170"/>
      <c r="K42" s="171">
        <f t="shared" si="16"/>
        <v>0</v>
      </c>
      <c r="L42" s="171">
        <v>21</v>
      </c>
      <c r="M42" s="171">
        <f t="shared" si="17"/>
        <v>0</v>
      </c>
      <c r="N42" s="164">
        <v>0.10141</v>
      </c>
      <c r="O42" s="164">
        <f t="shared" si="18"/>
        <v>195.79918000000001</v>
      </c>
      <c r="P42" s="164">
        <v>0</v>
      </c>
      <c r="Q42" s="164">
        <f t="shared" si="19"/>
        <v>0</v>
      </c>
      <c r="R42" s="164"/>
      <c r="S42" s="164"/>
      <c r="T42" s="165">
        <v>1.4999999999999999E-2</v>
      </c>
      <c r="U42" s="164">
        <f t="shared" si="20"/>
        <v>28.96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110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32</v>
      </c>
      <c r="B43" s="162" t="s">
        <v>177</v>
      </c>
      <c r="C43" s="191" t="s">
        <v>178</v>
      </c>
      <c r="D43" s="164" t="s">
        <v>129</v>
      </c>
      <c r="E43" s="168">
        <v>1345.68</v>
      </c>
      <c r="F43" s="170"/>
      <c r="G43" s="171">
        <f t="shared" si="14"/>
        <v>0</v>
      </c>
      <c r="H43" s="170"/>
      <c r="I43" s="171">
        <f t="shared" si="15"/>
        <v>0</v>
      </c>
      <c r="J43" s="170"/>
      <c r="K43" s="171">
        <f t="shared" si="16"/>
        <v>0</v>
      </c>
      <c r="L43" s="171">
        <v>21</v>
      </c>
      <c r="M43" s="171">
        <f t="shared" si="17"/>
        <v>0</v>
      </c>
      <c r="N43" s="164">
        <v>0.4284</v>
      </c>
      <c r="O43" s="164">
        <f t="shared" si="18"/>
        <v>576.48931000000005</v>
      </c>
      <c r="P43" s="164">
        <v>0</v>
      </c>
      <c r="Q43" s="164">
        <f t="shared" si="19"/>
        <v>0</v>
      </c>
      <c r="R43" s="164"/>
      <c r="S43" s="164"/>
      <c r="T43" s="165">
        <v>2.5999999999999999E-2</v>
      </c>
      <c r="U43" s="164">
        <f t="shared" si="20"/>
        <v>34.99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110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ht="22.5" outlineLevel="1" x14ac:dyDescent="0.2">
      <c r="A44" s="155">
        <v>33</v>
      </c>
      <c r="B44" s="162" t="s">
        <v>179</v>
      </c>
      <c r="C44" s="191" t="s">
        <v>180</v>
      </c>
      <c r="D44" s="164" t="s">
        <v>129</v>
      </c>
      <c r="E44" s="168">
        <v>1345.68</v>
      </c>
      <c r="F44" s="170"/>
      <c r="G44" s="171">
        <f t="shared" si="14"/>
        <v>0</v>
      </c>
      <c r="H44" s="170"/>
      <c r="I44" s="171">
        <f t="shared" si="15"/>
        <v>0</v>
      </c>
      <c r="J44" s="170"/>
      <c r="K44" s="171">
        <f t="shared" si="16"/>
        <v>0</v>
      </c>
      <c r="L44" s="171">
        <v>21</v>
      </c>
      <c r="M44" s="171">
        <f t="shared" si="17"/>
        <v>0</v>
      </c>
      <c r="N44" s="164">
        <v>0.30651</v>
      </c>
      <c r="O44" s="164">
        <f t="shared" si="18"/>
        <v>412.46438000000001</v>
      </c>
      <c r="P44" s="164">
        <v>0</v>
      </c>
      <c r="Q44" s="164">
        <f t="shared" si="19"/>
        <v>0</v>
      </c>
      <c r="R44" s="164"/>
      <c r="S44" s="164"/>
      <c r="T44" s="165">
        <v>2.5000000000000001E-2</v>
      </c>
      <c r="U44" s="164">
        <f t="shared" si="20"/>
        <v>33.64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110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>
        <v>34</v>
      </c>
      <c r="B45" s="162" t="s">
        <v>181</v>
      </c>
      <c r="C45" s="191" t="s">
        <v>182</v>
      </c>
      <c r="D45" s="164" t="s">
        <v>129</v>
      </c>
      <c r="E45" s="168">
        <v>1065.7723000000001</v>
      </c>
      <c r="F45" s="170"/>
      <c r="G45" s="171">
        <f t="shared" si="14"/>
        <v>0</v>
      </c>
      <c r="H45" s="170"/>
      <c r="I45" s="171">
        <f t="shared" si="15"/>
        <v>0</v>
      </c>
      <c r="J45" s="170"/>
      <c r="K45" s="171">
        <f t="shared" si="16"/>
        <v>0</v>
      </c>
      <c r="L45" s="171">
        <v>21</v>
      </c>
      <c r="M45" s="171">
        <f t="shared" si="17"/>
        <v>0</v>
      </c>
      <c r="N45" s="164">
        <v>5.5449999999999999E-2</v>
      </c>
      <c r="O45" s="164">
        <f t="shared" si="18"/>
        <v>59.097070000000002</v>
      </c>
      <c r="P45" s="164">
        <v>0</v>
      </c>
      <c r="Q45" s="164">
        <f t="shared" si="19"/>
        <v>0</v>
      </c>
      <c r="R45" s="164"/>
      <c r="S45" s="164"/>
      <c r="T45" s="165">
        <v>0.442</v>
      </c>
      <c r="U45" s="164">
        <f t="shared" si="20"/>
        <v>471.07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110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>
        <v>35</v>
      </c>
      <c r="B46" s="162" t="s">
        <v>183</v>
      </c>
      <c r="C46" s="191" t="s">
        <v>184</v>
      </c>
      <c r="D46" s="164" t="s">
        <v>129</v>
      </c>
      <c r="E46" s="168">
        <v>999.04665</v>
      </c>
      <c r="F46" s="170"/>
      <c r="G46" s="171">
        <f t="shared" si="14"/>
        <v>0</v>
      </c>
      <c r="H46" s="170"/>
      <c r="I46" s="171">
        <f t="shared" si="15"/>
        <v>0</v>
      </c>
      <c r="J46" s="170"/>
      <c r="K46" s="171">
        <f t="shared" si="16"/>
        <v>0</v>
      </c>
      <c r="L46" s="171">
        <v>21</v>
      </c>
      <c r="M46" s="171">
        <f t="shared" si="17"/>
        <v>0</v>
      </c>
      <c r="N46" s="164">
        <v>0.13100000000000001</v>
      </c>
      <c r="O46" s="164">
        <f t="shared" si="18"/>
        <v>130.87511000000001</v>
      </c>
      <c r="P46" s="164">
        <v>0</v>
      </c>
      <c r="Q46" s="164">
        <f t="shared" si="19"/>
        <v>0</v>
      </c>
      <c r="R46" s="164"/>
      <c r="S46" s="164"/>
      <c r="T46" s="165">
        <v>0</v>
      </c>
      <c r="U46" s="164">
        <f t="shared" si="20"/>
        <v>0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155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ht="22.5" outlineLevel="1" x14ac:dyDescent="0.2">
      <c r="A47" s="155">
        <v>36</v>
      </c>
      <c r="B47" s="162" t="s">
        <v>185</v>
      </c>
      <c r="C47" s="191" t="s">
        <v>186</v>
      </c>
      <c r="D47" s="164" t="s">
        <v>129</v>
      </c>
      <c r="E47" s="168">
        <v>101.83571999999999</v>
      </c>
      <c r="F47" s="170"/>
      <c r="G47" s="171">
        <f t="shared" si="14"/>
        <v>0</v>
      </c>
      <c r="H47" s="170"/>
      <c r="I47" s="171">
        <f t="shared" si="15"/>
        <v>0</v>
      </c>
      <c r="J47" s="170"/>
      <c r="K47" s="171">
        <f t="shared" si="16"/>
        <v>0</v>
      </c>
      <c r="L47" s="171">
        <v>21</v>
      </c>
      <c r="M47" s="171">
        <f t="shared" si="17"/>
        <v>0</v>
      </c>
      <c r="N47" s="164">
        <v>0.13100000000000001</v>
      </c>
      <c r="O47" s="164">
        <f t="shared" si="18"/>
        <v>13.340479999999999</v>
      </c>
      <c r="P47" s="164">
        <v>0</v>
      </c>
      <c r="Q47" s="164">
        <f t="shared" si="19"/>
        <v>0</v>
      </c>
      <c r="R47" s="164"/>
      <c r="S47" s="164"/>
      <c r="T47" s="165">
        <v>0</v>
      </c>
      <c r="U47" s="164">
        <f t="shared" si="20"/>
        <v>0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155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55">
        <v>37</v>
      </c>
      <c r="B48" s="162" t="s">
        <v>187</v>
      </c>
      <c r="C48" s="191" t="s">
        <v>188</v>
      </c>
      <c r="D48" s="164" t="s">
        <v>129</v>
      </c>
      <c r="E48" s="168">
        <v>18.178545</v>
      </c>
      <c r="F48" s="170"/>
      <c r="G48" s="171">
        <f t="shared" si="14"/>
        <v>0</v>
      </c>
      <c r="H48" s="170"/>
      <c r="I48" s="171">
        <f t="shared" si="15"/>
        <v>0</v>
      </c>
      <c r="J48" s="170"/>
      <c r="K48" s="171">
        <f t="shared" si="16"/>
        <v>0</v>
      </c>
      <c r="L48" s="171">
        <v>21</v>
      </c>
      <c r="M48" s="171">
        <f t="shared" si="17"/>
        <v>0</v>
      </c>
      <c r="N48" s="164">
        <v>0.13100000000000001</v>
      </c>
      <c r="O48" s="164">
        <f t="shared" si="18"/>
        <v>2.3813900000000001</v>
      </c>
      <c r="P48" s="164">
        <v>0</v>
      </c>
      <c r="Q48" s="164">
        <f t="shared" si="19"/>
        <v>0</v>
      </c>
      <c r="R48" s="164"/>
      <c r="S48" s="164"/>
      <c r="T48" s="165">
        <v>0</v>
      </c>
      <c r="U48" s="164">
        <f t="shared" si="20"/>
        <v>0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155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>
        <v>38</v>
      </c>
      <c r="B49" s="162" t="s">
        <v>189</v>
      </c>
      <c r="C49" s="191" t="s">
        <v>190</v>
      </c>
      <c r="D49" s="164" t="s">
        <v>129</v>
      </c>
      <c r="E49" s="168">
        <v>289.14589999999998</v>
      </c>
      <c r="F49" s="170"/>
      <c r="G49" s="171">
        <f t="shared" si="14"/>
        <v>0</v>
      </c>
      <c r="H49" s="170"/>
      <c r="I49" s="171">
        <f t="shared" si="15"/>
        <v>0</v>
      </c>
      <c r="J49" s="170"/>
      <c r="K49" s="171">
        <f t="shared" si="16"/>
        <v>0</v>
      </c>
      <c r="L49" s="171">
        <v>21</v>
      </c>
      <c r="M49" s="171">
        <f t="shared" si="17"/>
        <v>0</v>
      </c>
      <c r="N49" s="164">
        <v>7.3899999999999993E-2</v>
      </c>
      <c r="O49" s="164">
        <f t="shared" si="18"/>
        <v>21.36788</v>
      </c>
      <c r="P49" s="164">
        <v>0</v>
      </c>
      <c r="Q49" s="164">
        <f t="shared" si="19"/>
        <v>0</v>
      </c>
      <c r="R49" s="164"/>
      <c r="S49" s="164"/>
      <c r="T49" s="165">
        <v>0.47799999999999998</v>
      </c>
      <c r="U49" s="164">
        <f t="shared" si="20"/>
        <v>138.21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110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22.5" outlineLevel="1" x14ac:dyDescent="0.2">
      <c r="A50" s="155">
        <v>39</v>
      </c>
      <c r="B50" s="162" t="s">
        <v>191</v>
      </c>
      <c r="C50" s="191" t="s">
        <v>192</v>
      </c>
      <c r="D50" s="164" t="s">
        <v>129</v>
      </c>
      <c r="E50" s="168">
        <v>291.55066499999998</v>
      </c>
      <c r="F50" s="170"/>
      <c r="G50" s="171">
        <f t="shared" si="14"/>
        <v>0</v>
      </c>
      <c r="H50" s="170"/>
      <c r="I50" s="171">
        <f t="shared" si="15"/>
        <v>0</v>
      </c>
      <c r="J50" s="170"/>
      <c r="K50" s="171">
        <f t="shared" si="16"/>
        <v>0</v>
      </c>
      <c r="L50" s="171">
        <v>21</v>
      </c>
      <c r="M50" s="171">
        <f t="shared" si="17"/>
        <v>0</v>
      </c>
      <c r="N50" s="164">
        <v>0.17599999999999999</v>
      </c>
      <c r="O50" s="164">
        <f t="shared" si="18"/>
        <v>51.312919999999998</v>
      </c>
      <c r="P50" s="164">
        <v>0</v>
      </c>
      <c r="Q50" s="164">
        <f t="shared" si="19"/>
        <v>0</v>
      </c>
      <c r="R50" s="164"/>
      <c r="S50" s="164"/>
      <c r="T50" s="165">
        <v>0</v>
      </c>
      <c r="U50" s="164">
        <f t="shared" si="20"/>
        <v>0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155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ht="22.5" outlineLevel="1" x14ac:dyDescent="0.2">
      <c r="A51" s="155">
        <v>40</v>
      </c>
      <c r="B51" s="162" t="s">
        <v>187</v>
      </c>
      <c r="C51" s="191" t="s">
        <v>188</v>
      </c>
      <c r="D51" s="164" t="s">
        <v>129</v>
      </c>
      <c r="E51" s="168">
        <v>12.052530000000001</v>
      </c>
      <c r="F51" s="170"/>
      <c r="G51" s="171">
        <f t="shared" si="14"/>
        <v>0</v>
      </c>
      <c r="H51" s="170"/>
      <c r="I51" s="171">
        <f t="shared" si="15"/>
        <v>0</v>
      </c>
      <c r="J51" s="170"/>
      <c r="K51" s="171">
        <f t="shared" si="16"/>
        <v>0</v>
      </c>
      <c r="L51" s="171">
        <v>21</v>
      </c>
      <c r="M51" s="171">
        <f t="shared" si="17"/>
        <v>0</v>
      </c>
      <c r="N51" s="164">
        <v>0.13100000000000001</v>
      </c>
      <c r="O51" s="164">
        <f t="shared" si="18"/>
        <v>1.5788800000000001</v>
      </c>
      <c r="P51" s="164">
        <v>0</v>
      </c>
      <c r="Q51" s="164">
        <f t="shared" si="19"/>
        <v>0</v>
      </c>
      <c r="R51" s="164"/>
      <c r="S51" s="164"/>
      <c r="T51" s="165">
        <v>0</v>
      </c>
      <c r="U51" s="164">
        <f t="shared" si="20"/>
        <v>0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155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x14ac:dyDescent="0.2">
      <c r="A52" s="156" t="s">
        <v>105</v>
      </c>
      <c r="B52" s="163" t="s">
        <v>66</v>
      </c>
      <c r="C52" s="192" t="s">
        <v>67</v>
      </c>
      <c r="D52" s="166"/>
      <c r="E52" s="169"/>
      <c r="F52" s="172"/>
      <c r="G52" s="172">
        <f>SUMIF(AE53:AE54,"&lt;&gt;NOR",G53:G54)</f>
        <v>0</v>
      </c>
      <c r="H52" s="172"/>
      <c r="I52" s="172">
        <f>SUM(I53:I54)</f>
        <v>0</v>
      </c>
      <c r="J52" s="172"/>
      <c r="K52" s="172">
        <f>SUM(K53:K54)</f>
        <v>0</v>
      </c>
      <c r="L52" s="172"/>
      <c r="M52" s="172">
        <f>SUM(M53:M54)</f>
        <v>0</v>
      </c>
      <c r="N52" s="166"/>
      <c r="O52" s="166">
        <f>SUM(O53:O54)</f>
        <v>5.4287400000000003</v>
      </c>
      <c r="P52" s="166"/>
      <c r="Q52" s="166">
        <f>SUM(Q53:Q54)</f>
        <v>0</v>
      </c>
      <c r="R52" s="166"/>
      <c r="S52" s="166"/>
      <c r="T52" s="167"/>
      <c r="U52" s="166">
        <f>SUM(U53:U54)</f>
        <v>36.86</v>
      </c>
      <c r="AE52" t="s">
        <v>106</v>
      </c>
    </row>
    <row r="53" spans="1:60" outlineLevel="1" x14ac:dyDescent="0.2">
      <c r="A53" s="155">
        <v>41</v>
      </c>
      <c r="B53" s="162" t="s">
        <v>193</v>
      </c>
      <c r="C53" s="191" t="s">
        <v>194</v>
      </c>
      <c r="D53" s="164" t="s">
        <v>195</v>
      </c>
      <c r="E53" s="168">
        <v>6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64">
        <v>0.43093999999999999</v>
      </c>
      <c r="O53" s="164">
        <f>ROUND(E53*N53,5)</f>
        <v>2.5856400000000002</v>
      </c>
      <c r="P53" s="164">
        <v>0</v>
      </c>
      <c r="Q53" s="164">
        <f>ROUND(E53*P53,5)</f>
        <v>0</v>
      </c>
      <c r="R53" s="164"/>
      <c r="S53" s="164"/>
      <c r="T53" s="165">
        <v>3.8170000000000002</v>
      </c>
      <c r="U53" s="164">
        <f>ROUND(E53*T53,2)</f>
        <v>22.9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110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>
        <v>42</v>
      </c>
      <c r="B54" s="162" t="s">
        <v>196</v>
      </c>
      <c r="C54" s="191" t="s">
        <v>197</v>
      </c>
      <c r="D54" s="164" t="s">
        <v>195</v>
      </c>
      <c r="E54" s="168">
        <v>9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4">
        <v>0.31590000000000001</v>
      </c>
      <c r="O54" s="164">
        <f>ROUND(E54*N54,5)</f>
        <v>2.8431000000000002</v>
      </c>
      <c r="P54" s="164">
        <v>0</v>
      </c>
      <c r="Q54" s="164">
        <f>ROUND(E54*P54,5)</f>
        <v>0</v>
      </c>
      <c r="R54" s="164"/>
      <c r="S54" s="164"/>
      <c r="T54" s="165">
        <v>1.5509999999999999</v>
      </c>
      <c r="U54" s="164">
        <f>ROUND(E54*T54,2)</f>
        <v>13.96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110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x14ac:dyDescent="0.2">
      <c r="A55" s="156" t="s">
        <v>105</v>
      </c>
      <c r="B55" s="163" t="s">
        <v>68</v>
      </c>
      <c r="C55" s="192" t="s">
        <v>69</v>
      </c>
      <c r="D55" s="166"/>
      <c r="E55" s="169"/>
      <c r="F55" s="172"/>
      <c r="G55" s="172">
        <f>SUMIF(AE56:AE72,"&lt;&gt;NOR",G56:G72)</f>
        <v>0</v>
      </c>
      <c r="H55" s="172"/>
      <c r="I55" s="172">
        <f>SUM(I56:I72)</f>
        <v>0</v>
      </c>
      <c r="J55" s="172"/>
      <c r="K55" s="172">
        <f>SUM(K56:K72)</f>
        <v>0</v>
      </c>
      <c r="L55" s="172"/>
      <c r="M55" s="172">
        <f>SUM(M56:M72)</f>
        <v>0</v>
      </c>
      <c r="N55" s="166"/>
      <c r="O55" s="166">
        <f>SUM(O56:O72)</f>
        <v>184.46207999999996</v>
      </c>
      <c r="P55" s="166"/>
      <c r="Q55" s="166">
        <f>SUM(Q56:Q72)</f>
        <v>0</v>
      </c>
      <c r="R55" s="166"/>
      <c r="S55" s="166"/>
      <c r="T55" s="167"/>
      <c r="U55" s="166">
        <f>SUM(U56:U72)</f>
        <v>213.25</v>
      </c>
      <c r="AE55" t="s">
        <v>106</v>
      </c>
    </row>
    <row r="56" spans="1:60" outlineLevel="1" x14ac:dyDescent="0.2">
      <c r="A56" s="155">
        <v>43</v>
      </c>
      <c r="B56" s="162" t="s">
        <v>198</v>
      </c>
      <c r="C56" s="191" t="s">
        <v>199</v>
      </c>
      <c r="D56" s="164" t="s">
        <v>146</v>
      </c>
      <c r="E56" s="168">
        <v>566.79</v>
      </c>
      <c r="F56" s="170"/>
      <c r="G56" s="171">
        <f t="shared" ref="G56:G67" si="21">ROUND(E56*F56,2)</f>
        <v>0</v>
      </c>
      <c r="H56" s="170"/>
      <c r="I56" s="171">
        <f t="shared" ref="I56:I67" si="22">ROUND(E56*H56,2)</f>
        <v>0</v>
      </c>
      <c r="J56" s="170"/>
      <c r="K56" s="171">
        <f t="shared" ref="K56:K67" si="23">ROUND(E56*J56,2)</f>
        <v>0</v>
      </c>
      <c r="L56" s="171">
        <v>21</v>
      </c>
      <c r="M56" s="171">
        <f t="shared" ref="M56:M67" si="24">G56*(1+L56/100)</f>
        <v>0</v>
      </c>
      <c r="N56" s="164">
        <v>0.188</v>
      </c>
      <c r="O56" s="164">
        <f t="shared" ref="O56:O67" si="25">ROUND(E56*N56,5)</f>
        <v>106.55652000000001</v>
      </c>
      <c r="P56" s="164">
        <v>0</v>
      </c>
      <c r="Q56" s="164">
        <f t="shared" ref="Q56:Q67" si="26">ROUND(E56*P56,5)</f>
        <v>0</v>
      </c>
      <c r="R56" s="164"/>
      <c r="S56" s="164"/>
      <c r="T56" s="165">
        <v>0.27200000000000002</v>
      </c>
      <c r="U56" s="164">
        <f t="shared" ref="U56:U67" si="27">ROUND(E56*T56,2)</f>
        <v>154.16999999999999</v>
      </c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110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ht="22.5" outlineLevel="1" x14ac:dyDescent="0.2">
      <c r="A57" s="155">
        <v>44</v>
      </c>
      <c r="B57" s="162" t="s">
        <v>200</v>
      </c>
      <c r="C57" s="191" t="s">
        <v>201</v>
      </c>
      <c r="D57" s="164" t="s">
        <v>195</v>
      </c>
      <c r="E57" s="168">
        <v>572.4579</v>
      </c>
      <c r="F57" s="170"/>
      <c r="G57" s="171">
        <f t="shared" si="21"/>
        <v>0</v>
      </c>
      <c r="H57" s="170"/>
      <c r="I57" s="171">
        <f t="shared" si="22"/>
        <v>0</v>
      </c>
      <c r="J57" s="170"/>
      <c r="K57" s="171">
        <f t="shared" si="23"/>
        <v>0</v>
      </c>
      <c r="L57" s="171">
        <v>21</v>
      </c>
      <c r="M57" s="171">
        <f t="shared" si="24"/>
        <v>0</v>
      </c>
      <c r="N57" s="164">
        <v>9.3399999999999997E-2</v>
      </c>
      <c r="O57" s="164">
        <f t="shared" si="25"/>
        <v>53.467570000000002</v>
      </c>
      <c r="P57" s="164">
        <v>0</v>
      </c>
      <c r="Q57" s="164">
        <f t="shared" si="26"/>
        <v>0</v>
      </c>
      <c r="R57" s="164"/>
      <c r="S57" s="164"/>
      <c r="T57" s="165">
        <v>0</v>
      </c>
      <c r="U57" s="164">
        <f t="shared" si="27"/>
        <v>0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155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ht="22.5" outlineLevel="1" x14ac:dyDescent="0.2">
      <c r="A58" s="155">
        <v>45</v>
      </c>
      <c r="B58" s="162" t="s">
        <v>202</v>
      </c>
      <c r="C58" s="191" t="s">
        <v>203</v>
      </c>
      <c r="D58" s="164" t="s">
        <v>146</v>
      </c>
      <c r="E58" s="168">
        <v>154.26</v>
      </c>
      <c r="F58" s="170"/>
      <c r="G58" s="171">
        <f t="shared" si="21"/>
        <v>0</v>
      </c>
      <c r="H58" s="170"/>
      <c r="I58" s="171">
        <f t="shared" si="22"/>
        <v>0</v>
      </c>
      <c r="J58" s="170"/>
      <c r="K58" s="171">
        <f t="shared" si="23"/>
        <v>0</v>
      </c>
      <c r="L58" s="171">
        <v>21</v>
      </c>
      <c r="M58" s="171">
        <f t="shared" si="24"/>
        <v>0</v>
      </c>
      <c r="N58" s="164">
        <v>0.10249999999999999</v>
      </c>
      <c r="O58" s="164">
        <f t="shared" si="25"/>
        <v>15.81165</v>
      </c>
      <c r="P58" s="164">
        <v>0</v>
      </c>
      <c r="Q58" s="164">
        <f t="shared" si="26"/>
        <v>0</v>
      </c>
      <c r="R58" s="164"/>
      <c r="S58" s="164"/>
      <c r="T58" s="165">
        <v>0.14000000000000001</v>
      </c>
      <c r="U58" s="164">
        <f t="shared" si="27"/>
        <v>21.6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110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ht="22.5" outlineLevel="1" x14ac:dyDescent="0.2">
      <c r="A59" s="155">
        <v>46</v>
      </c>
      <c r="B59" s="162" t="s">
        <v>204</v>
      </c>
      <c r="C59" s="191" t="s">
        <v>205</v>
      </c>
      <c r="D59" s="164" t="s">
        <v>195</v>
      </c>
      <c r="E59" s="168">
        <v>155.89349999999999</v>
      </c>
      <c r="F59" s="170"/>
      <c r="G59" s="171">
        <f t="shared" si="21"/>
        <v>0</v>
      </c>
      <c r="H59" s="170"/>
      <c r="I59" s="171">
        <f t="shared" si="22"/>
        <v>0</v>
      </c>
      <c r="J59" s="170"/>
      <c r="K59" s="171">
        <f t="shared" si="23"/>
        <v>0</v>
      </c>
      <c r="L59" s="171">
        <v>21</v>
      </c>
      <c r="M59" s="171">
        <f t="shared" si="24"/>
        <v>0</v>
      </c>
      <c r="N59" s="164">
        <v>4.4769999999999997E-2</v>
      </c>
      <c r="O59" s="164">
        <f t="shared" si="25"/>
        <v>6.9793500000000002</v>
      </c>
      <c r="P59" s="164">
        <v>0</v>
      </c>
      <c r="Q59" s="164">
        <f t="shared" si="26"/>
        <v>0</v>
      </c>
      <c r="R59" s="164"/>
      <c r="S59" s="164"/>
      <c r="T59" s="165">
        <v>0</v>
      </c>
      <c r="U59" s="164">
        <f t="shared" si="27"/>
        <v>0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155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>
        <v>47</v>
      </c>
      <c r="B60" s="162" t="s">
        <v>206</v>
      </c>
      <c r="C60" s="191" t="s">
        <v>207</v>
      </c>
      <c r="D60" s="164" t="s">
        <v>146</v>
      </c>
      <c r="E60" s="168">
        <v>343</v>
      </c>
      <c r="F60" s="170"/>
      <c r="G60" s="171">
        <f t="shared" si="21"/>
        <v>0</v>
      </c>
      <c r="H60" s="170"/>
      <c r="I60" s="171">
        <f t="shared" si="22"/>
        <v>0</v>
      </c>
      <c r="J60" s="170"/>
      <c r="K60" s="171">
        <f t="shared" si="23"/>
        <v>0</v>
      </c>
      <c r="L60" s="171">
        <v>21</v>
      </c>
      <c r="M60" s="171">
        <f t="shared" si="24"/>
        <v>0</v>
      </c>
      <c r="N60" s="164">
        <v>0</v>
      </c>
      <c r="O60" s="164">
        <f t="shared" si="25"/>
        <v>0</v>
      </c>
      <c r="P60" s="164">
        <v>0</v>
      </c>
      <c r="Q60" s="164">
        <f t="shared" si="26"/>
        <v>0</v>
      </c>
      <c r="R60" s="164"/>
      <c r="S60" s="164"/>
      <c r="T60" s="165">
        <v>1.2E-2</v>
      </c>
      <c r="U60" s="164">
        <f t="shared" si="27"/>
        <v>4.12</v>
      </c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110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>
        <v>48</v>
      </c>
      <c r="B61" s="162" t="s">
        <v>208</v>
      </c>
      <c r="C61" s="191" t="s">
        <v>209</v>
      </c>
      <c r="D61" s="164" t="s">
        <v>146</v>
      </c>
      <c r="E61" s="168">
        <v>343</v>
      </c>
      <c r="F61" s="170"/>
      <c r="G61" s="171">
        <f t="shared" si="21"/>
        <v>0</v>
      </c>
      <c r="H61" s="170"/>
      <c r="I61" s="171">
        <f t="shared" si="22"/>
        <v>0</v>
      </c>
      <c r="J61" s="170"/>
      <c r="K61" s="171">
        <f t="shared" si="23"/>
        <v>0</v>
      </c>
      <c r="L61" s="171">
        <v>21</v>
      </c>
      <c r="M61" s="171">
        <f t="shared" si="24"/>
        <v>0</v>
      </c>
      <c r="N61" s="164">
        <v>9.0000000000000006E-5</v>
      </c>
      <c r="O61" s="164">
        <f t="shared" si="25"/>
        <v>3.0870000000000002E-2</v>
      </c>
      <c r="P61" s="164">
        <v>0</v>
      </c>
      <c r="Q61" s="164">
        <f t="shared" si="26"/>
        <v>0</v>
      </c>
      <c r="R61" s="164"/>
      <c r="S61" s="164"/>
      <c r="T61" s="165">
        <v>2.1999999999999999E-2</v>
      </c>
      <c r="U61" s="164">
        <f t="shared" si="27"/>
        <v>7.55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110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>
        <v>49</v>
      </c>
      <c r="B62" s="162" t="s">
        <v>210</v>
      </c>
      <c r="C62" s="191" t="s">
        <v>211</v>
      </c>
      <c r="D62" s="164" t="s">
        <v>129</v>
      </c>
      <c r="E62" s="168">
        <v>19.636700000000001</v>
      </c>
      <c r="F62" s="170"/>
      <c r="G62" s="171">
        <f t="shared" si="21"/>
        <v>0</v>
      </c>
      <c r="H62" s="170"/>
      <c r="I62" s="171">
        <f t="shared" si="22"/>
        <v>0</v>
      </c>
      <c r="J62" s="170"/>
      <c r="K62" s="171">
        <f t="shared" si="23"/>
        <v>0</v>
      </c>
      <c r="L62" s="171">
        <v>21</v>
      </c>
      <c r="M62" s="171">
        <f t="shared" si="24"/>
        <v>0</v>
      </c>
      <c r="N62" s="164">
        <v>0</v>
      </c>
      <c r="O62" s="164">
        <f t="shared" si="25"/>
        <v>0</v>
      </c>
      <c r="P62" s="164">
        <v>0</v>
      </c>
      <c r="Q62" s="164">
        <f t="shared" si="26"/>
        <v>0</v>
      </c>
      <c r="R62" s="164"/>
      <c r="S62" s="164"/>
      <c r="T62" s="165">
        <v>0.125</v>
      </c>
      <c r="U62" s="164">
        <f t="shared" si="27"/>
        <v>2.4500000000000002</v>
      </c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110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>
        <v>50</v>
      </c>
      <c r="B63" s="162" t="s">
        <v>212</v>
      </c>
      <c r="C63" s="191" t="s">
        <v>213</v>
      </c>
      <c r="D63" s="164" t="s">
        <v>129</v>
      </c>
      <c r="E63" s="168">
        <v>19.636700000000001</v>
      </c>
      <c r="F63" s="170"/>
      <c r="G63" s="171">
        <f t="shared" si="21"/>
        <v>0</v>
      </c>
      <c r="H63" s="170"/>
      <c r="I63" s="171">
        <f t="shared" si="22"/>
        <v>0</v>
      </c>
      <c r="J63" s="170"/>
      <c r="K63" s="171">
        <f t="shared" si="23"/>
        <v>0</v>
      </c>
      <c r="L63" s="171">
        <v>21</v>
      </c>
      <c r="M63" s="171">
        <f t="shared" si="24"/>
        <v>0</v>
      </c>
      <c r="N63" s="164">
        <v>7.6000000000000004E-4</v>
      </c>
      <c r="O63" s="164">
        <f t="shared" si="25"/>
        <v>1.4919999999999999E-2</v>
      </c>
      <c r="P63" s="164">
        <v>0</v>
      </c>
      <c r="Q63" s="164">
        <f t="shared" si="26"/>
        <v>0</v>
      </c>
      <c r="R63" s="164"/>
      <c r="S63" s="164"/>
      <c r="T63" s="165">
        <v>0.311</v>
      </c>
      <c r="U63" s="164">
        <f t="shared" si="27"/>
        <v>6.11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110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>
        <v>51</v>
      </c>
      <c r="B64" s="162" t="s">
        <v>214</v>
      </c>
      <c r="C64" s="191" t="s">
        <v>215</v>
      </c>
      <c r="D64" s="164" t="s">
        <v>195</v>
      </c>
      <c r="E64" s="168">
        <v>10</v>
      </c>
      <c r="F64" s="170"/>
      <c r="G64" s="171">
        <f t="shared" si="21"/>
        <v>0</v>
      </c>
      <c r="H64" s="170"/>
      <c r="I64" s="171">
        <f t="shared" si="22"/>
        <v>0</v>
      </c>
      <c r="J64" s="170"/>
      <c r="K64" s="171">
        <f t="shared" si="23"/>
        <v>0</v>
      </c>
      <c r="L64" s="171">
        <v>21</v>
      </c>
      <c r="M64" s="171">
        <f t="shared" si="24"/>
        <v>0</v>
      </c>
      <c r="N64" s="164">
        <v>0.1125</v>
      </c>
      <c r="O64" s="164">
        <f t="shared" si="25"/>
        <v>1.125</v>
      </c>
      <c r="P64" s="164">
        <v>0</v>
      </c>
      <c r="Q64" s="164">
        <f t="shared" si="26"/>
        <v>0</v>
      </c>
      <c r="R64" s="164"/>
      <c r="S64" s="164"/>
      <c r="T64" s="165">
        <v>0.91800000000000004</v>
      </c>
      <c r="U64" s="164">
        <f t="shared" si="27"/>
        <v>9.18</v>
      </c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110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55">
        <v>52</v>
      </c>
      <c r="B65" s="162" t="s">
        <v>216</v>
      </c>
      <c r="C65" s="191" t="s">
        <v>217</v>
      </c>
      <c r="D65" s="164" t="s">
        <v>195</v>
      </c>
      <c r="E65" s="168">
        <v>22</v>
      </c>
      <c r="F65" s="170"/>
      <c r="G65" s="171">
        <f t="shared" si="21"/>
        <v>0</v>
      </c>
      <c r="H65" s="170"/>
      <c r="I65" s="171">
        <f t="shared" si="22"/>
        <v>0</v>
      </c>
      <c r="J65" s="170"/>
      <c r="K65" s="171">
        <f t="shared" si="23"/>
        <v>0</v>
      </c>
      <c r="L65" s="171">
        <v>21</v>
      </c>
      <c r="M65" s="171">
        <f t="shared" si="24"/>
        <v>0</v>
      </c>
      <c r="N65" s="164">
        <v>0</v>
      </c>
      <c r="O65" s="164">
        <f t="shared" si="25"/>
        <v>0</v>
      </c>
      <c r="P65" s="164">
        <v>0</v>
      </c>
      <c r="Q65" s="164">
        <f t="shared" si="26"/>
        <v>0</v>
      </c>
      <c r="R65" s="164"/>
      <c r="S65" s="164"/>
      <c r="T65" s="165">
        <v>0.2</v>
      </c>
      <c r="U65" s="164">
        <f t="shared" si="27"/>
        <v>4.4000000000000004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110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55">
        <v>53</v>
      </c>
      <c r="B66" s="162" t="s">
        <v>218</v>
      </c>
      <c r="C66" s="191" t="s">
        <v>219</v>
      </c>
      <c r="D66" s="164" t="s">
        <v>195</v>
      </c>
      <c r="E66" s="168">
        <v>2</v>
      </c>
      <c r="F66" s="170"/>
      <c r="G66" s="171">
        <f t="shared" si="21"/>
        <v>0</v>
      </c>
      <c r="H66" s="170"/>
      <c r="I66" s="171">
        <f t="shared" si="22"/>
        <v>0</v>
      </c>
      <c r="J66" s="170"/>
      <c r="K66" s="171">
        <f t="shared" si="23"/>
        <v>0</v>
      </c>
      <c r="L66" s="171">
        <v>21</v>
      </c>
      <c r="M66" s="171">
        <f t="shared" si="24"/>
        <v>0</v>
      </c>
      <c r="N66" s="164">
        <v>5.1000000000000004E-3</v>
      </c>
      <c r="O66" s="164">
        <f t="shared" si="25"/>
        <v>1.0200000000000001E-2</v>
      </c>
      <c r="P66" s="164">
        <v>0</v>
      </c>
      <c r="Q66" s="164">
        <f t="shared" si="26"/>
        <v>0</v>
      </c>
      <c r="R66" s="164"/>
      <c r="S66" s="164"/>
      <c r="T66" s="165">
        <v>0</v>
      </c>
      <c r="U66" s="164">
        <f t="shared" si="27"/>
        <v>0</v>
      </c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155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>
        <v>54</v>
      </c>
      <c r="B67" s="162" t="s">
        <v>220</v>
      </c>
      <c r="C67" s="191" t="s">
        <v>221</v>
      </c>
      <c r="D67" s="164" t="s">
        <v>195</v>
      </c>
      <c r="E67" s="168">
        <v>3</v>
      </c>
      <c r="F67" s="170"/>
      <c r="G67" s="171">
        <f t="shared" si="21"/>
        <v>0</v>
      </c>
      <c r="H67" s="170"/>
      <c r="I67" s="171">
        <f t="shared" si="22"/>
        <v>0</v>
      </c>
      <c r="J67" s="170"/>
      <c r="K67" s="171">
        <f t="shared" si="23"/>
        <v>0</v>
      </c>
      <c r="L67" s="171">
        <v>21</v>
      </c>
      <c r="M67" s="171">
        <f t="shared" si="24"/>
        <v>0</v>
      </c>
      <c r="N67" s="164">
        <v>3.0000000000000001E-3</v>
      </c>
      <c r="O67" s="164">
        <f t="shared" si="25"/>
        <v>8.9999999999999993E-3</v>
      </c>
      <c r="P67" s="164">
        <v>0</v>
      </c>
      <c r="Q67" s="164">
        <f t="shared" si="26"/>
        <v>0</v>
      </c>
      <c r="R67" s="164"/>
      <c r="S67" s="164"/>
      <c r="T67" s="165">
        <v>0</v>
      </c>
      <c r="U67" s="164">
        <f t="shared" si="27"/>
        <v>0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155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/>
      <c r="B68" s="162"/>
      <c r="C68" s="250" t="s">
        <v>222</v>
      </c>
      <c r="D68" s="251"/>
      <c r="E68" s="252"/>
      <c r="F68" s="253"/>
      <c r="G68" s="254"/>
      <c r="H68" s="171"/>
      <c r="I68" s="171"/>
      <c r="J68" s="171"/>
      <c r="K68" s="171"/>
      <c r="L68" s="171"/>
      <c r="M68" s="171"/>
      <c r="N68" s="164"/>
      <c r="O68" s="164"/>
      <c r="P68" s="164"/>
      <c r="Q68" s="164"/>
      <c r="R68" s="164"/>
      <c r="S68" s="164"/>
      <c r="T68" s="165"/>
      <c r="U68" s="164"/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143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7" t="str">
        <f>C68</f>
        <v>E8d - šipka doprava text:29m</v>
      </c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55"/>
      <c r="B69" s="162"/>
      <c r="C69" s="250" t="s">
        <v>223</v>
      </c>
      <c r="D69" s="251"/>
      <c r="E69" s="252"/>
      <c r="F69" s="253"/>
      <c r="G69" s="254"/>
      <c r="H69" s="171"/>
      <c r="I69" s="171"/>
      <c r="J69" s="171"/>
      <c r="K69" s="171"/>
      <c r="L69" s="171"/>
      <c r="M69" s="171"/>
      <c r="N69" s="164"/>
      <c r="O69" s="164"/>
      <c r="P69" s="164"/>
      <c r="Q69" s="164"/>
      <c r="R69" s="164"/>
      <c r="S69" s="164"/>
      <c r="T69" s="165"/>
      <c r="U69" s="164"/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143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7" t="str">
        <f>C69</f>
        <v>E8d - šipka doleva text:33m</v>
      </c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/>
      <c r="B70" s="162"/>
      <c r="C70" s="250" t="s">
        <v>224</v>
      </c>
      <c r="D70" s="251"/>
      <c r="E70" s="252"/>
      <c r="F70" s="253"/>
      <c r="G70" s="254"/>
      <c r="H70" s="171"/>
      <c r="I70" s="171"/>
      <c r="J70" s="171"/>
      <c r="K70" s="171"/>
      <c r="L70" s="171"/>
      <c r="M70" s="171"/>
      <c r="N70" s="164"/>
      <c r="O70" s="164"/>
      <c r="P70" s="164"/>
      <c r="Q70" s="164"/>
      <c r="R70" s="164"/>
      <c r="S70" s="164"/>
      <c r="T70" s="165"/>
      <c r="U70" s="164"/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143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7" t="str">
        <f>C70</f>
        <v>E8d - šipka doleva text:25m</v>
      </c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55">
        <v>55</v>
      </c>
      <c r="B71" s="162" t="s">
        <v>225</v>
      </c>
      <c r="C71" s="191" t="s">
        <v>226</v>
      </c>
      <c r="D71" s="164" t="s">
        <v>195</v>
      </c>
      <c r="E71" s="168">
        <v>2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4">
        <v>0.22500000000000001</v>
      </c>
      <c r="O71" s="164">
        <f>ROUND(E71*N71,5)</f>
        <v>0.45</v>
      </c>
      <c r="P71" s="164">
        <v>0</v>
      </c>
      <c r="Q71" s="164">
        <f>ROUND(E71*P71,5)</f>
        <v>0</v>
      </c>
      <c r="R71" s="164"/>
      <c r="S71" s="164"/>
      <c r="T71" s="165">
        <v>1.8360000000000001</v>
      </c>
      <c r="U71" s="164">
        <f>ROUND(E71*T71,2)</f>
        <v>3.67</v>
      </c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110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55">
        <v>56</v>
      </c>
      <c r="B72" s="162" t="s">
        <v>227</v>
      </c>
      <c r="C72" s="191" t="s">
        <v>228</v>
      </c>
      <c r="D72" s="164" t="s">
        <v>195</v>
      </c>
      <c r="E72" s="168">
        <v>1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64">
        <v>7.0000000000000001E-3</v>
      </c>
      <c r="O72" s="164">
        <f>ROUND(E72*N72,5)</f>
        <v>7.0000000000000001E-3</v>
      </c>
      <c r="P72" s="164">
        <v>0</v>
      </c>
      <c r="Q72" s="164">
        <f>ROUND(E72*P72,5)</f>
        <v>0</v>
      </c>
      <c r="R72" s="164"/>
      <c r="S72" s="164"/>
      <c r="T72" s="165">
        <v>0</v>
      </c>
      <c r="U72" s="164">
        <f>ROUND(E72*T72,2)</f>
        <v>0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155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x14ac:dyDescent="0.2">
      <c r="A73" s="156" t="s">
        <v>105</v>
      </c>
      <c r="B73" s="163" t="s">
        <v>70</v>
      </c>
      <c r="C73" s="192" t="s">
        <v>71</v>
      </c>
      <c r="D73" s="166"/>
      <c r="E73" s="169"/>
      <c r="F73" s="172"/>
      <c r="G73" s="172">
        <f>SUMIF(AE74:AE76,"&lt;&gt;NOR",G74:G76)</f>
        <v>0</v>
      </c>
      <c r="H73" s="172"/>
      <c r="I73" s="172">
        <f>SUM(I74:I76)</f>
        <v>0</v>
      </c>
      <c r="J73" s="172"/>
      <c r="K73" s="172">
        <f>SUM(K74:K76)</f>
        <v>0</v>
      </c>
      <c r="L73" s="172"/>
      <c r="M73" s="172">
        <f>SUM(M74:M76)</f>
        <v>0</v>
      </c>
      <c r="N73" s="166"/>
      <c r="O73" s="166">
        <f>SUM(O74:O76)</f>
        <v>3.5000000000000001E-3</v>
      </c>
      <c r="P73" s="166"/>
      <c r="Q73" s="166">
        <f>SUM(Q74:Q76)</f>
        <v>3.7625000000000002</v>
      </c>
      <c r="R73" s="166"/>
      <c r="S73" s="166"/>
      <c r="T73" s="167"/>
      <c r="U73" s="166">
        <f>SUM(U74:U76)</f>
        <v>20.03</v>
      </c>
      <c r="AE73" t="s">
        <v>106</v>
      </c>
    </row>
    <row r="74" spans="1:60" outlineLevel="1" x14ac:dyDescent="0.2">
      <c r="A74" s="155">
        <v>57</v>
      </c>
      <c r="B74" s="162" t="s">
        <v>229</v>
      </c>
      <c r="C74" s="191" t="s">
        <v>230</v>
      </c>
      <c r="D74" s="164" t="s">
        <v>195</v>
      </c>
      <c r="E74" s="168">
        <v>23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4">
        <v>0</v>
      </c>
      <c r="O74" s="164">
        <f>ROUND(E74*N74,5)</f>
        <v>0</v>
      </c>
      <c r="P74" s="164">
        <v>4.0000000000000001E-3</v>
      </c>
      <c r="Q74" s="164">
        <f>ROUND(E74*P74,5)</f>
        <v>9.1999999999999998E-2</v>
      </c>
      <c r="R74" s="164"/>
      <c r="S74" s="164"/>
      <c r="T74" s="165">
        <v>0.17399999999999999</v>
      </c>
      <c r="U74" s="164">
        <f>ROUND(E74*T74,2)</f>
        <v>4</v>
      </c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110</v>
      </c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>
        <v>58</v>
      </c>
      <c r="B75" s="162" t="s">
        <v>231</v>
      </c>
      <c r="C75" s="191" t="s">
        <v>232</v>
      </c>
      <c r="D75" s="164" t="s">
        <v>195</v>
      </c>
      <c r="E75" s="168">
        <v>17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64">
        <v>0</v>
      </c>
      <c r="O75" s="164">
        <f>ROUND(E75*N75,5)</f>
        <v>0</v>
      </c>
      <c r="P75" s="164">
        <v>0</v>
      </c>
      <c r="Q75" s="164">
        <f>ROUND(E75*P75,5)</f>
        <v>0</v>
      </c>
      <c r="R75" s="164"/>
      <c r="S75" s="164"/>
      <c r="T75" s="165">
        <v>0.25</v>
      </c>
      <c r="U75" s="164">
        <f>ROUND(E75*T75,2)</f>
        <v>4.25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110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>
        <v>59</v>
      </c>
      <c r="B76" s="162" t="s">
        <v>233</v>
      </c>
      <c r="C76" s="191" t="s">
        <v>234</v>
      </c>
      <c r="D76" s="164" t="s">
        <v>109</v>
      </c>
      <c r="E76" s="168">
        <v>1.5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4">
        <v>2.33E-3</v>
      </c>
      <c r="O76" s="164">
        <f>ROUND(E76*N76,5)</f>
        <v>3.5000000000000001E-3</v>
      </c>
      <c r="P76" s="164">
        <v>2.4470000000000001</v>
      </c>
      <c r="Q76" s="164">
        <f>ROUND(E76*P76,5)</f>
        <v>3.6705000000000001</v>
      </c>
      <c r="R76" s="164"/>
      <c r="S76" s="164"/>
      <c r="T76" s="165">
        <v>7.8559999999999999</v>
      </c>
      <c r="U76" s="164">
        <f>ROUND(E76*T76,2)</f>
        <v>11.78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110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x14ac:dyDescent="0.2">
      <c r="A77" s="156" t="s">
        <v>105</v>
      </c>
      <c r="B77" s="163" t="s">
        <v>72</v>
      </c>
      <c r="C77" s="192" t="s">
        <v>73</v>
      </c>
      <c r="D77" s="166"/>
      <c r="E77" s="169"/>
      <c r="F77" s="172"/>
      <c r="G77" s="172">
        <f>SUMIF(AE78:AE85,"&lt;&gt;NOR",G78:G85)</f>
        <v>0</v>
      </c>
      <c r="H77" s="172"/>
      <c r="I77" s="172">
        <f>SUM(I78:I85)</f>
        <v>0</v>
      </c>
      <c r="J77" s="172"/>
      <c r="K77" s="172">
        <f>SUM(K78:K85)</f>
        <v>0</v>
      </c>
      <c r="L77" s="172"/>
      <c r="M77" s="172">
        <f>SUM(M78:M85)</f>
        <v>0</v>
      </c>
      <c r="N77" s="166"/>
      <c r="O77" s="166">
        <f>SUM(O78:O85)</f>
        <v>0</v>
      </c>
      <c r="P77" s="166"/>
      <c r="Q77" s="166">
        <f>SUM(Q78:Q85)</f>
        <v>0</v>
      </c>
      <c r="R77" s="166"/>
      <c r="S77" s="166"/>
      <c r="T77" s="167"/>
      <c r="U77" s="166">
        <f>SUM(U78:U85)</f>
        <v>265.25</v>
      </c>
      <c r="AE77" t="s">
        <v>106</v>
      </c>
    </row>
    <row r="78" spans="1:60" outlineLevel="1" x14ac:dyDescent="0.2">
      <c r="A78" s="155">
        <v>60</v>
      </c>
      <c r="B78" s="162" t="s">
        <v>235</v>
      </c>
      <c r="C78" s="191" t="s">
        <v>236</v>
      </c>
      <c r="D78" s="164" t="s">
        <v>237</v>
      </c>
      <c r="E78" s="168">
        <v>3115.6257299999997</v>
      </c>
      <c r="F78" s="170"/>
      <c r="G78" s="171">
        <f t="shared" ref="G78:G85" si="28">ROUND(E78*F78,2)</f>
        <v>0</v>
      </c>
      <c r="H78" s="170"/>
      <c r="I78" s="171">
        <f t="shared" ref="I78:I85" si="29">ROUND(E78*H78,2)</f>
        <v>0</v>
      </c>
      <c r="J78" s="170"/>
      <c r="K78" s="171">
        <f t="shared" ref="K78:K85" si="30">ROUND(E78*J78,2)</f>
        <v>0</v>
      </c>
      <c r="L78" s="171">
        <v>21</v>
      </c>
      <c r="M78" s="171">
        <f t="shared" ref="M78:M85" si="31">G78*(1+L78/100)</f>
        <v>0</v>
      </c>
      <c r="N78" s="164">
        <v>0</v>
      </c>
      <c r="O78" s="164">
        <f t="shared" ref="O78:O85" si="32">ROUND(E78*N78,5)</f>
        <v>0</v>
      </c>
      <c r="P78" s="164">
        <v>0</v>
      </c>
      <c r="Q78" s="164">
        <f t="shared" ref="Q78:Q85" si="33">ROUND(E78*P78,5)</f>
        <v>0</v>
      </c>
      <c r="R78" s="164"/>
      <c r="S78" s="164"/>
      <c r="T78" s="165">
        <v>0.01</v>
      </c>
      <c r="U78" s="164">
        <f t="shared" ref="U78:U85" si="34">ROUND(E78*T78,2)</f>
        <v>31.16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110</v>
      </c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>
        <v>61</v>
      </c>
      <c r="B79" s="162" t="s">
        <v>238</v>
      </c>
      <c r="C79" s="191" t="s">
        <v>239</v>
      </c>
      <c r="D79" s="164" t="s">
        <v>237</v>
      </c>
      <c r="E79" s="168">
        <v>43618.760219999996</v>
      </c>
      <c r="F79" s="170"/>
      <c r="G79" s="171">
        <f t="shared" si="28"/>
        <v>0</v>
      </c>
      <c r="H79" s="170"/>
      <c r="I79" s="171">
        <f t="shared" si="29"/>
        <v>0</v>
      </c>
      <c r="J79" s="170"/>
      <c r="K79" s="171">
        <f t="shared" si="30"/>
        <v>0</v>
      </c>
      <c r="L79" s="171">
        <v>21</v>
      </c>
      <c r="M79" s="171">
        <f t="shared" si="31"/>
        <v>0</v>
      </c>
      <c r="N79" s="164">
        <v>0</v>
      </c>
      <c r="O79" s="164">
        <f t="shared" si="32"/>
        <v>0</v>
      </c>
      <c r="P79" s="164">
        <v>0</v>
      </c>
      <c r="Q79" s="164">
        <f t="shared" si="33"/>
        <v>0</v>
      </c>
      <c r="R79" s="164"/>
      <c r="S79" s="164"/>
      <c r="T79" s="165">
        <v>0</v>
      </c>
      <c r="U79" s="164">
        <f t="shared" si="34"/>
        <v>0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110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>
        <v>62</v>
      </c>
      <c r="B80" s="162" t="s">
        <v>240</v>
      </c>
      <c r="C80" s="191" t="s">
        <v>241</v>
      </c>
      <c r="D80" s="164" t="s">
        <v>237</v>
      </c>
      <c r="E80" s="168">
        <v>340.24644000000001</v>
      </c>
      <c r="F80" s="170"/>
      <c r="G80" s="171">
        <f t="shared" si="28"/>
        <v>0</v>
      </c>
      <c r="H80" s="170"/>
      <c r="I80" s="171">
        <f t="shared" si="29"/>
        <v>0</v>
      </c>
      <c r="J80" s="170"/>
      <c r="K80" s="171">
        <f t="shared" si="30"/>
        <v>0</v>
      </c>
      <c r="L80" s="171">
        <v>21</v>
      </c>
      <c r="M80" s="171">
        <f t="shared" si="31"/>
        <v>0</v>
      </c>
      <c r="N80" s="164">
        <v>0</v>
      </c>
      <c r="O80" s="164">
        <f t="shared" si="32"/>
        <v>0</v>
      </c>
      <c r="P80" s="164">
        <v>0</v>
      </c>
      <c r="Q80" s="164">
        <f t="shared" si="33"/>
        <v>0</v>
      </c>
      <c r="R80" s="164"/>
      <c r="S80" s="164"/>
      <c r="T80" s="165">
        <v>0.68799999999999994</v>
      </c>
      <c r="U80" s="164">
        <f t="shared" si="34"/>
        <v>234.09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110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55">
        <v>63</v>
      </c>
      <c r="B81" s="162" t="s">
        <v>242</v>
      </c>
      <c r="C81" s="191" t="s">
        <v>243</v>
      </c>
      <c r="D81" s="164" t="s">
        <v>237</v>
      </c>
      <c r="E81" s="168">
        <v>680.49288000000001</v>
      </c>
      <c r="F81" s="170"/>
      <c r="G81" s="171">
        <f t="shared" si="28"/>
        <v>0</v>
      </c>
      <c r="H81" s="170"/>
      <c r="I81" s="171">
        <f t="shared" si="29"/>
        <v>0</v>
      </c>
      <c r="J81" s="170"/>
      <c r="K81" s="171">
        <f t="shared" si="30"/>
        <v>0</v>
      </c>
      <c r="L81" s="171">
        <v>21</v>
      </c>
      <c r="M81" s="171">
        <f t="shared" si="31"/>
        <v>0</v>
      </c>
      <c r="N81" s="164">
        <v>0</v>
      </c>
      <c r="O81" s="164">
        <f t="shared" si="32"/>
        <v>0</v>
      </c>
      <c r="P81" s="164">
        <v>0</v>
      </c>
      <c r="Q81" s="164">
        <f t="shared" si="33"/>
        <v>0</v>
      </c>
      <c r="R81" s="164"/>
      <c r="S81" s="164"/>
      <c r="T81" s="165">
        <v>0</v>
      </c>
      <c r="U81" s="164">
        <f t="shared" si="34"/>
        <v>0</v>
      </c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110</v>
      </c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55">
        <v>64</v>
      </c>
      <c r="B82" s="162" t="s">
        <v>244</v>
      </c>
      <c r="C82" s="191" t="s">
        <v>245</v>
      </c>
      <c r="D82" s="164" t="s">
        <v>237</v>
      </c>
      <c r="E82" s="168">
        <v>190.95093</v>
      </c>
      <c r="F82" s="170"/>
      <c r="G82" s="171">
        <f t="shared" si="28"/>
        <v>0</v>
      </c>
      <c r="H82" s="170"/>
      <c r="I82" s="171">
        <f t="shared" si="29"/>
        <v>0</v>
      </c>
      <c r="J82" s="170"/>
      <c r="K82" s="171">
        <f t="shared" si="30"/>
        <v>0</v>
      </c>
      <c r="L82" s="171">
        <v>21</v>
      </c>
      <c r="M82" s="171">
        <f t="shared" si="31"/>
        <v>0</v>
      </c>
      <c r="N82" s="164">
        <v>0</v>
      </c>
      <c r="O82" s="164">
        <f t="shared" si="32"/>
        <v>0</v>
      </c>
      <c r="P82" s="164">
        <v>0</v>
      </c>
      <c r="Q82" s="164">
        <f t="shared" si="33"/>
        <v>0</v>
      </c>
      <c r="R82" s="164"/>
      <c r="S82" s="164"/>
      <c r="T82" s="165">
        <v>0</v>
      </c>
      <c r="U82" s="164">
        <f t="shared" si="34"/>
        <v>0</v>
      </c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110</v>
      </c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55">
        <v>65</v>
      </c>
      <c r="B83" s="162" t="s">
        <v>246</v>
      </c>
      <c r="C83" s="191" t="s">
        <v>247</v>
      </c>
      <c r="D83" s="164" t="s">
        <v>237</v>
      </c>
      <c r="E83" s="168">
        <v>132.6909</v>
      </c>
      <c r="F83" s="170"/>
      <c r="G83" s="171">
        <f t="shared" si="28"/>
        <v>0</v>
      </c>
      <c r="H83" s="170"/>
      <c r="I83" s="171">
        <f t="shared" si="29"/>
        <v>0</v>
      </c>
      <c r="J83" s="170"/>
      <c r="K83" s="171">
        <f t="shared" si="30"/>
        <v>0</v>
      </c>
      <c r="L83" s="171">
        <v>21</v>
      </c>
      <c r="M83" s="171">
        <f t="shared" si="31"/>
        <v>0</v>
      </c>
      <c r="N83" s="164">
        <v>0</v>
      </c>
      <c r="O83" s="164">
        <f t="shared" si="32"/>
        <v>0</v>
      </c>
      <c r="P83" s="164">
        <v>0</v>
      </c>
      <c r="Q83" s="164">
        <f t="shared" si="33"/>
        <v>0</v>
      </c>
      <c r="R83" s="164"/>
      <c r="S83" s="164"/>
      <c r="T83" s="165">
        <v>0</v>
      </c>
      <c r="U83" s="164">
        <f t="shared" si="34"/>
        <v>0</v>
      </c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110</v>
      </c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>
        <v>66</v>
      </c>
      <c r="B84" s="162" t="s">
        <v>248</v>
      </c>
      <c r="C84" s="191" t="s">
        <v>249</v>
      </c>
      <c r="D84" s="164" t="s">
        <v>237</v>
      </c>
      <c r="E84" s="168">
        <v>517.92308000000003</v>
      </c>
      <c r="F84" s="170"/>
      <c r="G84" s="171">
        <f t="shared" si="28"/>
        <v>0</v>
      </c>
      <c r="H84" s="170"/>
      <c r="I84" s="171">
        <f t="shared" si="29"/>
        <v>0</v>
      </c>
      <c r="J84" s="170"/>
      <c r="K84" s="171">
        <f t="shared" si="30"/>
        <v>0</v>
      </c>
      <c r="L84" s="171">
        <v>21</v>
      </c>
      <c r="M84" s="171">
        <f t="shared" si="31"/>
        <v>0</v>
      </c>
      <c r="N84" s="164">
        <v>0</v>
      </c>
      <c r="O84" s="164">
        <f t="shared" si="32"/>
        <v>0</v>
      </c>
      <c r="P84" s="164">
        <v>0</v>
      </c>
      <c r="Q84" s="164">
        <f t="shared" si="33"/>
        <v>0</v>
      </c>
      <c r="R84" s="164"/>
      <c r="S84" s="164"/>
      <c r="T84" s="165">
        <v>0</v>
      </c>
      <c r="U84" s="164">
        <f t="shared" si="34"/>
        <v>0</v>
      </c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110</v>
      </c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55">
        <v>67</v>
      </c>
      <c r="B85" s="162" t="s">
        <v>250</v>
      </c>
      <c r="C85" s="191" t="s">
        <v>251</v>
      </c>
      <c r="D85" s="164" t="s">
        <v>237</v>
      </c>
      <c r="E85" s="168">
        <v>24.821059999999999</v>
      </c>
      <c r="F85" s="170"/>
      <c r="G85" s="171">
        <f t="shared" si="28"/>
        <v>0</v>
      </c>
      <c r="H85" s="170"/>
      <c r="I85" s="171">
        <f t="shared" si="29"/>
        <v>0</v>
      </c>
      <c r="J85" s="170"/>
      <c r="K85" s="171">
        <f t="shared" si="30"/>
        <v>0</v>
      </c>
      <c r="L85" s="171">
        <v>21</v>
      </c>
      <c r="M85" s="171">
        <f t="shared" si="31"/>
        <v>0</v>
      </c>
      <c r="N85" s="164">
        <v>0</v>
      </c>
      <c r="O85" s="164">
        <f t="shared" si="32"/>
        <v>0</v>
      </c>
      <c r="P85" s="164">
        <v>0</v>
      </c>
      <c r="Q85" s="164">
        <f t="shared" si="33"/>
        <v>0</v>
      </c>
      <c r="R85" s="164"/>
      <c r="S85" s="164"/>
      <c r="T85" s="165">
        <v>0</v>
      </c>
      <c r="U85" s="164">
        <f t="shared" si="34"/>
        <v>0</v>
      </c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110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x14ac:dyDescent="0.2">
      <c r="A86" s="156" t="s">
        <v>105</v>
      </c>
      <c r="B86" s="163" t="s">
        <v>74</v>
      </c>
      <c r="C86" s="192" t="s">
        <v>75</v>
      </c>
      <c r="D86" s="166"/>
      <c r="E86" s="169"/>
      <c r="F86" s="172"/>
      <c r="G86" s="172">
        <f>SUMIF(AE87:AE87,"&lt;&gt;NOR",G87:G87)</f>
        <v>0</v>
      </c>
      <c r="H86" s="172"/>
      <c r="I86" s="172">
        <f>SUM(I87:I87)</f>
        <v>0</v>
      </c>
      <c r="J86" s="172"/>
      <c r="K86" s="172">
        <f>SUM(K87:K87)</f>
        <v>0</v>
      </c>
      <c r="L86" s="172"/>
      <c r="M86" s="172">
        <f>SUM(M87:M87)</f>
        <v>0</v>
      </c>
      <c r="N86" s="166"/>
      <c r="O86" s="166">
        <f>SUM(O87:O87)</f>
        <v>0</v>
      </c>
      <c r="P86" s="166"/>
      <c r="Q86" s="166">
        <f>SUM(Q87:Q87)</f>
        <v>0</v>
      </c>
      <c r="R86" s="166"/>
      <c r="S86" s="166"/>
      <c r="T86" s="167"/>
      <c r="U86" s="166">
        <f>SUM(U87:U87)</f>
        <v>57.38</v>
      </c>
      <c r="AE86" t="s">
        <v>106</v>
      </c>
    </row>
    <row r="87" spans="1:60" outlineLevel="1" x14ac:dyDescent="0.2">
      <c r="A87" s="155">
        <v>68</v>
      </c>
      <c r="B87" s="162" t="s">
        <v>252</v>
      </c>
      <c r="C87" s="191" t="s">
        <v>253</v>
      </c>
      <c r="D87" s="164" t="s">
        <v>237</v>
      </c>
      <c r="E87" s="168">
        <v>3586.0765499999993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64">
        <v>0</v>
      </c>
      <c r="O87" s="164">
        <f>ROUND(E87*N87,5)</f>
        <v>0</v>
      </c>
      <c r="P87" s="164">
        <v>0</v>
      </c>
      <c r="Q87" s="164">
        <f>ROUND(E87*P87,5)</f>
        <v>0</v>
      </c>
      <c r="R87" s="164"/>
      <c r="S87" s="164"/>
      <c r="T87" s="165">
        <v>1.6E-2</v>
      </c>
      <c r="U87" s="164">
        <f>ROUND(E87*T87,2)</f>
        <v>57.38</v>
      </c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110</v>
      </c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x14ac:dyDescent="0.2">
      <c r="A88" s="156" t="s">
        <v>105</v>
      </c>
      <c r="B88" s="163" t="s">
        <v>76</v>
      </c>
      <c r="C88" s="192" t="s">
        <v>77</v>
      </c>
      <c r="D88" s="166"/>
      <c r="E88" s="169"/>
      <c r="F88" s="172"/>
      <c r="G88" s="172">
        <f>SUMIF(AE89:AE89,"&lt;&gt;NOR",G89:G89)</f>
        <v>0</v>
      </c>
      <c r="H88" s="172"/>
      <c r="I88" s="172">
        <f>SUM(I89:I89)</f>
        <v>0</v>
      </c>
      <c r="J88" s="172"/>
      <c r="K88" s="172">
        <f>SUM(K89:K89)</f>
        <v>0</v>
      </c>
      <c r="L88" s="172"/>
      <c r="M88" s="172">
        <f>SUM(M89:M89)</f>
        <v>0</v>
      </c>
      <c r="N88" s="166"/>
      <c r="O88" s="166">
        <f>SUM(O89:O89)</f>
        <v>1.038E-2</v>
      </c>
      <c r="P88" s="166"/>
      <c r="Q88" s="166">
        <f>SUM(Q89:Q89)</f>
        <v>0</v>
      </c>
      <c r="R88" s="166"/>
      <c r="S88" s="166"/>
      <c r="T88" s="167"/>
      <c r="U88" s="166">
        <f>SUM(U89:U89)</f>
        <v>44.12</v>
      </c>
      <c r="AE88" t="s">
        <v>106</v>
      </c>
    </row>
    <row r="89" spans="1:60" outlineLevel="1" x14ac:dyDescent="0.2">
      <c r="A89" s="155">
        <v>69</v>
      </c>
      <c r="B89" s="162" t="s">
        <v>254</v>
      </c>
      <c r="C89" s="191" t="s">
        <v>255</v>
      </c>
      <c r="D89" s="164" t="s">
        <v>129</v>
      </c>
      <c r="E89" s="168">
        <v>129.75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4">
        <v>8.0000000000000007E-5</v>
      </c>
      <c r="O89" s="164">
        <f>ROUND(E89*N89,5)</f>
        <v>1.038E-2</v>
      </c>
      <c r="P89" s="164">
        <v>0</v>
      </c>
      <c r="Q89" s="164">
        <f>ROUND(E89*P89,5)</f>
        <v>0</v>
      </c>
      <c r="R89" s="164"/>
      <c r="S89" s="164"/>
      <c r="T89" s="165">
        <v>0.34</v>
      </c>
      <c r="U89" s="164">
        <f>ROUND(E89*T89,2)</f>
        <v>44.12</v>
      </c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110</v>
      </c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x14ac:dyDescent="0.2">
      <c r="A90" s="156" t="s">
        <v>105</v>
      </c>
      <c r="B90" s="163" t="s">
        <v>78</v>
      </c>
      <c r="C90" s="192" t="s">
        <v>26</v>
      </c>
      <c r="D90" s="166"/>
      <c r="E90" s="169"/>
      <c r="F90" s="172"/>
      <c r="G90" s="172">
        <f>SUMIF(AE91:AE95,"&lt;&gt;NOR",G91:G95)</f>
        <v>0</v>
      </c>
      <c r="H90" s="172"/>
      <c r="I90" s="172">
        <f>SUM(I91:I95)</f>
        <v>0</v>
      </c>
      <c r="J90" s="172"/>
      <c r="K90" s="172">
        <f>SUM(K91:K95)</f>
        <v>0</v>
      </c>
      <c r="L90" s="172"/>
      <c r="M90" s="172">
        <f>SUM(M91:M95)</f>
        <v>0</v>
      </c>
      <c r="N90" s="166"/>
      <c r="O90" s="166">
        <f>SUM(O91:O95)</f>
        <v>0</v>
      </c>
      <c r="P90" s="166"/>
      <c r="Q90" s="166">
        <f>SUM(Q91:Q95)</f>
        <v>0</v>
      </c>
      <c r="R90" s="166"/>
      <c r="S90" s="166"/>
      <c r="T90" s="167"/>
      <c r="U90" s="166">
        <f>SUM(U91:U95)</f>
        <v>0</v>
      </c>
      <c r="AE90" t="s">
        <v>106</v>
      </c>
    </row>
    <row r="91" spans="1:60" outlineLevel="1" x14ac:dyDescent="0.2">
      <c r="A91" s="155">
        <v>70</v>
      </c>
      <c r="B91" s="162" t="s">
        <v>256</v>
      </c>
      <c r="C91" s="191" t="s">
        <v>257</v>
      </c>
      <c r="D91" s="164" t="s">
        <v>258</v>
      </c>
      <c r="E91" s="168">
        <v>1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64">
        <v>0</v>
      </c>
      <c r="O91" s="164">
        <f>ROUND(E91*N91,5)</f>
        <v>0</v>
      </c>
      <c r="P91" s="164">
        <v>0</v>
      </c>
      <c r="Q91" s="164">
        <f>ROUND(E91*P91,5)</f>
        <v>0</v>
      </c>
      <c r="R91" s="164"/>
      <c r="S91" s="164"/>
      <c r="T91" s="165">
        <v>0</v>
      </c>
      <c r="U91" s="164">
        <f>ROUND(E91*T91,2)</f>
        <v>0</v>
      </c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259</v>
      </c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>
        <v>71</v>
      </c>
      <c r="B92" s="162" t="s">
        <v>260</v>
      </c>
      <c r="C92" s="191" t="s">
        <v>261</v>
      </c>
      <c r="D92" s="164" t="s">
        <v>258</v>
      </c>
      <c r="E92" s="168">
        <v>1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64">
        <v>0</v>
      </c>
      <c r="O92" s="164">
        <f>ROUND(E92*N92,5)</f>
        <v>0</v>
      </c>
      <c r="P92" s="164">
        <v>0</v>
      </c>
      <c r="Q92" s="164">
        <f>ROUND(E92*P92,5)</f>
        <v>0</v>
      </c>
      <c r="R92" s="164"/>
      <c r="S92" s="164"/>
      <c r="T92" s="165">
        <v>0</v>
      </c>
      <c r="U92" s="164">
        <f>ROUND(E92*T92,2)</f>
        <v>0</v>
      </c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259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55">
        <v>72</v>
      </c>
      <c r="B93" s="162" t="s">
        <v>262</v>
      </c>
      <c r="C93" s="191" t="s">
        <v>263</v>
      </c>
      <c r="D93" s="164" t="s">
        <v>258</v>
      </c>
      <c r="E93" s="168">
        <v>1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64">
        <v>0</v>
      </c>
      <c r="O93" s="164">
        <f>ROUND(E93*N93,5)</f>
        <v>0</v>
      </c>
      <c r="P93" s="164">
        <v>0</v>
      </c>
      <c r="Q93" s="164">
        <f>ROUND(E93*P93,5)</f>
        <v>0</v>
      </c>
      <c r="R93" s="164"/>
      <c r="S93" s="164"/>
      <c r="T93" s="165">
        <v>0</v>
      </c>
      <c r="U93" s="164">
        <f>ROUND(E93*T93,2)</f>
        <v>0</v>
      </c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259</v>
      </c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55">
        <v>73</v>
      </c>
      <c r="B94" s="162" t="s">
        <v>264</v>
      </c>
      <c r="C94" s="191" t="s">
        <v>265</v>
      </c>
      <c r="D94" s="164" t="s">
        <v>258</v>
      </c>
      <c r="E94" s="168">
        <v>1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64">
        <v>0</v>
      </c>
      <c r="O94" s="164">
        <f>ROUND(E94*N94,5)</f>
        <v>0</v>
      </c>
      <c r="P94" s="164">
        <v>0</v>
      </c>
      <c r="Q94" s="164">
        <f>ROUND(E94*P94,5)</f>
        <v>0</v>
      </c>
      <c r="R94" s="164"/>
      <c r="S94" s="164"/>
      <c r="T94" s="165">
        <v>0</v>
      </c>
      <c r="U94" s="164">
        <f>ROUND(E94*T94,2)</f>
        <v>0</v>
      </c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259</v>
      </c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80">
        <v>74</v>
      </c>
      <c r="B95" s="181" t="s">
        <v>266</v>
      </c>
      <c r="C95" s="193" t="s">
        <v>267</v>
      </c>
      <c r="D95" s="182" t="s">
        <v>258</v>
      </c>
      <c r="E95" s="183">
        <v>1</v>
      </c>
      <c r="F95" s="184"/>
      <c r="G95" s="185">
        <f>ROUND(E95*F95,2)</f>
        <v>0</v>
      </c>
      <c r="H95" s="184"/>
      <c r="I95" s="185">
        <f>ROUND(E95*H95,2)</f>
        <v>0</v>
      </c>
      <c r="J95" s="184"/>
      <c r="K95" s="185">
        <f>ROUND(E95*J95,2)</f>
        <v>0</v>
      </c>
      <c r="L95" s="185">
        <v>21</v>
      </c>
      <c r="M95" s="185">
        <f>G95*(1+L95/100)</f>
        <v>0</v>
      </c>
      <c r="N95" s="182">
        <v>0</v>
      </c>
      <c r="O95" s="182">
        <f>ROUND(E95*N95,5)</f>
        <v>0</v>
      </c>
      <c r="P95" s="182">
        <v>0</v>
      </c>
      <c r="Q95" s="182">
        <f>ROUND(E95*P95,5)</f>
        <v>0</v>
      </c>
      <c r="R95" s="182"/>
      <c r="S95" s="182"/>
      <c r="T95" s="186">
        <v>0</v>
      </c>
      <c r="U95" s="182">
        <f>ROUND(E95*T95,2)</f>
        <v>0</v>
      </c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259</v>
      </c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x14ac:dyDescent="0.2">
      <c r="A96" s="6"/>
      <c r="B96" s="7" t="s">
        <v>268</v>
      </c>
      <c r="C96" s="194" t="s">
        <v>268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AC96">
        <v>15</v>
      </c>
      <c r="AD96">
        <v>21</v>
      </c>
    </row>
    <row r="97" spans="1:31" x14ac:dyDescent="0.2">
      <c r="A97" s="187"/>
      <c r="B97" s="188">
        <v>26</v>
      </c>
      <c r="C97" s="195" t="s">
        <v>268</v>
      </c>
      <c r="D97" s="189"/>
      <c r="E97" s="189"/>
      <c r="F97" s="189"/>
      <c r="G97" s="190">
        <f>G8+G34+G36+G52+G55+G73+G77+G86+G88+G90</f>
        <v>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AC97">
        <f>SUMIF(L7:L95,AC96,G7:G95)</f>
        <v>0</v>
      </c>
      <c r="AD97">
        <f>SUMIF(L7:L95,AD96,G7:G95)</f>
        <v>0</v>
      </c>
      <c r="AE97" t="s">
        <v>269</v>
      </c>
    </row>
    <row r="98" spans="1:31" x14ac:dyDescent="0.2">
      <c r="A98" s="6"/>
      <c r="B98" s="7" t="s">
        <v>268</v>
      </c>
      <c r="C98" s="194" t="s">
        <v>268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6"/>
      <c r="B99" s="7" t="s">
        <v>268</v>
      </c>
      <c r="C99" s="194" t="s">
        <v>268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255">
        <v>33</v>
      </c>
      <c r="B100" s="255"/>
      <c r="C100" s="25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57"/>
      <c r="B101" s="258"/>
      <c r="C101" s="259"/>
      <c r="D101" s="258"/>
      <c r="E101" s="258"/>
      <c r="F101" s="258"/>
      <c r="G101" s="26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AE101" t="s">
        <v>270</v>
      </c>
    </row>
    <row r="102" spans="1:31" x14ac:dyDescent="0.2">
      <c r="A102" s="261"/>
      <c r="B102" s="262"/>
      <c r="C102" s="263"/>
      <c r="D102" s="262"/>
      <c r="E102" s="262"/>
      <c r="F102" s="262"/>
      <c r="G102" s="264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31" x14ac:dyDescent="0.2">
      <c r="A103" s="261"/>
      <c r="B103" s="262"/>
      <c r="C103" s="263"/>
      <c r="D103" s="262"/>
      <c r="E103" s="262"/>
      <c r="F103" s="262"/>
      <c r="G103" s="264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 x14ac:dyDescent="0.2">
      <c r="A104" s="261"/>
      <c r="B104" s="262"/>
      <c r="C104" s="263"/>
      <c r="D104" s="262"/>
      <c r="E104" s="262"/>
      <c r="F104" s="262"/>
      <c r="G104" s="264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 x14ac:dyDescent="0.2">
      <c r="A105" s="265"/>
      <c r="B105" s="266"/>
      <c r="C105" s="267"/>
      <c r="D105" s="266"/>
      <c r="E105" s="266"/>
      <c r="F105" s="266"/>
      <c r="G105" s="26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31" x14ac:dyDescent="0.2">
      <c r="A106" s="6"/>
      <c r="B106" s="7" t="s">
        <v>268</v>
      </c>
      <c r="C106" s="194" t="s">
        <v>268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31" x14ac:dyDescent="0.2">
      <c r="C107" s="196"/>
      <c r="AE107" t="s">
        <v>271</v>
      </c>
    </row>
  </sheetData>
  <mergeCells count="10">
    <mergeCell ref="C69:G69"/>
    <mergeCell ref="C70:G70"/>
    <mergeCell ref="A100:C100"/>
    <mergeCell ref="A101:G105"/>
    <mergeCell ref="A1:G1"/>
    <mergeCell ref="C2:G2"/>
    <mergeCell ref="C3:G3"/>
    <mergeCell ref="C4:G4"/>
    <mergeCell ref="C25:G25"/>
    <mergeCell ref="C68:G68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Mareš, Miroslav</cp:lastModifiedBy>
  <cp:lastPrinted>2014-02-28T09:52:57Z</cp:lastPrinted>
  <dcterms:created xsi:type="dcterms:W3CDTF">2009-04-08T07:15:50Z</dcterms:created>
  <dcterms:modified xsi:type="dcterms:W3CDTF">2019-07-24T06:03:47Z</dcterms:modified>
</cp:coreProperties>
</file>