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01"/>
  <workbookPr/>
  <bookViews>
    <workbookView xWindow="65416" yWindow="65416" windowWidth="29040" windowHeight="15840" activeTab="0"/>
  </bookViews>
  <sheets>
    <sheet name="Rekapitulace stavby" sheetId="1" r:id="rId1"/>
    <sheet name="P012019 - Oprava chodníků..." sheetId="2" r:id="rId2"/>
  </sheets>
  <definedNames>
    <definedName name="_xlnm._FilterDatabase" localSheetId="1" hidden="1">'P012019 - Oprava chodníků...'!$C$121:$K$197</definedName>
    <definedName name="_xlnm.Print_Area" localSheetId="1">'P012019 - Oprava chodníků...'!$C$4:$J$76,'P012019 - Oprava chodníků...'!$C$82:$J$105,'P012019 - Oprava chodníků...'!$C$111:$K$197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'P012019 - Oprava chodníků...'!$121:$121</definedName>
  </definedNames>
  <calcPr calcId="191029"/>
  <extLst/>
</workbook>
</file>

<file path=xl/sharedStrings.xml><?xml version="1.0" encoding="utf-8"?>
<sst xmlns="http://schemas.openxmlformats.org/spreadsheetml/2006/main" count="1248" uniqueCount="375">
  <si>
    <t>Export Komplet</t>
  </si>
  <si>
    <t/>
  </si>
  <si>
    <t>2.0</t>
  </si>
  <si>
    <t>ZAMOK</t>
  </si>
  <si>
    <t>False</t>
  </si>
  <si>
    <t>{575dea86-4815-476f-b4f8-852fa6c7ff09}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</si>
  <si>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</si>
  <si>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</si>
  <si>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</si>
  <si>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</si>
  <si>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</si>
  <si>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</si>
  <si>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</si>
  <si>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</si>
  <si>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P012019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</si>
  <si>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</si>
  <si>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</si>
  <si>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chodníků na náměstí Budovatelů</t>
  </si>
  <si>
    <t>KSO:</t>
  </si>
  <si>
    <t>CC-CZ:</t>
  </si>
  <si>
    <t>Místo:</t>
  </si>
  <si>
    <t xml:space="preserve"> </t>
  </si>
  <si>
    <t>Datum:</t>
  </si>
  <si>
    <t>20. 2. 2019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</si>
  <si>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</si>
  <si>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</si>
  <si>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</si>
  <si>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</si>
  <si>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</si>
  <si>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</si>
  <si>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</si>
  <si>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</si>
  <si>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</si>
  <si>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06032354</t>
  </si>
  <si>
    <t>GEOprojectKV s.r.o.</t>
  </si>
  <si>
    <t>CZ06032354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</si>
  <si>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</si>
  <si>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</si>
  <si>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</si>
  <si>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</si>
  <si>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</si>
  <si>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</si>
  <si>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</si>
  <si>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</si>
  <si>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</si>
  <si>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</si>
  <si>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</si>
  <si>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</si>
  <si>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</si>
  <si>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</si>
  <si>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</si>
  <si>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</si>
  <si>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</si>
  <si>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</si>
  <si>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</si>
  <si>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</si>
  <si>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</si>
  <si>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</si>
  <si>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</si>
  <si>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</si>
  <si>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</si>
  <si>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</si>
  <si>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</si>
  <si>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</si>
  <si>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</si>
  <si>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</si>
  <si>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</si>
  <si>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</si>
  <si>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</si>
  <si>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</si>
  <si>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</si>
  <si>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</si>
  <si>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</si>
  <si>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</si>
  <si>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</si>
  <si>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</si>
  <si>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</si>
  <si>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</si>
  <si>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</si>
  <si>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</si>
  <si>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</si>
  <si>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</si>
  <si>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</si>
  <si>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</si>
  <si>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</si>
  <si>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</si>
  <si>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</si>
  <si>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</si>
  <si>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</si>
  <si>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</si>
  <si>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</si>
  <si>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</si>
  <si>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</si>
  <si>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</si>
  <si>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</si>
  <si>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</si>
  <si>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</si>
  <si>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</si>
  <si>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</si>
  <si>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</si>
  <si>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</si>
  <si>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</si>
  <si>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</si>
  <si>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</si>
  <si>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</si>
  <si>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</si>
  <si>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</si>
  <si>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</si>
  <si>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</si>
  <si>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</si>
  <si>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</si>
  <si>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</si>
  <si>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</si>
  <si>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</si>
  <si>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</si>
  <si>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</si>
  <si>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</si>
  <si>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</si>
  <si>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</si>
  <si>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</si>
  <si>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</si>
  <si>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</si>
  <si>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</si>
  <si>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</si>
  <si>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2019 01</t>
  </si>
  <si>
    <t>4</t>
  </si>
  <si>
    <t>-114835753</t>
  </si>
  <si>
    <t>113107132</t>
  </si>
  <si>
    <t>Odstranění podkladu z betonu prostého tl 300 mm ručně</t>
  </si>
  <si>
    <t>-1590471433</t>
  </si>
  <si>
    <t>3</t>
  </si>
  <si>
    <t>113107222</t>
  </si>
  <si>
    <t>Odstranění podkladu z kameniva drceného tl 200 mm strojně pl přes 200 m2</t>
  </si>
  <si>
    <t>-390545970</t>
  </si>
  <si>
    <t>113201112</t>
  </si>
  <si>
    <t>Vytrhání obrub silničních ležatých</t>
  </si>
  <si>
    <t>m</t>
  </si>
  <si>
    <t>942579008</t>
  </si>
  <si>
    <t>5</t>
  </si>
  <si>
    <t>122202202</t>
  </si>
  <si>
    <t>Odkopávky a prokopávky nezapažené pro silnice objemu do 1000 m3 v hornině tř. 3</t>
  </si>
  <si>
    <t>m3</t>
  </si>
  <si>
    <t>1676947546</t>
  </si>
  <si>
    <t>6</t>
  </si>
  <si>
    <t>122202209</t>
  </si>
  <si>
    <t>Příplatek k odkopávkám a prokopávkám pro silnice v hornině tř. 3 za lepivost</t>
  </si>
  <si>
    <t>1624406577</t>
  </si>
  <si>
    <t>7</t>
  </si>
  <si>
    <t>162701105</t>
  </si>
  <si>
    <t>Vodorovné přemístění do 10000 m výkopku/sypaniny z horniny tř. 1 až 4</t>
  </si>
  <si>
    <t>-2031996607</t>
  </si>
  <si>
    <t>8</t>
  </si>
  <si>
    <t>171201201</t>
  </si>
  <si>
    <t>Uložení sypaniny na skládky</t>
  </si>
  <si>
    <t>-1984935926</t>
  </si>
  <si>
    <t>9</t>
  </si>
  <si>
    <t>171201211</t>
  </si>
  <si>
    <t>Poplatek za uložení stavebního odpadu - zeminy a kameniva na skládce</t>
  </si>
  <si>
    <t>t</t>
  </si>
  <si>
    <t>-1184716834</t>
  </si>
  <si>
    <t>VV</t>
  </si>
  <si>
    <t>6*1,6</t>
  </si>
  <si>
    <t>10</t>
  </si>
  <si>
    <t>175111101</t>
  </si>
  <si>
    <t>Obsypání potrubí ručně sypaninou bez prohození sítem, uloženou do 3 m</t>
  </si>
  <si>
    <t>-997421399</t>
  </si>
  <si>
    <t>11</t>
  </si>
  <si>
    <t>M</t>
  </si>
  <si>
    <t>58331200</t>
  </si>
  <si>
    <t>štěrkopísek netříděný zásypový</t>
  </si>
  <si>
    <t>1073045459</t>
  </si>
  <si>
    <t>5*2 'Přepočtené koeficientem množství</t>
  </si>
  <si>
    <t>12</t>
  </si>
  <si>
    <t>181102302</t>
  </si>
  <si>
    <t>Úprava pláně v zářezech se zhutněním</t>
  </si>
  <si>
    <t>799133638</t>
  </si>
  <si>
    <t>Komunikace pozemní</t>
  </si>
  <si>
    <t>13</t>
  </si>
  <si>
    <t>564861111</t>
  </si>
  <si>
    <t>Podklad ze štěrkodrtě ŠD tl 200 mm</t>
  </si>
  <si>
    <t>-1490927395</t>
  </si>
  <si>
    <t>14</t>
  </si>
  <si>
    <t>564861114</t>
  </si>
  <si>
    <t>Podklad ze štěrkodrtě ŠD tl 230 mm</t>
  </si>
  <si>
    <t>1126571066</t>
  </si>
  <si>
    <t>596211122</t>
  </si>
  <si>
    <t>Kladení zámkové dlažby komunikací pro pěší tl 60 mm skupiny B pl do 300 m2</t>
  </si>
  <si>
    <t>-905755418</t>
  </si>
  <si>
    <t>16</t>
  </si>
  <si>
    <t>59245008</t>
  </si>
  <si>
    <t>dlažba skladebná betonová 200x100x60mm barevná</t>
  </si>
  <si>
    <t>-1727843471</t>
  </si>
  <si>
    <t>17</t>
  </si>
  <si>
    <t>59245006</t>
  </si>
  <si>
    <t>dlažba skladebná betonová pro nevidomé 200x100x60mm barevná</t>
  </si>
  <si>
    <t>235371325</t>
  </si>
  <si>
    <t>18</t>
  </si>
  <si>
    <t>596211221</t>
  </si>
  <si>
    <t>Kladení zámkové dlažby komunikací pro pěší tl 80 mm skupiny B pl do 100 m2</t>
  </si>
  <si>
    <t>1214600722</t>
  </si>
  <si>
    <t>19</t>
  </si>
  <si>
    <t>59245005</t>
  </si>
  <si>
    <t>dlažba skladebná betonová 200x100x80mm barevná</t>
  </si>
  <si>
    <t>1403586356</t>
  </si>
  <si>
    <t>20</t>
  </si>
  <si>
    <t>596811123</t>
  </si>
  <si>
    <t>Kladení kamenné dlažby komunikací pro pěší do lože z kameniva vel do 0,09 m2 plochy přes 300 m2</t>
  </si>
  <si>
    <t>-1137590863</t>
  </si>
  <si>
    <t>58381094R</t>
  </si>
  <si>
    <t>deska dlažební řezaná žula 300x150mm tl 80mm</t>
  </si>
  <si>
    <t>-1501801293</t>
  </si>
  <si>
    <t>22</t>
  </si>
  <si>
    <t>58381099R</t>
  </si>
  <si>
    <t>deska dlažební řezaná žula 450x200mm tl 80mm</t>
  </si>
  <si>
    <t>1317249212</t>
  </si>
  <si>
    <t>23</t>
  </si>
  <si>
    <t>599141111</t>
  </si>
  <si>
    <t>Vyplnění spár mezi silničními dílci živičnou zálivkou</t>
  </si>
  <si>
    <t>1079269503</t>
  </si>
  <si>
    <t>Trubní vedení</t>
  </si>
  <si>
    <t>24</t>
  </si>
  <si>
    <t>871263121</t>
  </si>
  <si>
    <t>Montáž kanalizačního potrubí z PVC těsněné gumovým kroužkem otevřený výkop sklon do 20 % DN 110</t>
  </si>
  <si>
    <t>320049713</t>
  </si>
  <si>
    <t>25</t>
  </si>
  <si>
    <t>28611113</t>
  </si>
  <si>
    <t>trubka kanalizační PVC DN 110x1000 mm SN4</t>
  </si>
  <si>
    <t>1374679934</t>
  </si>
  <si>
    <t>26</t>
  </si>
  <si>
    <t>871273121</t>
  </si>
  <si>
    <t>Montáž kanalizačního potrubí z PVC těsněné gumovým kroužkem otevřený výkop sklon do 20 % DN 125</t>
  </si>
  <si>
    <t>2139173252</t>
  </si>
  <si>
    <t>27</t>
  </si>
  <si>
    <t>28611126</t>
  </si>
  <si>
    <t>trubka kanalizační PVC DN 125x1000 mm SN4</t>
  </si>
  <si>
    <t>-326098649</t>
  </si>
  <si>
    <t>28</t>
  </si>
  <si>
    <t>877265271</t>
  </si>
  <si>
    <t>Montáž lapače střešních splavenin z tvrdého PVC-systém KG DN 110</t>
  </si>
  <si>
    <t>kus</t>
  </si>
  <si>
    <t>-706916698</t>
  </si>
  <si>
    <t>29</t>
  </si>
  <si>
    <t>28341111</t>
  </si>
  <si>
    <t>lapače střešních splavenin okapová vpusť s košem+odnímatelný sifonový uzávěr z PP</t>
  </si>
  <si>
    <t>-247585938</t>
  </si>
  <si>
    <t>30</t>
  </si>
  <si>
    <t>877275221</t>
  </si>
  <si>
    <t>Montáž tvarovek z tvrdého PVC-systém KG nebo z polypropylenu-systém KG 2000 dvouosé DN 125</t>
  </si>
  <si>
    <t>-949561551</t>
  </si>
  <si>
    <t>31</t>
  </si>
  <si>
    <t>28611388</t>
  </si>
  <si>
    <t>odbočka kanalizační PVC s hrdlem 110/125/45°</t>
  </si>
  <si>
    <t>812885979</t>
  </si>
  <si>
    <t>32</t>
  </si>
  <si>
    <t>28611353</t>
  </si>
  <si>
    <t>koleno kanalizační PVC KG 110x87°</t>
  </si>
  <si>
    <t>1317926691</t>
  </si>
  <si>
    <t>33</t>
  </si>
  <si>
    <t>28611358</t>
  </si>
  <si>
    <t>koleno kanalizace PVC KG 125x87°</t>
  </si>
  <si>
    <t>-1896702026</t>
  </si>
  <si>
    <t>34</t>
  </si>
  <si>
    <t>28611357</t>
  </si>
  <si>
    <t>koleno kanalizace PVC KG 125x67°</t>
  </si>
  <si>
    <t>-1376635924</t>
  </si>
  <si>
    <t>35</t>
  </si>
  <si>
    <t>28611356</t>
  </si>
  <si>
    <t>koleno kanalizační PVC KG 125x45°</t>
  </si>
  <si>
    <t>-1345752302</t>
  </si>
  <si>
    <t>36</t>
  </si>
  <si>
    <t>28611354</t>
  </si>
  <si>
    <t>koleno kanalizace PVC KG 125x15°</t>
  </si>
  <si>
    <t>1620292271</t>
  </si>
  <si>
    <t>37</t>
  </si>
  <si>
    <t>899231111</t>
  </si>
  <si>
    <t>Výšková úprava uličního vstupu nebo vpusti do 200 mm zvýšením mříže</t>
  </si>
  <si>
    <t>583997813</t>
  </si>
  <si>
    <t>Ostatní konstrukce a práce, bourání</t>
  </si>
  <si>
    <t>38</t>
  </si>
  <si>
    <t>914111111</t>
  </si>
  <si>
    <t>Montáž svislé dopravní značky do velikosti 1 m2 objímkami na sloupek nebo konzolu</t>
  </si>
  <si>
    <t>-1554272278</t>
  </si>
  <si>
    <t>39</t>
  </si>
  <si>
    <t>914511112</t>
  </si>
  <si>
    <t>Montáž sloupku dopravních značek délky do 3,5 m s betonovým základem a patkou</t>
  </si>
  <si>
    <t>1934979410</t>
  </si>
  <si>
    <t>40</t>
  </si>
  <si>
    <t>916241113</t>
  </si>
  <si>
    <t>Osazení obrubníku kamenného ležatého s boční opěrou do lože z betonu prostého</t>
  </si>
  <si>
    <t>-73577547</t>
  </si>
  <si>
    <t>41</t>
  </si>
  <si>
    <t>966006132</t>
  </si>
  <si>
    <t>Odstranění značek dopravních nebo orientačních se sloupky s betonovými patkami</t>
  </si>
  <si>
    <t>1963168549</t>
  </si>
  <si>
    <t>42</t>
  </si>
  <si>
    <t>966006211</t>
  </si>
  <si>
    <t>Odstranění svislých dopravních značek ze sloupů, sloupků nebo konzol</t>
  </si>
  <si>
    <t>786138249</t>
  </si>
  <si>
    <t>43</t>
  </si>
  <si>
    <t>979024443</t>
  </si>
  <si>
    <t>Očištění vybouraných obrubníků a krajníků silničních</t>
  </si>
  <si>
    <t>-785966956</t>
  </si>
  <si>
    <t>997</t>
  </si>
  <si>
    <t>Přesun sutě</t>
  </si>
  <si>
    <t>44</t>
  </si>
  <si>
    <t>997221551</t>
  </si>
  <si>
    <t>Vodorovná doprava suti ze sypkých materiálů do 1 km</t>
  </si>
  <si>
    <t>1381360591</t>
  </si>
  <si>
    <t>804,961-178,186</t>
  </si>
  <si>
    <t>45</t>
  </si>
  <si>
    <t>997221559</t>
  </si>
  <si>
    <t>Příplatek ZKD 1 km u vodorovné dopravy suti ze sypkých materiálů</t>
  </si>
  <si>
    <t>824527582</t>
  </si>
  <si>
    <t>626,775*9</t>
  </si>
  <si>
    <t>46</t>
  </si>
  <si>
    <t>997221561</t>
  </si>
  <si>
    <t>Vodorovná doprava suti z kusových materiálů do 1 km</t>
  </si>
  <si>
    <t>-434231698</t>
  </si>
  <si>
    <t>178,1+0,086</t>
  </si>
  <si>
    <t>47</t>
  </si>
  <si>
    <t>997221569</t>
  </si>
  <si>
    <t>Příplatek ZKD 1 km u vodorovné dopravy suti z kusových materiálů</t>
  </si>
  <si>
    <t>929532392</t>
  </si>
  <si>
    <t>178,186*9</t>
  </si>
  <si>
    <t>48</t>
  </si>
  <si>
    <t>997221611</t>
  </si>
  <si>
    <t>Nakládání suti na dopravní prostředky pro vodorovnou dopravu</t>
  </si>
  <si>
    <t>1302820382</t>
  </si>
  <si>
    <t>49</t>
  </si>
  <si>
    <t>997221815</t>
  </si>
  <si>
    <t>Poplatek za uložení na skládce (skládkovné) stavebního odpadu betonového kód odpadu 170 101</t>
  </si>
  <si>
    <t>-1413339613</t>
  </si>
  <si>
    <t>178,1+428,125</t>
  </si>
  <si>
    <t>50</t>
  </si>
  <si>
    <t>997221855</t>
  </si>
  <si>
    <t>Poplatek za uložení na skládce (skládkovné) zeminy a kameniva kód odpadu 170 504</t>
  </si>
  <si>
    <t>-820233134</t>
  </si>
  <si>
    <t>198,65</t>
  </si>
  <si>
    <t>998</t>
  </si>
  <si>
    <t>Přesun hmot</t>
  </si>
  <si>
    <t>51</t>
  </si>
  <si>
    <t>998225111</t>
  </si>
  <si>
    <t>Přesun hmot pro pozemní komunikace s krytem z kamene, monolitickým betonovým nebo živičným</t>
  </si>
  <si>
    <t>-567563045</t>
  </si>
  <si>
    <t>VRN</t>
  </si>
  <si>
    <t>Vedlejší rozpočtové náklady</t>
  </si>
  <si>
    <t>VRN1</t>
  </si>
  <si>
    <t>Průzkumné, geodetické a projektové práce</t>
  </si>
  <si>
    <t>52</t>
  </si>
  <si>
    <t>011514000</t>
  </si>
  <si>
    <t>Stavebně-statický průzkum</t>
  </si>
  <si>
    <t>…</t>
  </si>
  <si>
    <t>1024</t>
  </si>
  <si>
    <t>-2029211336</t>
  </si>
  <si>
    <t>53</t>
  </si>
  <si>
    <t>012203000</t>
  </si>
  <si>
    <t>Geodetické práce při provádění stavby</t>
  </si>
  <si>
    <t>926991507</t>
  </si>
  <si>
    <t>54</t>
  </si>
  <si>
    <t>012303000</t>
  </si>
  <si>
    <t>Geodetické práce po výstavbě</t>
  </si>
  <si>
    <t>1447262111</t>
  </si>
  <si>
    <t>55</t>
  </si>
  <si>
    <t>013254000</t>
  </si>
  <si>
    <t>Dokumentace skutečného provedení stavby</t>
  </si>
  <si>
    <t>2019568049</t>
  </si>
  <si>
    <t>56</t>
  </si>
  <si>
    <t>013294000</t>
  </si>
  <si>
    <t>Ostatní dokumentace</t>
  </si>
  <si>
    <t>400535927</t>
  </si>
  <si>
    <t>VRN3</t>
  </si>
  <si>
    <t>Zařízení staveniště</t>
  </si>
  <si>
    <t>57</t>
  </si>
  <si>
    <t>030001000</t>
  </si>
  <si>
    <t>-105562991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</si>
</sst>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tabSelected="1" workbookViewId="0" topLeftCell="A1">
      <selection activeCell="B2" sqref="B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57" t="s">
        <v>14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19"/>
      <c r="AQ5" s="19"/>
      <c r="AR5" s="17"/>
      <c r="BE5" s="226" t="s">
        <v>15</v>
      </c>
      <c r="BS5" s="14" t="s">
        <v>6</v>
      </c>
    </row>
    <row r="6" spans="2:7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59" t="s">
        <v>17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19"/>
      <c r="AQ6" s="19"/>
      <c r="AR6" s="17"/>
      <c r="BE6" s="227"/>
      <c r="BS6" s="14" t="s">
        <v>6</v>
      </c>
    </row>
    <row r="7" spans="2:7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27"/>
      <c r="BS7" s="14" t="s">
        <v>6</v>
      </c>
    </row>
    <row r="8" spans="2:7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27"/>
      <c r="BS8" s="14" t="s">
        <v>6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27"/>
      <c r="BS9" s="14" t="s">
        <v>6</v>
      </c>
    </row>
    <row r="10" spans="2:7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27"/>
      <c r="BS10" s="14" t="s">
        <v>6</v>
      </c>
    </row>
    <row r="11" spans="2:71" ht="18.4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28</v>
      </c>
      <c r="AL11" s="19"/>
      <c r="AM11" s="19"/>
      <c r="AN11" s="24" t="s">
        <v>29</v>
      </c>
      <c r="AO11" s="19"/>
      <c r="AP11" s="19"/>
      <c r="AQ11" s="19"/>
      <c r="AR11" s="17"/>
      <c r="BE11" s="227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27"/>
      <c r="BS12" s="14" t="s">
        <v>6</v>
      </c>
    </row>
    <row r="13" spans="2:71" ht="12" customHeight="1">
      <c r="B13" s="18"/>
      <c r="C13" s="19"/>
      <c r="D13" s="26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31</v>
      </c>
      <c r="AO13" s="19"/>
      <c r="AP13" s="19"/>
      <c r="AQ13" s="19"/>
      <c r="AR13" s="17"/>
      <c r="BE13" s="227"/>
      <c r="BS13" s="14" t="s">
        <v>6</v>
      </c>
    </row>
    <row r="14" spans="2:71" ht="12.75">
      <c r="B14" s="18"/>
      <c r="C14" s="19"/>
      <c r="D14" s="19"/>
      <c r="E14" s="260" t="s">
        <v>31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" t="s">
        <v>28</v>
      </c>
      <c r="AL14" s="19"/>
      <c r="AM14" s="19"/>
      <c r="AN14" s="28" t="s">
        <v>31</v>
      </c>
      <c r="AO14" s="19"/>
      <c r="AP14" s="19"/>
      <c r="AQ14" s="19"/>
      <c r="AR14" s="17"/>
      <c r="BE14" s="227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27"/>
      <c r="BS15" s="14" t="s">
        <v>4</v>
      </c>
    </row>
    <row r="16" spans="2:71" ht="12" customHeight="1">
      <c r="B16" s="18"/>
      <c r="C16" s="19"/>
      <c r="D16" s="26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33</v>
      </c>
      <c r="AO16" s="19"/>
      <c r="AP16" s="19"/>
      <c r="AQ16" s="19"/>
      <c r="AR16" s="17"/>
      <c r="BE16" s="227"/>
      <c r="BS16" s="14" t="s">
        <v>4</v>
      </c>
    </row>
    <row r="17" spans="2:71" ht="18.4" customHeight="1">
      <c r="B17" s="18"/>
      <c r="C17" s="19"/>
      <c r="D17" s="19"/>
      <c r="E17" s="24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28</v>
      </c>
      <c r="AL17" s="19"/>
      <c r="AM17" s="19"/>
      <c r="AN17" s="24" t="s">
        <v>35</v>
      </c>
      <c r="AO17" s="19"/>
      <c r="AP17" s="19"/>
      <c r="AQ17" s="19"/>
      <c r="AR17" s="17"/>
      <c r="BE17" s="227"/>
      <c r="BS17" s="14" t="s">
        <v>36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27"/>
      <c r="BS18" s="14" t="s">
        <v>6</v>
      </c>
    </row>
    <row r="19" spans="2:71" ht="12" customHeight="1">
      <c r="B19" s="18"/>
      <c r="C19" s="19"/>
      <c r="D19" s="26" t="s">
        <v>37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33</v>
      </c>
      <c r="AO19" s="19"/>
      <c r="AP19" s="19"/>
      <c r="AQ19" s="19"/>
      <c r="AR19" s="17"/>
      <c r="BE19" s="227"/>
      <c r="BS19" s="14" t="s">
        <v>6</v>
      </c>
    </row>
    <row r="20" spans="2:71" ht="18.4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28</v>
      </c>
      <c r="AL20" s="19"/>
      <c r="AM20" s="19"/>
      <c r="AN20" s="24" t="s">
        <v>35</v>
      </c>
      <c r="AO20" s="19"/>
      <c r="AP20" s="19"/>
      <c r="AQ20" s="19"/>
      <c r="AR20" s="17"/>
      <c r="BE20" s="227"/>
      <c r="BS20" s="14" t="s">
        <v>36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27"/>
    </row>
    <row r="22" spans="2:57" ht="12" customHeight="1">
      <c r="B22" s="18"/>
      <c r="C22" s="19"/>
      <c r="D22" s="26" t="s">
        <v>38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27"/>
    </row>
    <row r="23" spans="2:57" ht="16.5" customHeight="1">
      <c r="B23" s="18"/>
      <c r="C23" s="19"/>
      <c r="D23" s="19"/>
      <c r="E23" s="262" t="s">
        <v>1</v>
      </c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19"/>
      <c r="AP23" s="19"/>
      <c r="AQ23" s="19"/>
      <c r="AR23" s="17"/>
      <c r="BE23" s="227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27"/>
    </row>
    <row r="25" spans="2:57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27"/>
    </row>
    <row r="26" spans="2:57" s="1" customFormat="1" ht="25.9" customHeight="1">
      <c r="B26" s="31"/>
      <c r="C26" s="32"/>
      <c r="D26" s="33" t="s">
        <v>39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9">
        <f>ROUND(AG94,2)</f>
        <v>0</v>
      </c>
      <c r="AL26" s="230"/>
      <c r="AM26" s="230"/>
      <c r="AN26" s="230"/>
      <c r="AO26" s="230"/>
      <c r="AP26" s="32"/>
      <c r="AQ26" s="32"/>
      <c r="AR26" s="35"/>
      <c r="BE26" s="227"/>
    </row>
    <row r="27" spans="2:57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27"/>
    </row>
    <row r="28" spans="2:57" s="1" customFormat="1" ht="12.7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63" t="s">
        <v>40</v>
      </c>
      <c r="M28" s="263"/>
      <c r="N28" s="263"/>
      <c r="O28" s="263"/>
      <c r="P28" s="263"/>
      <c r="Q28" s="32"/>
      <c r="R28" s="32"/>
      <c r="S28" s="32"/>
      <c r="T28" s="32"/>
      <c r="U28" s="32"/>
      <c r="V28" s="32"/>
      <c r="W28" s="263" t="s">
        <v>41</v>
      </c>
      <c r="X28" s="263"/>
      <c r="Y28" s="263"/>
      <c r="Z28" s="263"/>
      <c r="AA28" s="263"/>
      <c r="AB28" s="263"/>
      <c r="AC28" s="263"/>
      <c r="AD28" s="263"/>
      <c r="AE28" s="263"/>
      <c r="AF28" s="32"/>
      <c r="AG28" s="32"/>
      <c r="AH28" s="32"/>
      <c r="AI28" s="32"/>
      <c r="AJ28" s="32"/>
      <c r="AK28" s="263" t="s">
        <v>42</v>
      </c>
      <c r="AL28" s="263"/>
      <c r="AM28" s="263"/>
      <c r="AN28" s="263"/>
      <c r="AO28" s="263"/>
      <c r="AP28" s="32"/>
      <c r="AQ28" s="32"/>
      <c r="AR28" s="35"/>
      <c r="BE28" s="227"/>
    </row>
    <row r="29" spans="2:57" s="2" customFormat="1" ht="14.45" customHeight="1">
      <c r="B29" s="36"/>
      <c r="C29" s="37"/>
      <c r="D29" s="26" t="s">
        <v>43</v>
      </c>
      <c r="E29" s="37"/>
      <c r="F29" s="26" t="s">
        <v>44</v>
      </c>
      <c r="G29" s="37"/>
      <c r="H29" s="37"/>
      <c r="I29" s="37"/>
      <c r="J29" s="37"/>
      <c r="K29" s="37"/>
      <c r="L29" s="264">
        <v>0.21</v>
      </c>
      <c r="M29" s="225"/>
      <c r="N29" s="225"/>
      <c r="O29" s="225"/>
      <c r="P29" s="225"/>
      <c r="Q29" s="37"/>
      <c r="R29" s="37"/>
      <c r="S29" s="37"/>
      <c r="T29" s="37"/>
      <c r="U29" s="37"/>
      <c r="V29" s="37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F29" s="37"/>
      <c r="AG29" s="37"/>
      <c r="AH29" s="37"/>
      <c r="AI29" s="37"/>
      <c r="AJ29" s="37"/>
      <c r="AK29" s="224">
        <f>ROUND(AV94,2)</f>
        <v>0</v>
      </c>
      <c r="AL29" s="225"/>
      <c r="AM29" s="225"/>
      <c r="AN29" s="225"/>
      <c r="AO29" s="225"/>
      <c r="AP29" s="37"/>
      <c r="AQ29" s="37"/>
      <c r="AR29" s="38"/>
      <c r="BE29" s="228"/>
    </row>
    <row r="30" spans="2:57" s="2" customFormat="1" ht="14.45" customHeight="1">
      <c r="B30" s="36"/>
      <c r="C30" s="37"/>
      <c r="D30" s="37"/>
      <c r="E30" s="37"/>
      <c r="F30" s="26" t="s">
        <v>45</v>
      </c>
      <c r="G30" s="37"/>
      <c r="H30" s="37"/>
      <c r="I30" s="37"/>
      <c r="J30" s="37"/>
      <c r="K30" s="37"/>
      <c r="L30" s="264">
        <v>0.15</v>
      </c>
      <c r="M30" s="225"/>
      <c r="N30" s="225"/>
      <c r="O30" s="225"/>
      <c r="P30" s="225"/>
      <c r="Q30" s="37"/>
      <c r="R30" s="37"/>
      <c r="S30" s="37"/>
      <c r="T30" s="37"/>
      <c r="U30" s="37"/>
      <c r="V30" s="37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F30" s="37"/>
      <c r="AG30" s="37"/>
      <c r="AH30" s="37"/>
      <c r="AI30" s="37"/>
      <c r="AJ30" s="37"/>
      <c r="AK30" s="224">
        <f>ROUND(AW94,2)</f>
        <v>0</v>
      </c>
      <c r="AL30" s="225"/>
      <c r="AM30" s="225"/>
      <c r="AN30" s="225"/>
      <c r="AO30" s="225"/>
      <c r="AP30" s="37"/>
      <c r="AQ30" s="37"/>
      <c r="AR30" s="38"/>
      <c r="BE30" s="228"/>
    </row>
    <row r="31" spans="2:57" s="2" customFormat="1" ht="14.45" customHeight="1" hidden="1">
      <c r="B31" s="36"/>
      <c r="C31" s="37"/>
      <c r="D31" s="37"/>
      <c r="E31" s="37"/>
      <c r="F31" s="26" t="s">
        <v>46</v>
      </c>
      <c r="G31" s="37"/>
      <c r="H31" s="37"/>
      <c r="I31" s="37"/>
      <c r="J31" s="37"/>
      <c r="K31" s="37"/>
      <c r="L31" s="264">
        <v>0.21</v>
      </c>
      <c r="M31" s="225"/>
      <c r="N31" s="225"/>
      <c r="O31" s="225"/>
      <c r="P31" s="225"/>
      <c r="Q31" s="37"/>
      <c r="R31" s="37"/>
      <c r="S31" s="37"/>
      <c r="T31" s="37"/>
      <c r="U31" s="37"/>
      <c r="V31" s="37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F31" s="37"/>
      <c r="AG31" s="37"/>
      <c r="AH31" s="37"/>
      <c r="AI31" s="37"/>
      <c r="AJ31" s="37"/>
      <c r="AK31" s="224">
        <v>0</v>
      </c>
      <c r="AL31" s="225"/>
      <c r="AM31" s="225"/>
      <c r="AN31" s="225"/>
      <c r="AO31" s="225"/>
      <c r="AP31" s="37"/>
      <c r="AQ31" s="37"/>
      <c r="AR31" s="38"/>
      <c r="BE31" s="228"/>
    </row>
    <row r="32" spans="2:57" s="2" customFormat="1" ht="14.45" customHeight="1" hidden="1">
      <c r="B32" s="36"/>
      <c r="C32" s="37"/>
      <c r="D32" s="37"/>
      <c r="E32" s="37"/>
      <c r="F32" s="26" t="s">
        <v>47</v>
      </c>
      <c r="G32" s="37"/>
      <c r="H32" s="37"/>
      <c r="I32" s="37"/>
      <c r="J32" s="37"/>
      <c r="K32" s="37"/>
      <c r="L32" s="264">
        <v>0.15</v>
      </c>
      <c r="M32" s="225"/>
      <c r="N32" s="225"/>
      <c r="O32" s="225"/>
      <c r="P32" s="225"/>
      <c r="Q32" s="37"/>
      <c r="R32" s="37"/>
      <c r="S32" s="37"/>
      <c r="T32" s="37"/>
      <c r="U32" s="37"/>
      <c r="V32" s="37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F32" s="37"/>
      <c r="AG32" s="37"/>
      <c r="AH32" s="37"/>
      <c r="AI32" s="37"/>
      <c r="AJ32" s="37"/>
      <c r="AK32" s="224">
        <v>0</v>
      </c>
      <c r="AL32" s="225"/>
      <c r="AM32" s="225"/>
      <c r="AN32" s="225"/>
      <c r="AO32" s="225"/>
      <c r="AP32" s="37"/>
      <c r="AQ32" s="37"/>
      <c r="AR32" s="38"/>
      <c r="BE32" s="228"/>
    </row>
    <row r="33" spans="2:57" s="2" customFormat="1" ht="14.45" customHeight="1" hidden="1">
      <c r="B33" s="36"/>
      <c r="C33" s="37"/>
      <c r="D33" s="37"/>
      <c r="E33" s="37"/>
      <c r="F33" s="26" t="s">
        <v>48</v>
      </c>
      <c r="G33" s="37"/>
      <c r="H33" s="37"/>
      <c r="I33" s="37"/>
      <c r="J33" s="37"/>
      <c r="K33" s="37"/>
      <c r="L33" s="264">
        <v>0</v>
      </c>
      <c r="M33" s="225"/>
      <c r="N33" s="225"/>
      <c r="O33" s="225"/>
      <c r="P33" s="225"/>
      <c r="Q33" s="37"/>
      <c r="R33" s="37"/>
      <c r="S33" s="37"/>
      <c r="T33" s="37"/>
      <c r="U33" s="37"/>
      <c r="V33" s="37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F33" s="37"/>
      <c r="AG33" s="37"/>
      <c r="AH33" s="37"/>
      <c r="AI33" s="37"/>
      <c r="AJ33" s="37"/>
      <c r="AK33" s="224">
        <v>0</v>
      </c>
      <c r="AL33" s="225"/>
      <c r="AM33" s="225"/>
      <c r="AN33" s="225"/>
      <c r="AO33" s="225"/>
      <c r="AP33" s="37"/>
      <c r="AQ33" s="37"/>
      <c r="AR33" s="38"/>
      <c r="BE33" s="228"/>
    </row>
    <row r="34" spans="2:57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27"/>
    </row>
    <row r="35" spans="2:44" s="1" customFormat="1" ht="25.9" customHeight="1">
      <c r="B35" s="31"/>
      <c r="C35" s="39"/>
      <c r="D35" s="40" t="s">
        <v>49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50</v>
      </c>
      <c r="U35" s="41"/>
      <c r="V35" s="41"/>
      <c r="W35" s="41"/>
      <c r="X35" s="231" t="s">
        <v>51</v>
      </c>
      <c r="Y35" s="232"/>
      <c r="Z35" s="232"/>
      <c r="AA35" s="232"/>
      <c r="AB35" s="232"/>
      <c r="AC35" s="41"/>
      <c r="AD35" s="41"/>
      <c r="AE35" s="41"/>
      <c r="AF35" s="41"/>
      <c r="AG35" s="41"/>
      <c r="AH35" s="41"/>
      <c r="AI35" s="41"/>
      <c r="AJ35" s="41"/>
      <c r="AK35" s="233">
        <f>SUM(AK26:AK33)</f>
        <v>0</v>
      </c>
      <c r="AL35" s="232"/>
      <c r="AM35" s="232"/>
      <c r="AN35" s="232"/>
      <c r="AO35" s="234"/>
      <c r="AP35" s="39"/>
      <c r="AQ35" s="39"/>
      <c r="AR35" s="35"/>
    </row>
    <row r="36" spans="2:44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44" s="1" customFormat="1" ht="14.4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/>
    </row>
    <row r="38" spans="2:44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1" customFormat="1" ht="14.45" customHeight="1">
      <c r="B49" s="31"/>
      <c r="C49" s="32"/>
      <c r="D49" s="43" t="s">
        <v>52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53</v>
      </c>
      <c r="AI49" s="44"/>
      <c r="AJ49" s="44"/>
      <c r="AK49" s="44"/>
      <c r="AL49" s="44"/>
      <c r="AM49" s="44"/>
      <c r="AN49" s="44"/>
      <c r="AO49" s="44"/>
      <c r="AP49" s="32"/>
      <c r="AQ49" s="32"/>
      <c r="AR49" s="35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2:44" s="1" customFormat="1" ht="12.75">
      <c r="B60" s="31"/>
      <c r="C60" s="32"/>
      <c r="D60" s="45" t="s">
        <v>54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5" t="s">
        <v>55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5" t="s">
        <v>54</v>
      </c>
      <c r="AI60" s="34"/>
      <c r="AJ60" s="34"/>
      <c r="AK60" s="34"/>
      <c r="AL60" s="34"/>
      <c r="AM60" s="45" t="s">
        <v>55</v>
      </c>
      <c r="AN60" s="34"/>
      <c r="AO60" s="34"/>
      <c r="AP60" s="32"/>
      <c r="AQ60" s="32"/>
      <c r="AR60" s="35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2:44" s="1" customFormat="1" ht="12.75">
      <c r="B64" s="31"/>
      <c r="C64" s="32"/>
      <c r="D64" s="43" t="s">
        <v>56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3" t="s">
        <v>57</v>
      </c>
      <c r="AI64" s="44"/>
      <c r="AJ64" s="44"/>
      <c r="AK64" s="44"/>
      <c r="AL64" s="44"/>
      <c r="AM64" s="44"/>
      <c r="AN64" s="44"/>
      <c r="AO64" s="44"/>
      <c r="AP64" s="32"/>
      <c r="AQ64" s="32"/>
      <c r="AR64" s="35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2:44" s="1" customFormat="1" ht="12.75">
      <c r="B75" s="31"/>
      <c r="C75" s="32"/>
      <c r="D75" s="45" t="s">
        <v>54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5" t="s">
        <v>55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5" t="s">
        <v>54</v>
      </c>
      <c r="AI75" s="34"/>
      <c r="AJ75" s="34"/>
      <c r="AK75" s="34"/>
      <c r="AL75" s="34"/>
      <c r="AM75" s="45" t="s">
        <v>55</v>
      </c>
      <c r="AN75" s="34"/>
      <c r="AO75" s="34"/>
      <c r="AP75" s="32"/>
      <c r="AQ75" s="32"/>
      <c r="AR75" s="35"/>
    </row>
    <row r="76" spans="2:44" s="1" customFormat="1" ht="11.25"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5"/>
    </row>
    <row r="77" spans="2:44" s="1" customFormat="1" ht="6.95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5"/>
    </row>
    <row r="81" spans="2:44" s="1" customFormat="1" ht="6.95" customHeight="1"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5"/>
    </row>
    <row r="82" spans="2:44" s="1" customFormat="1" ht="24.95" customHeight="1">
      <c r="B82" s="31"/>
      <c r="C82" s="20" t="s">
        <v>58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5"/>
    </row>
    <row r="83" spans="2:44" s="1" customFormat="1" ht="6.9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5"/>
    </row>
    <row r="84" spans="2:44" s="3" customFormat="1" ht="12" customHeight="1">
      <c r="B84" s="50"/>
      <c r="C84" s="26" t="s">
        <v>13</v>
      </c>
      <c r="D84" s="51"/>
      <c r="E84" s="51"/>
      <c r="F84" s="51"/>
      <c r="G84" s="51"/>
      <c r="H84" s="51"/>
      <c r="I84" s="51"/>
      <c r="J84" s="51"/>
      <c r="K84" s="51"/>
      <c r="L84" s="51" t="str">
        <f>K5</f>
        <v>P012019</v>
      </c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2"/>
    </row>
    <row r="85" spans="2:44" s="4" customFormat="1" ht="36.95" customHeight="1">
      <c r="B85" s="53"/>
      <c r="C85" s="54" t="s">
        <v>16</v>
      </c>
      <c r="D85" s="55"/>
      <c r="E85" s="55"/>
      <c r="F85" s="55"/>
      <c r="G85" s="55"/>
      <c r="H85" s="55"/>
      <c r="I85" s="55"/>
      <c r="J85" s="55"/>
      <c r="K85" s="55"/>
      <c r="L85" s="238" t="str">
        <f>K6</f>
        <v>Oprava chodníků na náměstí Budovatelů</v>
      </c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55"/>
      <c r="AQ85" s="55"/>
      <c r="AR85" s="56"/>
    </row>
    <row r="86" spans="2:44" s="1" customFormat="1" ht="6.9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5"/>
    </row>
    <row r="87" spans="2:44" s="1" customFormat="1" ht="12" customHeight="1">
      <c r="B87" s="31"/>
      <c r="C87" s="26" t="s">
        <v>20</v>
      </c>
      <c r="D87" s="32"/>
      <c r="E87" s="32"/>
      <c r="F87" s="32"/>
      <c r="G87" s="32"/>
      <c r="H87" s="32"/>
      <c r="I87" s="32"/>
      <c r="J87" s="32"/>
      <c r="K87" s="32"/>
      <c r="L87" s="57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6" t="s">
        <v>22</v>
      </c>
      <c r="AJ87" s="32"/>
      <c r="AK87" s="32"/>
      <c r="AL87" s="32"/>
      <c r="AM87" s="240" t="str">
        <f>IF(AN8="","",AN8)</f>
        <v>20. 2. 2019</v>
      </c>
      <c r="AN87" s="240"/>
      <c r="AO87" s="32"/>
      <c r="AP87" s="32"/>
      <c r="AQ87" s="32"/>
      <c r="AR87" s="35"/>
    </row>
    <row r="88" spans="2:44" s="1" customFormat="1" ht="6.9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5"/>
    </row>
    <row r="89" spans="2:56" s="1" customFormat="1" ht="15.2" customHeight="1">
      <c r="B89" s="31"/>
      <c r="C89" s="26" t="s">
        <v>24</v>
      </c>
      <c r="D89" s="32"/>
      <c r="E89" s="32"/>
      <c r="F89" s="32"/>
      <c r="G89" s="32"/>
      <c r="H89" s="32"/>
      <c r="I89" s="32"/>
      <c r="J89" s="32"/>
      <c r="K89" s="32"/>
      <c r="L89" s="51" t="str">
        <f>IF(E11="","",E11)</f>
        <v>Město Sokolov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6" t="s">
        <v>32</v>
      </c>
      <c r="AJ89" s="32"/>
      <c r="AK89" s="32"/>
      <c r="AL89" s="32"/>
      <c r="AM89" s="236" t="str">
        <f>IF(E17="","",E17)</f>
        <v>GEOprojectKV s.r.o.</v>
      </c>
      <c r="AN89" s="237"/>
      <c r="AO89" s="237"/>
      <c r="AP89" s="237"/>
      <c r="AQ89" s="32"/>
      <c r="AR89" s="35"/>
      <c r="AS89" s="241" t="s">
        <v>59</v>
      </c>
      <c r="AT89" s="242"/>
      <c r="AU89" s="59"/>
      <c r="AV89" s="59"/>
      <c r="AW89" s="59"/>
      <c r="AX89" s="59"/>
      <c r="AY89" s="59"/>
      <c r="AZ89" s="59"/>
      <c r="BA89" s="59"/>
      <c r="BB89" s="59"/>
      <c r="BC89" s="59"/>
      <c r="BD89" s="60"/>
    </row>
    <row r="90" spans="2:56" s="1" customFormat="1" ht="15.2" customHeight="1">
      <c r="B90" s="31"/>
      <c r="C90" s="26" t="s">
        <v>30</v>
      </c>
      <c r="D90" s="32"/>
      <c r="E90" s="32"/>
      <c r="F90" s="32"/>
      <c r="G90" s="32"/>
      <c r="H90" s="32"/>
      <c r="I90" s="32"/>
      <c r="J90" s="32"/>
      <c r="K90" s="32"/>
      <c r="L90" s="51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6" t="s">
        <v>37</v>
      </c>
      <c r="AJ90" s="32"/>
      <c r="AK90" s="32"/>
      <c r="AL90" s="32"/>
      <c r="AM90" s="236" t="str">
        <f>IF(E20="","",E20)</f>
        <v>GEOprojectKV s.r.o.</v>
      </c>
      <c r="AN90" s="237"/>
      <c r="AO90" s="237"/>
      <c r="AP90" s="237"/>
      <c r="AQ90" s="32"/>
      <c r="AR90" s="35"/>
      <c r="AS90" s="243"/>
      <c r="AT90" s="244"/>
      <c r="AU90" s="61"/>
      <c r="AV90" s="61"/>
      <c r="AW90" s="61"/>
      <c r="AX90" s="61"/>
      <c r="AY90" s="61"/>
      <c r="AZ90" s="61"/>
      <c r="BA90" s="61"/>
      <c r="BB90" s="61"/>
      <c r="BC90" s="61"/>
      <c r="BD90" s="62"/>
    </row>
    <row r="91" spans="2:56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5"/>
      <c r="AS91" s="245"/>
      <c r="AT91" s="246"/>
      <c r="AU91" s="63"/>
      <c r="AV91" s="63"/>
      <c r="AW91" s="63"/>
      <c r="AX91" s="63"/>
      <c r="AY91" s="63"/>
      <c r="AZ91" s="63"/>
      <c r="BA91" s="63"/>
      <c r="BB91" s="63"/>
      <c r="BC91" s="63"/>
      <c r="BD91" s="64"/>
    </row>
    <row r="92" spans="2:56" s="1" customFormat="1" ht="29.25" customHeight="1">
      <c r="B92" s="31"/>
      <c r="C92" s="247" t="s">
        <v>60</v>
      </c>
      <c r="D92" s="248"/>
      <c r="E92" s="248"/>
      <c r="F92" s="248"/>
      <c r="G92" s="248"/>
      <c r="H92" s="65"/>
      <c r="I92" s="249" t="s">
        <v>61</v>
      </c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50" t="s">
        <v>62</v>
      </c>
      <c r="AH92" s="248"/>
      <c r="AI92" s="248"/>
      <c r="AJ92" s="248"/>
      <c r="AK92" s="248"/>
      <c r="AL92" s="248"/>
      <c r="AM92" s="248"/>
      <c r="AN92" s="249" t="s">
        <v>63</v>
      </c>
      <c r="AO92" s="248"/>
      <c r="AP92" s="251"/>
      <c r="AQ92" s="66" t="s">
        <v>64</v>
      </c>
      <c r="AR92" s="35"/>
      <c r="AS92" s="67" t="s">
        <v>65</v>
      </c>
      <c r="AT92" s="68" t="s">
        <v>66</v>
      </c>
      <c r="AU92" s="68" t="s">
        <v>67</v>
      </c>
      <c r="AV92" s="68" t="s">
        <v>68</v>
      </c>
      <c r="AW92" s="68" t="s">
        <v>69</v>
      </c>
      <c r="AX92" s="68" t="s">
        <v>70</v>
      </c>
      <c r="AY92" s="68" t="s">
        <v>71</v>
      </c>
      <c r="AZ92" s="68" t="s">
        <v>72</v>
      </c>
      <c r="BA92" s="68" t="s">
        <v>73</v>
      </c>
      <c r="BB92" s="68" t="s">
        <v>74</v>
      </c>
      <c r="BC92" s="68" t="s">
        <v>75</v>
      </c>
      <c r="BD92" s="69" t="s">
        <v>76</v>
      </c>
    </row>
    <row r="93" spans="2:56" s="1" customFormat="1" ht="10.9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5"/>
      <c r="AS93" s="70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2"/>
    </row>
    <row r="94" spans="2:90" s="5" customFormat="1" ht="32.45" customHeight="1">
      <c r="B94" s="73"/>
      <c r="C94" s="74" t="s">
        <v>77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255">
        <f>ROUND(AG95,2)</f>
        <v>0</v>
      </c>
      <c r="AH94" s="255"/>
      <c r="AI94" s="255"/>
      <c r="AJ94" s="255"/>
      <c r="AK94" s="255"/>
      <c r="AL94" s="255"/>
      <c r="AM94" s="255"/>
      <c r="AN94" s="256">
        <f>SUM(AG94,AT94)</f>
        <v>0</v>
      </c>
      <c r="AO94" s="256"/>
      <c r="AP94" s="256"/>
      <c r="AQ94" s="77" t="s">
        <v>1</v>
      </c>
      <c r="AR94" s="78"/>
      <c r="AS94" s="79">
        <f>ROUND(AS95,2)</f>
        <v>0</v>
      </c>
      <c r="AT94" s="80">
        <f>ROUND(SUM(AV94:AW94),2)</f>
        <v>0</v>
      </c>
      <c r="AU94" s="81">
        <f>ROUND(AU95,5)</f>
        <v>0</v>
      </c>
      <c r="AV94" s="80">
        <f>ROUND(AZ94*L29,2)</f>
        <v>0</v>
      </c>
      <c r="AW94" s="80">
        <f>ROUND(BA94*L30,2)</f>
        <v>0</v>
      </c>
      <c r="AX94" s="80">
        <f>ROUND(BB94*L29,2)</f>
        <v>0</v>
      </c>
      <c r="AY94" s="80">
        <f>ROUND(BC94*L30,2)</f>
        <v>0</v>
      </c>
      <c r="AZ94" s="80">
        <f>ROUND(AZ95,2)</f>
        <v>0</v>
      </c>
      <c r="BA94" s="80">
        <f>ROUND(BA95,2)</f>
        <v>0</v>
      </c>
      <c r="BB94" s="80">
        <f>ROUND(BB95,2)</f>
        <v>0</v>
      </c>
      <c r="BC94" s="80">
        <f>ROUND(BC95,2)</f>
        <v>0</v>
      </c>
      <c r="BD94" s="82">
        <f>ROUND(BD95,2)</f>
        <v>0</v>
      </c>
      <c r="BS94" s="83" t="s">
        <v>78</v>
      </c>
      <c r="BT94" s="83" t="s">
        <v>79</v>
      </c>
      <c r="BV94" s="83" t="s">
        <v>80</v>
      </c>
      <c r="BW94" s="83" t="s">
        <v>5</v>
      </c>
      <c r="BX94" s="83" t="s">
        <v>81</v>
      </c>
      <c r="CL94" s="83" t="s">
        <v>1</v>
      </c>
    </row>
    <row r="95" spans="1:90" s="6" customFormat="1" ht="16.5" customHeight="1">
      <c r="A95" s="84" t="s">
        <v>82</v>
      </c>
      <c r="B95" s="85"/>
      <c r="C95" s="86"/>
      <c r="D95" s="254" t="s">
        <v>14</v>
      </c>
      <c r="E95" s="254"/>
      <c r="F95" s="254"/>
      <c r="G95" s="254"/>
      <c r="H95" s="254"/>
      <c r="I95" s="87"/>
      <c r="J95" s="254" t="s">
        <v>17</v>
      </c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2">
        <f>'P012019 - Oprava chodníků...'!J28</f>
        <v>0</v>
      </c>
      <c r="AH95" s="253"/>
      <c r="AI95" s="253"/>
      <c r="AJ95" s="253"/>
      <c r="AK95" s="253"/>
      <c r="AL95" s="253"/>
      <c r="AM95" s="253"/>
      <c r="AN95" s="252">
        <f>SUM(AG95,AT95)</f>
        <v>0</v>
      </c>
      <c r="AO95" s="253"/>
      <c r="AP95" s="253"/>
      <c r="AQ95" s="88" t="s">
        <v>83</v>
      </c>
      <c r="AR95" s="89"/>
      <c r="AS95" s="90">
        <v>0</v>
      </c>
      <c r="AT95" s="91">
        <f>ROUND(SUM(AV95:AW95),2)</f>
        <v>0</v>
      </c>
      <c r="AU95" s="92">
        <f>'P012019 - Oprava chodníků...'!P122</f>
        <v>0</v>
      </c>
      <c r="AV95" s="91">
        <f>'P012019 - Oprava chodníků...'!J31</f>
        <v>0</v>
      </c>
      <c r="AW95" s="91">
        <f>'P012019 - Oprava chodníků...'!J32</f>
        <v>0</v>
      </c>
      <c r="AX95" s="91">
        <f>'P012019 - Oprava chodníků...'!J33</f>
        <v>0</v>
      </c>
      <c r="AY95" s="91">
        <f>'P012019 - Oprava chodníků...'!J34</f>
        <v>0</v>
      </c>
      <c r="AZ95" s="91">
        <f>'P012019 - Oprava chodníků...'!F31</f>
        <v>0</v>
      </c>
      <c r="BA95" s="91">
        <f>'P012019 - Oprava chodníků...'!F32</f>
        <v>0</v>
      </c>
      <c r="BB95" s="91">
        <f>'P012019 - Oprava chodníků...'!F33</f>
        <v>0</v>
      </c>
      <c r="BC95" s="91">
        <f>'P012019 - Oprava chodníků...'!F34</f>
        <v>0</v>
      </c>
      <c r="BD95" s="93">
        <f>'P012019 - Oprava chodníků...'!F35</f>
        <v>0</v>
      </c>
      <c r="BT95" s="94" t="s">
        <v>84</v>
      </c>
      <c r="BU95" s="94" t="s">
        <v>85</v>
      </c>
      <c r="BV95" s="94" t="s">
        <v>80</v>
      </c>
      <c r="BW95" s="94" t="s">
        <v>5</v>
      </c>
      <c r="BX95" s="94" t="s">
        <v>81</v>
      </c>
      <c r="CL95" s="94" t="s">
        <v>1</v>
      </c>
    </row>
    <row r="96" spans="2:44" s="1" customFormat="1" ht="30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5"/>
    </row>
    <row r="97" spans="2:44" s="1" customFormat="1" ht="6.95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35"/>
    </row>
  </sheetData>
  <sheetProtection algorithmName="SHA-512" hashValue="rQV+o+PLTAFs6xNY264IHFYwl9c3uYVzCy3X7uN9Bg0pui28ahilcO85+WVoSWWE+AC8ilSy3r/4TIq3ZAEB5w==" saltValue="+oQ4Fa0lFw8bklqhR1XB7nyoLYaS+WGaPe/7YnXFhAiBEY5dqmJim38qPO3ECzhRUJuH6hSsZETmyXPgq2Wc0Q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P012019 - Oprava chodníků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5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4" t="s">
        <v>5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7"/>
      <c r="AT3" s="14" t="s">
        <v>86</v>
      </c>
    </row>
    <row r="4" spans="2:46" ht="24.95" customHeight="1">
      <c r="B4" s="17"/>
      <c r="D4" s="99" t="s">
        <v>87</v>
      </c>
      <c r="L4" s="17"/>
      <c r="M4" s="100" t="s">
        <v>10</v>
      </c>
      <c r="AT4" s="14" t="s">
        <v>4</v>
      </c>
    </row>
    <row r="5" spans="2:12" ht="6.95" customHeight="1">
      <c r="B5" s="17"/>
      <c r="L5" s="17"/>
    </row>
    <row r="6" spans="2:12" s="1" customFormat="1" ht="12" customHeight="1">
      <c r="B6" s="35"/>
      <c r="D6" s="101" t="s">
        <v>16</v>
      </c>
      <c r="I6" s="102"/>
      <c r="L6" s="35"/>
    </row>
    <row r="7" spans="2:12" s="1" customFormat="1" ht="36.95" customHeight="1">
      <c r="B7" s="35"/>
      <c r="E7" s="265" t="s">
        <v>17</v>
      </c>
      <c r="F7" s="266"/>
      <c r="G7" s="266"/>
      <c r="H7" s="266"/>
      <c r="I7" s="102"/>
      <c r="L7" s="35"/>
    </row>
    <row r="8" spans="2:12" s="1" customFormat="1" ht="11.25">
      <c r="B8" s="35"/>
      <c r="I8" s="102"/>
      <c r="L8" s="35"/>
    </row>
    <row r="9" spans="2:12" s="1" customFormat="1" ht="12" customHeight="1">
      <c r="B9" s="35"/>
      <c r="D9" s="101" t="s">
        <v>18</v>
      </c>
      <c r="F9" s="103" t="s">
        <v>1</v>
      </c>
      <c r="I9" s="104" t="s">
        <v>19</v>
      </c>
      <c r="J9" s="103" t="s">
        <v>1</v>
      </c>
      <c r="L9" s="35"/>
    </row>
    <row r="10" spans="2:12" s="1" customFormat="1" ht="12" customHeight="1">
      <c r="B10" s="35"/>
      <c r="D10" s="101" t="s">
        <v>20</v>
      </c>
      <c r="F10" s="103" t="s">
        <v>21</v>
      </c>
      <c r="I10" s="104" t="s">
        <v>22</v>
      </c>
      <c r="J10" s="105" t="str">
        <f>'Rekapitulace stavby'!AN8</f>
        <v>20. 2. 2019</v>
      </c>
      <c r="L10" s="35"/>
    </row>
    <row r="11" spans="2:12" s="1" customFormat="1" ht="10.9" customHeight="1">
      <c r="B11" s="35"/>
      <c r="I11" s="102"/>
      <c r="L11" s="35"/>
    </row>
    <row r="12" spans="2:12" s="1" customFormat="1" ht="12" customHeight="1">
      <c r="B12" s="35"/>
      <c r="D12" s="101" t="s">
        <v>24</v>
      </c>
      <c r="I12" s="104" t="s">
        <v>25</v>
      </c>
      <c r="J12" s="103" t="s">
        <v>26</v>
      </c>
      <c r="L12" s="35"/>
    </row>
    <row r="13" spans="2:12" s="1" customFormat="1" ht="18" customHeight="1">
      <c r="B13" s="35"/>
      <c r="E13" s="103" t="s">
        <v>27</v>
      </c>
      <c r="I13" s="104" t="s">
        <v>28</v>
      </c>
      <c r="J13" s="103" t="s">
        <v>29</v>
      </c>
      <c r="L13" s="35"/>
    </row>
    <row r="14" spans="2:12" s="1" customFormat="1" ht="6.95" customHeight="1">
      <c r="B14" s="35"/>
      <c r="I14" s="102"/>
      <c r="L14" s="35"/>
    </row>
    <row r="15" spans="2:12" s="1" customFormat="1" ht="12" customHeight="1">
      <c r="B15" s="35"/>
      <c r="D15" s="101" t="s">
        <v>30</v>
      </c>
      <c r="I15" s="104" t="s">
        <v>25</v>
      </c>
      <c r="J15" s="27" t="str">
        <f>'Rekapitulace stavby'!AN13</f>
        <v>Vyplň údaj</v>
      </c>
      <c r="L15" s="35"/>
    </row>
    <row r="16" spans="2:12" s="1" customFormat="1" ht="18" customHeight="1">
      <c r="B16" s="35"/>
      <c r="E16" s="267" t="str">
        <f>'Rekapitulace stavby'!E14</f>
        <v>Vyplň údaj</v>
      </c>
      <c r="F16" s="268"/>
      <c r="G16" s="268"/>
      <c r="H16" s="268"/>
      <c r="I16" s="104" t="s">
        <v>28</v>
      </c>
      <c r="J16" s="27" t="str">
        <f>'Rekapitulace stavby'!AN14</f>
        <v>Vyplň údaj</v>
      </c>
      <c r="L16" s="35"/>
    </row>
    <row r="17" spans="2:12" s="1" customFormat="1" ht="6.95" customHeight="1">
      <c r="B17" s="35"/>
      <c r="I17" s="102"/>
      <c r="L17" s="35"/>
    </row>
    <row r="18" spans="2:12" s="1" customFormat="1" ht="12" customHeight="1">
      <c r="B18" s="35"/>
      <c r="D18" s="101" t="s">
        <v>32</v>
      </c>
      <c r="I18" s="104" t="s">
        <v>25</v>
      </c>
      <c r="J18" s="103" t="s">
        <v>33</v>
      </c>
      <c r="L18" s="35"/>
    </row>
    <row r="19" spans="2:12" s="1" customFormat="1" ht="18" customHeight="1">
      <c r="B19" s="35"/>
      <c r="E19" s="103" t="s">
        <v>34</v>
      </c>
      <c r="I19" s="104" t="s">
        <v>28</v>
      </c>
      <c r="J19" s="103" t="s">
        <v>35</v>
      </c>
      <c r="L19" s="35"/>
    </row>
    <row r="20" spans="2:12" s="1" customFormat="1" ht="6.95" customHeight="1">
      <c r="B20" s="35"/>
      <c r="I20" s="102"/>
      <c r="L20" s="35"/>
    </row>
    <row r="21" spans="2:12" s="1" customFormat="1" ht="12" customHeight="1">
      <c r="B21" s="35"/>
      <c r="D21" s="101" t="s">
        <v>37</v>
      </c>
      <c r="I21" s="104" t="s">
        <v>25</v>
      </c>
      <c r="J21" s="103" t="s">
        <v>33</v>
      </c>
      <c r="L21" s="35"/>
    </row>
    <row r="22" spans="2:12" s="1" customFormat="1" ht="18" customHeight="1">
      <c r="B22" s="35"/>
      <c r="E22" s="103" t="s">
        <v>34</v>
      </c>
      <c r="I22" s="104" t="s">
        <v>28</v>
      </c>
      <c r="J22" s="103" t="s">
        <v>35</v>
      </c>
      <c r="L22" s="35"/>
    </row>
    <row r="23" spans="2:12" s="1" customFormat="1" ht="6.95" customHeight="1">
      <c r="B23" s="35"/>
      <c r="I23" s="102"/>
      <c r="L23" s="35"/>
    </row>
    <row r="24" spans="2:12" s="1" customFormat="1" ht="12" customHeight="1">
      <c r="B24" s="35"/>
      <c r="D24" s="101" t="s">
        <v>38</v>
      </c>
      <c r="I24" s="102"/>
      <c r="L24" s="35"/>
    </row>
    <row r="25" spans="2:12" s="7" customFormat="1" ht="16.5" customHeight="1">
      <c r="B25" s="106"/>
      <c r="E25" s="269" t="s">
        <v>1</v>
      </c>
      <c r="F25" s="269"/>
      <c r="G25" s="269"/>
      <c r="H25" s="269"/>
      <c r="I25" s="107"/>
      <c r="L25" s="106"/>
    </row>
    <row r="26" spans="2:12" s="1" customFormat="1" ht="6.95" customHeight="1">
      <c r="B26" s="35"/>
      <c r="I26" s="102"/>
      <c r="L26" s="35"/>
    </row>
    <row r="27" spans="2:12" s="1" customFormat="1" ht="6.95" customHeight="1">
      <c r="B27" s="35"/>
      <c r="D27" s="59"/>
      <c r="E27" s="59"/>
      <c r="F27" s="59"/>
      <c r="G27" s="59"/>
      <c r="H27" s="59"/>
      <c r="I27" s="108"/>
      <c r="J27" s="59"/>
      <c r="K27" s="59"/>
      <c r="L27" s="35"/>
    </row>
    <row r="28" spans="2:12" s="1" customFormat="1" ht="25.35" customHeight="1">
      <c r="B28" s="35"/>
      <c r="D28" s="109" t="s">
        <v>39</v>
      </c>
      <c r="I28" s="102"/>
      <c r="J28" s="110">
        <f>ROUND(J122,2)</f>
        <v>0</v>
      </c>
      <c r="L28" s="35"/>
    </row>
    <row r="29" spans="2:12" s="1" customFormat="1" ht="6.95" customHeight="1">
      <c r="B29" s="35"/>
      <c r="D29" s="59"/>
      <c r="E29" s="59"/>
      <c r="F29" s="59"/>
      <c r="G29" s="59"/>
      <c r="H29" s="59"/>
      <c r="I29" s="108"/>
      <c r="J29" s="59"/>
      <c r="K29" s="59"/>
      <c r="L29" s="35"/>
    </row>
    <row r="30" spans="2:12" s="1" customFormat="1" ht="14.45" customHeight="1">
      <c r="B30" s="35"/>
      <c r="F30" s="111" t="s">
        <v>41</v>
      </c>
      <c r="I30" s="112" t="s">
        <v>40</v>
      </c>
      <c r="J30" s="111" t="s">
        <v>42</v>
      </c>
      <c r="L30" s="35"/>
    </row>
    <row r="31" spans="2:12" s="1" customFormat="1" ht="14.45" customHeight="1">
      <c r="B31" s="35"/>
      <c r="D31" s="113" t="s">
        <v>43</v>
      </c>
      <c r="E31" s="101" t="s">
        <v>44</v>
      </c>
      <c r="F31" s="114">
        <f>ROUND((SUM(BE122:BE197)),2)</f>
        <v>0</v>
      </c>
      <c r="I31" s="115">
        <v>0.21</v>
      </c>
      <c r="J31" s="114">
        <f>ROUND(((SUM(BE122:BE197))*I31),2)</f>
        <v>0</v>
      </c>
      <c r="L31" s="35"/>
    </row>
    <row r="32" spans="2:12" s="1" customFormat="1" ht="14.45" customHeight="1">
      <c r="B32" s="35"/>
      <c r="E32" s="101" t="s">
        <v>45</v>
      </c>
      <c r="F32" s="114">
        <f>ROUND((SUM(BF122:BF197)),2)</f>
        <v>0</v>
      </c>
      <c r="I32" s="115">
        <v>0.15</v>
      </c>
      <c r="J32" s="114">
        <f>ROUND(((SUM(BF122:BF197))*I32),2)</f>
        <v>0</v>
      </c>
      <c r="L32" s="35"/>
    </row>
    <row r="33" spans="2:12" s="1" customFormat="1" ht="14.45" customHeight="1" hidden="1">
      <c r="B33" s="35"/>
      <c r="E33" s="101" t="s">
        <v>46</v>
      </c>
      <c r="F33" s="114">
        <f>ROUND((SUM(BG122:BG197)),2)</f>
        <v>0</v>
      </c>
      <c r="I33" s="115">
        <v>0.21</v>
      </c>
      <c r="J33" s="114">
        <f>0</f>
        <v>0</v>
      </c>
      <c r="L33" s="35"/>
    </row>
    <row r="34" spans="2:12" s="1" customFormat="1" ht="14.45" customHeight="1" hidden="1">
      <c r="B34" s="35"/>
      <c r="E34" s="101" t="s">
        <v>47</v>
      </c>
      <c r="F34" s="114">
        <f>ROUND((SUM(BH122:BH197)),2)</f>
        <v>0</v>
      </c>
      <c r="I34" s="115">
        <v>0.15</v>
      </c>
      <c r="J34" s="114">
        <f>0</f>
        <v>0</v>
      </c>
      <c r="L34" s="35"/>
    </row>
    <row r="35" spans="2:12" s="1" customFormat="1" ht="14.45" customHeight="1" hidden="1">
      <c r="B35" s="35"/>
      <c r="E35" s="101" t="s">
        <v>48</v>
      </c>
      <c r="F35" s="114">
        <f>ROUND((SUM(BI122:BI197)),2)</f>
        <v>0</v>
      </c>
      <c r="I35" s="115">
        <v>0</v>
      </c>
      <c r="J35" s="114">
        <f>0</f>
        <v>0</v>
      </c>
      <c r="L35" s="35"/>
    </row>
    <row r="36" spans="2:12" s="1" customFormat="1" ht="6.95" customHeight="1">
      <c r="B36" s="35"/>
      <c r="I36" s="102"/>
      <c r="L36" s="35"/>
    </row>
    <row r="37" spans="2:12" s="1" customFormat="1" ht="25.35" customHeight="1">
      <c r="B37" s="35"/>
      <c r="C37" s="116"/>
      <c r="D37" s="117" t="s">
        <v>49</v>
      </c>
      <c r="E37" s="118"/>
      <c r="F37" s="118"/>
      <c r="G37" s="119" t="s">
        <v>50</v>
      </c>
      <c r="H37" s="120" t="s">
        <v>51</v>
      </c>
      <c r="I37" s="121"/>
      <c r="J37" s="122">
        <f>SUM(J28:J35)</f>
        <v>0</v>
      </c>
      <c r="K37" s="123"/>
      <c r="L37" s="35"/>
    </row>
    <row r="38" spans="2:12" s="1" customFormat="1" ht="14.45" customHeight="1">
      <c r="B38" s="35"/>
      <c r="I38" s="102"/>
      <c r="L38" s="35"/>
    </row>
    <row r="39" spans="2:12" ht="14.45" customHeight="1">
      <c r="B39" s="17"/>
      <c r="L39" s="17"/>
    </row>
    <row r="40" spans="2:12" ht="14.45" customHeight="1">
      <c r="B40" s="17"/>
      <c r="L40" s="17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35"/>
      <c r="D50" s="124" t="s">
        <v>52</v>
      </c>
      <c r="E50" s="125"/>
      <c r="F50" s="125"/>
      <c r="G50" s="124" t="s">
        <v>53</v>
      </c>
      <c r="H50" s="125"/>
      <c r="I50" s="126"/>
      <c r="J50" s="125"/>
      <c r="K50" s="125"/>
      <c r="L50" s="35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35"/>
      <c r="D61" s="127" t="s">
        <v>54</v>
      </c>
      <c r="E61" s="128"/>
      <c r="F61" s="129" t="s">
        <v>55</v>
      </c>
      <c r="G61" s="127" t="s">
        <v>54</v>
      </c>
      <c r="H61" s="128"/>
      <c r="I61" s="130"/>
      <c r="J61" s="131" t="s">
        <v>55</v>
      </c>
      <c r="K61" s="128"/>
      <c r="L61" s="35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35"/>
      <c r="D65" s="124" t="s">
        <v>56</v>
      </c>
      <c r="E65" s="125"/>
      <c r="F65" s="125"/>
      <c r="G65" s="124" t="s">
        <v>57</v>
      </c>
      <c r="H65" s="125"/>
      <c r="I65" s="126"/>
      <c r="J65" s="125"/>
      <c r="K65" s="125"/>
      <c r="L65" s="35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35"/>
      <c r="D76" s="127" t="s">
        <v>54</v>
      </c>
      <c r="E76" s="128"/>
      <c r="F76" s="129" t="s">
        <v>55</v>
      </c>
      <c r="G76" s="127" t="s">
        <v>54</v>
      </c>
      <c r="H76" s="128"/>
      <c r="I76" s="130"/>
      <c r="J76" s="131" t="s">
        <v>55</v>
      </c>
      <c r="K76" s="128"/>
      <c r="L76" s="35"/>
    </row>
    <row r="77" spans="2:12" s="1" customFormat="1" ht="14.45" customHeight="1">
      <c r="B77" s="132"/>
      <c r="C77" s="133"/>
      <c r="D77" s="133"/>
      <c r="E77" s="133"/>
      <c r="F77" s="133"/>
      <c r="G77" s="133"/>
      <c r="H77" s="133"/>
      <c r="I77" s="134"/>
      <c r="J77" s="133"/>
      <c r="K77" s="133"/>
      <c r="L77" s="35"/>
    </row>
    <row r="81" spans="2:12" s="1" customFormat="1" ht="6.95" customHeight="1">
      <c r="B81" s="135"/>
      <c r="C81" s="136"/>
      <c r="D81" s="136"/>
      <c r="E81" s="136"/>
      <c r="F81" s="136"/>
      <c r="G81" s="136"/>
      <c r="H81" s="136"/>
      <c r="I81" s="137"/>
      <c r="J81" s="136"/>
      <c r="K81" s="136"/>
      <c r="L81" s="35"/>
    </row>
    <row r="82" spans="2:12" s="1" customFormat="1" ht="24.95" customHeight="1">
      <c r="B82" s="31"/>
      <c r="C82" s="20" t="s">
        <v>88</v>
      </c>
      <c r="D82" s="32"/>
      <c r="E82" s="32"/>
      <c r="F82" s="32"/>
      <c r="G82" s="32"/>
      <c r="H82" s="32"/>
      <c r="I82" s="102"/>
      <c r="J82" s="32"/>
      <c r="K82" s="32"/>
      <c r="L82" s="35"/>
    </row>
    <row r="83" spans="2:12" s="1" customFormat="1" ht="6.95" customHeight="1">
      <c r="B83" s="31"/>
      <c r="C83" s="32"/>
      <c r="D83" s="32"/>
      <c r="E83" s="32"/>
      <c r="F83" s="32"/>
      <c r="G83" s="32"/>
      <c r="H83" s="32"/>
      <c r="I83" s="102"/>
      <c r="J83" s="32"/>
      <c r="K83" s="32"/>
      <c r="L83" s="35"/>
    </row>
    <row r="84" spans="2:12" s="1" customFormat="1" ht="12" customHeight="1">
      <c r="B84" s="31"/>
      <c r="C84" s="26" t="s">
        <v>16</v>
      </c>
      <c r="D84" s="32"/>
      <c r="E84" s="32"/>
      <c r="F84" s="32"/>
      <c r="G84" s="32"/>
      <c r="H84" s="32"/>
      <c r="I84" s="102"/>
      <c r="J84" s="32"/>
      <c r="K84" s="32"/>
      <c r="L84" s="35"/>
    </row>
    <row r="85" spans="2:12" s="1" customFormat="1" ht="16.5" customHeight="1">
      <c r="B85" s="31"/>
      <c r="C85" s="32"/>
      <c r="D85" s="32"/>
      <c r="E85" s="238" t="str">
        <f>E7</f>
        <v>Oprava chodníků na náměstí Budovatelů</v>
      </c>
      <c r="F85" s="270"/>
      <c r="G85" s="270"/>
      <c r="H85" s="270"/>
      <c r="I85" s="102"/>
      <c r="J85" s="32"/>
      <c r="K85" s="32"/>
      <c r="L85" s="35"/>
    </row>
    <row r="86" spans="2:12" s="1" customFormat="1" ht="6.95" customHeight="1">
      <c r="B86" s="31"/>
      <c r="C86" s="32"/>
      <c r="D86" s="32"/>
      <c r="E86" s="32"/>
      <c r="F86" s="32"/>
      <c r="G86" s="32"/>
      <c r="H86" s="32"/>
      <c r="I86" s="102"/>
      <c r="J86" s="32"/>
      <c r="K86" s="32"/>
      <c r="L86" s="35"/>
    </row>
    <row r="87" spans="2:12" s="1" customFormat="1" ht="12" customHeight="1">
      <c r="B87" s="31"/>
      <c r="C87" s="26" t="s">
        <v>20</v>
      </c>
      <c r="D87" s="32"/>
      <c r="E87" s="32"/>
      <c r="F87" s="24" t="str">
        <f>F10</f>
        <v xml:space="preserve"> </v>
      </c>
      <c r="G87" s="32"/>
      <c r="H87" s="32"/>
      <c r="I87" s="104" t="s">
        <v>22</v>
      </c>
      <c r="J87" s="58" t="str">
        <f>IF(J10="","",J10)</f>
        <v>20. 2. 2019</v>
      </c>
      <c r="K87" s="32"/>
      <c r="L87" s="35"/>
    </row>
    <row r="88" spans="2:12" s="1" customFormat="1" ht="6.95" customHeight="1">
      <c r="B88" s="31"/>
      <c r="C88" s="32"/>
      <c r="D88" s="32"/>
      <c r="E88" s="32"/>
      <c r="F88" s="32"/>
      <c r="G88" s="32"/>
      <c r="H88" s="32"/>
      <c r="I88" s="102"/>
      <c r="J88" s="32"/>
      <c r="K88" s="32"/>
      <c r="L88" s="35"/>
    </row>
    <row r="89" spans="2:12" s="1" customFormat="1" ht="27.95" customHeight="1">
      <c r="B89" s="31"/>
      <c r="C89" s="26" t="s">
        <v>24</v>
      </c>
      <c r="D89" s="32"/>
      <c r="E89" s="32"/>
      <c r="F89" s="24" t="str">
        <f>E13</f>
        <v>Město Sokolov</v>
      </c>
      <c r="G89" s="32"/>
      <c r="H89" s="32"/>
      <c r="I89" s="104" t="s">
        <v>32</v>
      </c>
      <c r="J89" s="29" t="str">
        <f>E19</f>
        <v>GEOprojectKV s.r.o.</v>
      </c>
      <c r="K89" s="32"/>
      <c r="L89" s="35"/>
    </row>
    <row r="90" spans="2:12" s="1" customFormat="1" ht="27.95" customHeight="1">
      <c r="B90" s="31"/>
      <c r="C90" s="26" t="s">
        <v>30</v>
      </c>
      <c r="D90" s="32"/>
      <c r="E90" s="32"/>
      <c r="F90" s="24" t="str">
        <f>IF(E16="","",E16)</f>
        <v>Vyplň údaj</v>
      </c>
      <c r="G90" s="32"/>
      <c r="H90" s="32"/>
      <c r="I90" s="104" t="s">
        <v>37</v>
      </c>
      <c r="J90" s="29" t="str">
        <f>E22</f>
        <v>GEOprojectKV s.r.o.</v>
      </c>
      <c r="K90" s="32"/>
      <c r="L90" s="35"/>
    </row>
    <row r="91" spans="2:12" s="1" customFormat="1" ht="10.35" customHeight="1">
      <c r="B91" s="31"/>
      <c r="C91" s="32"/>
      <c r="D91" s="32"/>
      <c r="E91" s="32"/>
      <c r="F91" s="32"/>
      <c r="G91" s="32"/>
      <c r="H91" s="32"/>
      <c r="I91" s="102"/>
      <c r="J91" s="32"/>
      <c r="K91" s="32"/>
      <c r="L91" s="35"/>
    </row>
    <row r="92" spans="2:12" s="1" customFormat="1" ht="29.25" customHeight="1">
      <c r="B92" s="31"/>
      <c r="C92" s="138" t="s">
        <v>89</v>
      </c>
      <c r="D92" s="139"/>
      <c r="E92" s="139"/>
      <c r="F92" s="139"/>
      <c r="G92" s="139"/>
      <c r="H92" s="139"/>
      <c r="I92" s="140"/>
      <c r="J92" s="141" t="s">
        <v>90</v>
      </c>
      <c r="K92" s="139"/>
      <c r="L92" s="35"/>
    </row>
    <row r="93" spans="2:12" s="1" customFormat="1" ht="10.35" customHeight="1">
      <c r="B93" s="31"/>
      <c r="C93" s="32"/>
      <c r="D93" s="32"/>
      <c r="E93" s="32"/>
      <c r="F93" s="32"/>
      <c r="G93" s="32"/>
      <c r="H93" s="32"/>
      <c r="I93" s="102"/>
      <c r="J93" s="32"/>
      <c r="K93" s="32"/>
      <c r="L93" s="35"/>
    </row>
    <row r="94" spans="2:47" s="1" customFormat="1" ht="22.9" customHeight="1">
      <c r="B94" s="31"/>
      <c r="C94" s="142" t="s">
        <v>91</v>
      </c>
      <c r="D94" s="32"/>
      <c r="E94" s="32"/>
      <c r="F94" s="32"/>
      <c r="G94" s="32"/>
      <c r="H94" s="32"/>
      <c r="I94" s="102"/>
      <c r="J94" s="76">
        <f>J122</f>
        <v>0</v>
      </c>
      <c r="K94" s="32"/>
      <c r="L94" s="35"/>
      <c r="AU94" s="14" t="s">
        <v>92</v>
      </c>
    </row>
    <row r="95" spans="2:12" s="8" customFormat="1" ht="24.95" customHeight="1">
      <c r="B95" s="143"/>
      <c r="C95" s="144"/>
      <c r="D95" s="145" t="s">
        <v>93</v>
      </c>
      <c r="E95" s="146"/>
      <c r="F95" s="146"/>
      <c r="G95" s="146"/>
      <c r="H95" s="146"/>
      <c r="I95" s="147"/>
      <c r="J95" s="148">
        <f>J123</f>
        <v>0</v>
      </c>
      <c r="K95" s="144"/>
      <c r="L95" s="149"/>
    </row>
    <row r="96" spans="2:12" s="9" customFormat="1" ht="19.9" customHeight="1">
      <c r="B96" s="150"/>
      <c r="C96" s="151"/>
      <c r="D96" s="152" t="s">
        <v>94</v>
      </c>
      <c r="E96" s="153"/>
      <c r="F96" s="153"/>
      <c r="G96" s="153"/>
      <c r="H96" s="153"/>
      <c r="I96" s="154"/>
      <c r="J96" s="155">
        <f>J124</f>
        <v>0</v>
      </c>
      <c r="K96" s="151"/>
      <c r="L96" s="156"/>
    </row>
    <row r="97" spans="2:12" s="9" customFormat="1" ht="19.9" customHeight="1">
      <c r="B97" s="150"/>
      <c r="C97" s="151"/>
      <c r="D97" s="152" t="s">
        <v>95</v>
      </c>
      <c r="E97" s="153"/>
      <c r="F97" s="153"/>
      <c r="G97" s="153"/>
      <c r="H97" s="153"/>
      <c r="I97" s="154"/>
      <c r="J97" s="155">
        <f>J139</f>
        <v>0</v>
      </c>
      <c r="K97" s="151"/>
      <c r="L97" s="156"/>
    </row>
    <row r="98" spans="2:12" s="9" customFormat="1" ht="19.9" customHeight="1">
      <c r="B98" s="150"/>
      <c r="C98" s="151"/>
      <c r="D98" s="152" t="s">
        <v>96</v>
      </c>
      <c r="E98" s="153"/>
      <c r="F98" s="153"/>
      <c r="G98" s="153"/>
      <c r="H98" s="153"/>
      <c r="I98" s="154"/>
      <c r="J98" s="155">
        <f>J151</f>
        <v>0</v>
      </c>
      <c r="K98" s="151"/>
      <c r="L98" s="156"/>
    </row>
    <row r="99" spans="2:12" s="9" customFormat="1" ht="19.9" customHeight="1">
      <c r="B99" s="150"/>
      <c r="C99" s="151"/>
      <c r="D99" s="152" t="s">
        <v>97</v>
      </c>
      <c r="E99" s="153"/>
      <c r="F99" s="153"/>
      <c r="G99" s="153"/>
      <c r="H99" s="153"/>
      <c r="I99" s="154"/>
      <c r="J99" s="155">
        <f>J166</f>
        <v>0</v>
      </c>
      <c r="K99" s="151"/>
      <c r="L99" s="156"/>
    </row>
    <row r="100" spans="2:12" s="9" customFormat="1" ht="19.9" customHeight="1">
      <c r="B100" s="150"/>
      <c r="C100" s="151"/>
      <c r="D100" s="152" t="s">
        <v>98</v>
      </c>
      <c r="E100" s="153"/>
      <c r="F100" s="153"/>
      <c r="G100" s="153"/>
      <c r="H100" s="153"/>
      <c r="I100" s="154"/>
      <c r="J100" s="155">
        <f>J173</f>
        <v>0</v>
      </c>
      <c r="K100" s="151"/>
      <c r="L100" s="156"/>
    </row>
    <row r="101" spans="2:12" s="9" customFormat="1" ht="19.9" customHeight="1">
      <c r="B101" s="150"/>
      <c r="C101" s="151"/>
      <c r="D101" s="152" t="s">
        <v>99</v>
      </c>
      <c r="E101" s="153"/>
      <c r="F101" s="153"/>
      <c r="G101" s="153"/>
      <c r="H101" s="153"/>
      <c r="I101" s="154"/>
      <c r="J101" s="155">
        <f>J187</f>
        <v>0</v>
      </c>
      <c r="K101" s="151"/>
      <c r="L101" s="156"/>
    </row>
    <row r="102" spans="2:12" s="8" customFormat="1" ht="24.95" customHeight="1">
      <c r="B102" s="143"/>
      <c r="C102" s="144"/>
      <c r="D102" s="145" t="s">
        <v>100</v>
      </c>
      <c r="E102" s="146"/>
      <c r="F102" s="146"/>
      <c r="G102" s="146"/>
      <c r="H102" s="146"/>
      <c r="I102" s="147"/>
      <c r="J102" s="148">
        <f>J189</f>
        <v>0</v>
      </c>
      <c r="K102" s="144"/>
      <c r="L102" s="149"/>
    </row>
    <row r="103" spans="2:12" s="9" customFormat="1" ht="19.9" customHeight="1">
      <c r="B103" s="150"/>
      <c r="C103" s="151"/>
      <c r="D103" s="152" t="s">
        <v>101</v>
      </c>
      <c r="E103" s="153"/>
      <c r="F103" s="153"/>
      <c r="G103" s="153"/>
      <c r="H103" s="153"/>
      <c r="I103" s="154"/>
      <c r="J103" s="155">
        <f>J190</f>
        <v>0</v>
      </c>
      <c r="K103" s="151"/>
      <c r="L103" s="156"/>
    </row>
    <row r="104" spans="2:12" s="9" customFormat="1" ht="19.9" customHeight="1">
      <c r="B104" s="150"/>
      <c r="C104" s="151"/>
      <c r="D104" s="152" t="s">
        <v>102</v>
      </c>
      <c r="E104" s="153"/>
      <c r="F104" s="153"/>
      <c r="G104" s="153"/>
      <c r="H104" s="153"/>
      <c r="I104" s="154"/>
      <c r="J104" s="155">
        <f>J196</f>
        <v>0</v>
      </c>
      <c r="K104" s="151"/>
      <c r="L104" s="156"/>
    </row>
    <row r="105" spans="2:12" s="1" customFormat="1" ht="21.75" customHeight="1">
      <c r="B105" s="31"/>
      <c r="C105" s="32"/>
      <c r="D105" s="32"/>
      <c r="E105" s="32"/>
      <c r="F105" s="32"/>
      <c r="G105" s="32"/>
      <c r="H105" s="32"/>
      <c r="I105" s="102"/>
      <c r="J105" s="32"/>
      <c r="K105" s="32"/>
      <c r="L105" s="35"/>
    </row>
    <row r="106" spans="2:12" s="1" customFormat="1" ht="6.95" customHeight="1">
      <c r="B106" s="46"/>
      <c r="C106" s="47"/>
      <c r="D106" s="47"/>
      <c r="E106" s="47"/>
      <c r="F106" s="47"/>
      <c r="G106" s="47"/>
      <c r="H106" s="47"/>
      <c r="I106" s="134"/>
      <c r="J106" s="47"/>
      <c r="K106" s="47"/>
      <c r="L106" s="35"/>
    </row>
    <row r="110" spans="2:12" s="1" customFormat="1" ht="6.95" customHeight="1">
      <c r="B110" s="48"/>
      <c r="C110" s="49"/>
      <c r="D110" s="49"/>
      <c r="E110" s="49"/>
      <c r="F110" s="49"/>
      <c r="G110" s="49"/>
      <c r="H110" s="49"/>
      <c r="I110" s="137"/>
      <c r="J110" s="49"/>
      <c r="K110" s="49"/>
      <c r="L110" s="35"/>
    </row>
    <row r="111" spans="2:12" s="1" customFormat="1" ht="24.95" customHeight="1">
      <c r="B111" s="31"/>
      <c r="C111" s="20" t="s">
        <v>103</v>
      </c>
      <c r="D111" s="32"/>
      <c r="E111" s="32"/>
      <c r="F111" s="32"/>
      <c r="G111" s="32"/>
      <c r="H111" s="32"/>
      <c r="I111" s="102"/>
      <c r="J111" s="32"/>
      <c r="K111" s="32"/>
      <c r="L111" s="35"/>
    </row>
    <row r="112" spans="2:12" s="1" customFormat="1" ht="6.95" customHeight="1">
      <c r="B112" s="31"/>
      <c r="C112" s="32"/>
      <c r="D112" s="32"/>
      <c r="E112" s="32"/>
      <c r="F112" s="32"/>
      <c r="G112" s="32"/>
      <c r="H112" s="32"/>
      <c r="I112" s="102"/>
      <c r="J112" s="32"/>
      <c r="K112" s="32"/>
      <c r="L112" s="35"/>
    </row>
    <row r="113" spans="2:12" s="1" customFormat="1" ht="12" customHeight="1">
      <c r="B113" s="31"/>
      <c r="C113" s="26" t="s">
        <v>16</v>
      </c>
      <c r="D113" s="32"/>
      <c r="E113" s="32"/>
      <c r="F113" s="32"/>
      <c r="G113" s="32"/>
      <c r="H113" s="32"/>
      <c r="I113" s="102"/>
      <c r="J113" s="32"/>
      <c r="K113" s="32"/>
      <c r="L113" s="35"/>
    </row>
    <row r="114" spans="2:12" s="1" customFormat="1" ht="16.5" customHeight="1">
      <c r="B114" s="31"/>
      <c r="C114" s="32"/>
      <c r="D114" s="32"/>
      <c r="E114" s="238" t="str">
        <f>E7</f>
        <v>Oprava chodníků na náměstí Budovatelů</v>
      </c>
      <c r="F114" s="270"/>
      <c r="G114" s="270"/>
      <c r="H114" s="270"/>
      <c r="I114" s="102"/>
      <c r="J114" s="32"/>
      <c r="K114" s="32"/>
      <c r="L114" s="35"/>
    </row>
    <row r="115" spans="2:12" s="1" customFormat="1" ht="6.95" customHeight="1">
      <c r="B115" s="31"/>
      <c r="C115" s="32"/>
      <c r="D115" s="32"/>
      <c r="E115" s="32"/>
      <c r="F115" s="32"/>
      <c r="G115" s="32"/>
      <c r="H115" s="32"/>
      <c r="I115" s="102"/>
      <c r="J115" s="32"/>
      <c r="K115" s="32"/>
      <c r="L115" s="35"/>
    </row>
    <row r="116" spans="2:12" s="1" customFormat="1" ht="12" customHeight="1">
      <c r="B116" s="31"/>
      <c r="C116" s="26" t="s">
        <v>20</v>
      </c>
      <c r="D116" s="32"/>
      <c r="E116" s="32"/>
      <c r="F116" s="24" t="str">
        <f>F10</f>
        <v xml:space="preserve"> </v>
      </c>
      <c r="G116" s="32"/>
      <c r="H116" s="32"/>
      <c r="I116" s="104" t="s">
        <v>22</v>
      </c>
      <c r="J116" s="58" t="str">
        <f>IF(J10="","",J10)</f>
        <v>20. 2. 2019</v>
      </c>
      <c r="K116" s="32"/>
      <c r="L116" s="35"/>
    </row>
    <row r="117" spans="2:12" s="1" customFormat="1" ht="6.95" customHeight="1">
      <c r="B117" s="31"/>
      <c r="C117" s="32"/>
      <c r="D117" s="32"/>
      <c r="E117" s="32"/>
      <c r="F117" s="32"/>
      <c r="G117" s="32"/>
      <c r="H117" s="32"/>
      <c r="I117" s="102"/>
      <c r="J117" s="32"/>
      <c r="K117" s="32"/>
      <c r="L117" s="35"/>
    </row>
    <row r="118" spans="2:12" s="1" customFormat="1" ht="27.95" customHeight="1">
      <c r="B118" s="31"/>
      <c r="C118" s="26" t="s">
        <v>24</v>
      </c>
      <c r="D118" s="32"/>
      <c r="E118" s="32"/>
      <c r="F118" s="24" t="str">
        <f>E13</f>
        <v>Město Sokolov</v>
      </c>
      <c r="G118" s="32"/>
      <c r="H118" s="32"/>
      <c r="I118" s="104" t="s">
        <v>32</v>
      </c>
      <c r="J118" s="29" t="str">
        <f>E19</f>
        <v>GEOprojectKV s.r.o.</v>
      </c>
      <c r="K118" s="32"/>
      <c r="L118" s="35"/>
    </row>
    <row r="119" spans="2:12" s="1" customFormat="1" ht="27.95" customHeight="1">
      <c r="B119" s="31"/>
      <c r="C119" s="26" t="s">
        <v>30</v>
      </c>
      <c r="D119" s="32"/>
      <c r="E119" s="32"/>
      <c r="F119" s="24" t="str">
        <f>IF(E16="","",E16)</f>
        <v>Vyplň údaj</v>
      </c>
      <c r="G119" s="32"/>
      <c r="H119" s="32"/>
      <c r="I119" s="104" t="s">
        <v>37</v>
      </c>
      <c r="J119" s="29" t="str">
        <f>E22</f>
        <v>GEOprojectKV s.r.o.</v>
      </c>
      <c r="K119" s="32"/>
      <c r="L119" s="35"/>
    </row>
    <row r="120" spans="2:12" s="1" customFormat="1" ht="10.35" customHeight="1">
      <c r="B120" s="31"/>
      <c r="C120" s="32"/>
      <c r="D120" s="32"/>
      <c r="E120" s="32"/>
      <c r="F120" s="32"/>
      <c r="G120" s="32"/>
      <c r="H120" s="32"/>
      <c r="I120" s="102"/>
      <c r="J120" s="32"/>
      <c r="K120" s="32"/>
      <c r="L120" s="35"/>
    </row>
    <row r="121" spans="2:20" s="10" customFormat="1" ht="29.25" customHeight="1">
      <c r="B121" s="157"/>
      <c r="C121" s="158" t="s">
        <v>104</v>
      </c>
      <c r="D121" s="159" t="s">
        <v>64</v>
      </c>
      <c r="E121" s="159" t="s">
        <v>60</v>
      </c>
      <c r="F121" s="159" t="s">
        <v>61</v>
      </c>
      <c r="G121" s="159" t="s">
        <v>105</v>
      </c>
      <c r="H121" s="159" t="s">
        <v>106</v>
      </c>
      <c r="I121" s="160" t="s">
        <v>107</v>
      </c>
      <c r="J121" s="161" t="s">
        <v>90</v>
      </c>
      <c r="K121" s="162" t="s">
        <v>108</v>
      </c>
      <c r="L121" s="163"/>
      <c r="M121" s="67" t="s">
        <v>1</v>
      </c>
      <c r="N121" s="68" t="s">
        <v>43</v>
      </c>
      <c r="O121" s="68" t="s">
        <v>109</v>
      </c>
      <c r="P121" s="68" t="s">
        <v>110</v>
      </c>
      <c r="Q121" s="68" t="s">
        <v>111</v>
      </c>
      <c r="R121" s="68" t="s">
        <v>112</v>
      </c>
      <c r="S121" s="68" t="s">
        <v>113</v>
      </c>
      <c r="T121" s="69" t="s">
        <v>114</v>
      </c>
    </row>
    <row r="122" spans="2:63" s="1" customFormat="1" ht="22.9" customHeight="1">
      <c r="B122" s="31"/>
      <c r="C122" s="74" t="s">
        <v>115</v>
      </c>
      <c r="D122" s="32"/>
      <c r="E122" s="32"/>
      <c r="F122" s="32"/>
      <c r="G122" s="32"/>
      <c r="H122" s="32"/>
      <c r="I122" s="102"/>
      <c r="J122" s="164">
        <f>BK122</f>
        <v>0</v>
      </c>
      <c r="K122" s="32"/>
      <c r="L122" s="35"/>
      <c r="M122" s="70"/>
      <c r="N122" s="71"/>
      <c r="O122" s="71"/>
      <c r="P122" s="165">
        <f>P123+P189</f>
        <v>0</v>
      </c>
      <c r="Q122" s="71"/>
      <c r="R122" s="165">
        <f>R123+R189</f>
        <v>504.97017999999997</v>
      </c>
      <c r="S122" s="71"/>
      <c r="T122" s="166">
        <f>T123+T189</f>
        <v>853.971</v>
      </c>
      <c r="AT122" s="14" t="s">
        <v>78</v>
      </c>
      <c r="AU122" s="14" t="s">
        <v>92</v>
      </c>
      <c r="BK122" s="167">
        <f>BK123+BK189</f>
        <v>0</v>
      </c>
    </row>
    <row r="123" spans="2:63" s="11" customFormat="1" ht="25.9" customHeight="1">
      <c r="B123" s="168"/>
      <c r="C123" s="169"/>
      <c r="D123" s="170" t="s">
        <v>78</v>
      </c>
      <c r="E123" s="171" t="s">
        <v>116</v>
      </c>
      <c r="F123" s="171" t="s">
        <v>117</v>
      </c>
      <c r="G123" s="169"/>
      <c r="H123" s="169"/>
      <c r="I123" s="172"/>
      <c r="J123" s="173">
        <f>BK123</f>
        <v>0</v>
      </c>
      <c r="K123" s="169"/>
      <c r="L123" s="174"/>
      <c r="M123" s="175"/>
      <c r="N123" s="176"/>
      <c r="O123" s="176"/>
      <c r="P123" s="177">
        <f>P124+P139+P151+P166+P173+P187</f>
        <v>0</v>
      </c>
      <c r="Q123" s="176"/>
      <c r="R123" s="177">
        <f>R124+R139+R151+R166+R173+R187</f>
        <v>504.97017999999997</v>
      </c>
      <c r="S123" s="176"/>
      <c r="T123" s="178">
        <f>T124+T139+T151+T166+T173+T187</f>
        <v>853.971</v>
      </c>
      <c r="AR123" s="179" t="s">
        <v>84</v>
      </c>
      <c r="AT123" s="180" t="s">
        <v>78</v>
      </c>
      <c r="AU123" s="180" t="s">
        <v>79</v>
      </c>
      <c r="AY123" s="179" t="s">
        <v>118</v>
      </c>
      <c r="BK123" s="181">
        <f>BK124+BK139+BK151+BK166+BK173+BK187</f>
        <v>0</v>
      </c>
    </row>
    <row r="124" spans="2:63" s="11" customFormat="1" ht="22.9" customHeight="1">
      <c r="B124" s="168"/>
      <c r="C124" s="169"/>
      <c r="D124" s="170" t="s">
        <v>78</v>
      </c>
      <c r="E124" s="182" t="s">
        <v>84</v>
      </c>
      <c r="F124" s="182" t="s">
        <v>119</v>
      </c>
      <c r="G124" s="169"/>
      <c r="H124" s="169"/>
      <c r="I124" s="172"/>
      <c r="J124" s="183">
        <f>BK124</f>
        <v>0</v>
      </c>
      <c r="K124" s="169"/>
      <c r="L124" s="174"/>
      <c r="M124" s="175"/>
      <c r="N124" s="176"/>
      <c r="O124" s="176"/>
      <c r="P124" s="177">
        <f>SUM(P125:P138)</f>
        <v>0</v>
      </c>
      <c r="Q124" s="176"/>
      <c r="R124" s="177">
        <f>SUM(R125:R138)</f>
        <v>10</v>
      </c>
      <c r="S124" s="176"/>
      <c r="T124" s="178">
        <f>SUM(T125:T138)</f>
        <v>853.885</v>
      </c>
      <c r="AR124" s="179" t="s">
        <v>84</v>
      </c>
      <c r="AT124" s="180" t="s">
        <v>78</v>
      </c>
      <c r="AU124" s="180" t="s">
        <v>84</v>
      </c>
      <c r="AY124" s="179" t="s">
        <v>118</v>
      </c>
      <c r="BK124" s="181">
        <f>SUM(BK125:BK138)</f>
        <v>0</v>
      </c>
    </row>
    <row r="125" spans="2:65" s="1" customFormat="1" ht="24" customHeight="1">
      <c r="B125" s="31"/>
      <c r="C125" s="184" t="s">
        <v>84</v>
      </c>
      <c r="D125" s="184" t="s">
        <v>120</v>
      </c>
      <c r="E125" s="185" t="s">
        <v>121</v>
      </c>
      <c r="F125" s="186" t="s">
        <v>122</v>
      </c>
      <c r="G125" s="187" t="s">
        <v>123</v>
      </c>
      <c r="H125" s="188">
        <v>685</v>
      </c>
      <c r="I125" s="189"/>
      <c r="J125" s="190">
        <f aca="true" t="shared" si="0" ref="J125:J133">ROUND(I125*H125,2)</f>
        <v>0</v>
      </c>
      <c r="K125" s="186" t="s">
        <v>124</v>
      </c>
      <c r="L125" s="35"/>
      <c r="M125" s="191" t="s">
        <v>1</v>
      </c>
      <c r="N125" s="192" t="s">
        <v>44</v>
      </c>
      <c r="O125" s="63"/>
      <c r="P125" s="193">
        <f aca="true" t="shared" si="1" ref="P125:P133">O125*H125</f>
        <v>0</v>
      </c>
      <c r="Q125" s="193">
        <v>0</v>
      </c>
      <c r="R125" s="193">
        <f aca="true" t="shared" si="2" ref="R125:R133">Q125*H125</f>
        <v>0</v>
      </c>
      <c r="S125" s="193">
        <v>0.26</v>
      </c>
      <c r="T125" s="194">
        <f aca="true" t="shared" si="3" ref="T125:T133">S125*H125</f>
        <v>178.1</v>
      </c>
      <c r="AR125" s="195" t="s">
        <v>125</v>
      </c>
      <c r="AT125" s="195" t="s">
        <v>120</v>
      </c>
      <c r="AU125" s="195" t="s">
        <v>86</v>
      </c>
      <c r="AY125" s="14" t="s">
        <v>118</v>
      </c>
      <c r="BE125" s="196">
        <f aca="true" t="shared" si="4" ref="BE125:BE133">IF(N125="základní",J125,0)</f>
        <v>0</v>
      </c>
      <c r="BF125" s="196">
        <f aca="true" t="shared" si="5" ref="BF125:BF133">IF(N125="snížená",J125,0)</f>
        <v>0</v>
      </c>
      <c r="BG125" s="196">
        <f aca="true" t="shared" si="6" ref="BG125:BG133">IF(N125="zákl. přenesená",J125,0)</f>
        <v>0</v>
      </c>
      <c r="BH125" s="196">
        <f aca="true" t="shared" si="7" ref="BH125:BH133">IF(N125="sníž. přenesená",J125,0)</f>
        <v>0</v>
      </c>
      <c r="BI125" s="196">
        <f aca="true" t="shared" si="8" ref="BI125:BI133">IF(N125="nulová",J125,0)</f>
        <v>0</v>
      </c>
      <c r="BJ125" s="14" t="s">
        <v>84</v>
      </c>
      <c r="BK125" s="196">
        <f aca="true" t="shared" si="9" ref="BK125:BK133">ROUND(I125*H125,2)</f>
        <v>0</v>
      </c>
      <c r="BL125" s="14" t="s">
        <v>125</v>
      </c>
      <c r="BM125" s="195" t="s">
        <v>126</v>
      </c>
    </row>
    <row r="126" spans="2:65" s="1" customFormat="1" ht="24" customHeight="1">
      <c r="B126" s="31"/>
      <c r="C126" s="184" t="s">
        <v>86</v>
      </c>
      <c r="D126" s="184" t="s">
        <v>120</v>
      </c>
      <c r="E126" s="185" t="s">
        <v>127</v>
      </c>
      <c r="F126" s="186" t="s">
        <v>128</v>
      </c>
      <c r="G126" s="187" t="s">
        <v>123</v>
      </c>
      <c r="H126" s="188">
        <v>685</v>
      </c>
      <c r="I126" s="189"/>
      <c r="J126" s="190">
        <f t="shared" si="0"/>
        <v>0</v>
      </c>
      <c r="K126" s="186" t="s">
        <v>124</v>
      </c>
      <c r="L126" s="35"/>
      <c r="M126" s="191" t="s">
        <v>1</v>
      </c>
      <c r="N126" s="192" t="s">
        <v>44</v>
      </c>
      <c r="O126" s="63"/>
      <c r="P126" s="193">
        <f t="shared" si="1"/>
        <v>0</v>
      </c>
      <c r="Q126" s="193">
        <v>0</v>
      </c>
      <c r="R126" s="193">
        <f t="shared" si="2"/>
        <v>0</v>
      </c>
      <c r="S126" s="193">
        <v>0.625</v>
      </c>
      <c r="T126" s="194">
        <f t="shared" si="3"/>
        <v>428.125</v>
      </c>
      <c r="AR126" s="195" t="s">
        <v>125</v>
      </c>
      <c r="AT126" s="195" t="s">
        <v>120</v>
      </c>
      <c r="AU126" s="195" t="s">
        <v>86</v>
      </c>
      <c r="AY126" s="14" t="s">
        <v>118</v>
      </c>
      <c r="BE126" s="196">
        <f t="shared" si="4"/>
        <v>0</v>
      </c>
      <c r="BF126" s="196">
        <f t="shared" si="5"/>
        <v>0</v>
      </c>
      <c r="BG126" s="196">
        <f t="shared" si="6"/>
        <v>0</v>
      </c>
      <c r="BH126" s="196">
        <f t="shared" si="7"/>
        <v>0</v>
      </c>
      <c r="BI126" s="196">
        <f t="shared" si="8"/>
        <v>0</v>
      </c>
      <c r="BJ126" s="14" t="s">
        <v>84</v>
      </c>
      <c r="BK126" s="196">
        <f t="shared" si="9"/>
        <v>0</v>
      </c>
      <c r="BL126" s="14" t="s">
        <v>125</v>
      </c>
      <c r="BM126" s="195" t="s">
        <v>129</v>
      </c>
    </row>
    <row r="127" spans="2:65" s="1" customFormat="1" ht="24" customHeight="1">
      <c r="B127" s="31"/>
      <c r="C127" s="184" t="s">
        <v>130</v>
      </c>
      <c r="D127" s="184" t="s">
        <v>120</v>
      </c>
      <c r="E127" s="185" t="s">
        <v>131</v>
      </c>
      <c r="F127" s="186" t="s">
        <v>132</v>
      </c>
      <c r="G127" s="187" t="s">
        <v>123</v>
      </c>
      <c r="H127" s="188">
        <v>685</v>
      </c>
      <c r="I127" s="189"/>
      <c r="J127" s="190">
        <f t="shared" si="0"/>
        <v>0</v>
      </c>
      <c r="K127" s="186" t="s">
        <v>124</v>
      </c>
      <c r="L127" s="35"/>
      <c r="M127" s="191" t="s">
        <v>1</v>
      </c>
      <c r="N127" s="192" t="s">
        <v>44</v>
      </c>
      <c r="O127" s="63"/>
      <c r="P127" s="193">
        <f t="shared" si="1"/>
        <v>0</v>
      </c>
      <c r="Q127" s="193">
        <v>0</v>
      </c>
      <c r="R127" s="193">
        <f t="shared" si="2"/>
        <v>0</v>
      </c>
      <c r="S127" s="193">
        <v>0.29</v>
      </c>
      <c r="T127" s="194">
        <f t="shared" si="3"/>
        <v>198.64999999999998</v>
      </c>
      <c r="AR127" s="195" t="s">
        <v>125</v>
      </c>
      <c r="AT127" s="195" t="s">
        <v>120</v>
      </c>
      <c r="AU127" s="195" t="s">
        <v>86</v>
      </c>
      <c r="AY127" s="14" t="s">
        <v>118</v>
      </c>
      <c r="BE127" s="196">
        <f t="shared" si="4"/>
        <v>0</v>
      </c>
      <c r="BF127" s="196">
        <f t="shared" si="5"/>
        <v>0</v>
      </c>
      <c r="BG127" s="196">
        <f t="shared" si="6"/>
        <v>0</v>
      </c>
      <c r="BH127" s="196">
        <f t="shared" si="7"/>
        <v>0</v>
      </c>
      <c r="BI127" s="196">
        <f t="shared" si="8"/>
        <v>0</v>
      </c>
      <c r="BJ127" s="14" t="s">
        <v>84</v>
      </c>
      <c r="BK127" s="196">
        <f t="shared" si="9"/>
        <v>0</v>
      </c>
      <c r="BL127" s="14" t="s">
        <v>125</v>
      </c>
      <c r="BM127" s="195" t="s">
        <v>133</v>
      </c>
    </row>
    <row r="128" spans="2:65" s="1" customFormat="1" ht="16.5" customHeight="1">
      <c r="B128" s="31"/>
      <c r="C128" s="184" t="s">
        <v>125</v>
      </c>
      <c r="D128" s="184" t="s">
        <v>120</v>
      </c>
      <c r="E128" s="185" t="s">
        <v>134</v>
      </c>
      <c r="F128" s="186" t="s">
        <v>135</v>
      </c>
      <c r="G128" s="187" t="s">
        <v>136</v>
      </c>
      <c r="H128" s="188">
        <v>169</v>
      </c>
      <c r="I128" s="189"/>
      <c r="J128" s="190">
        <f t="shared" si="0"/>
        <v>0</v>
      </c>
      <c r="K128" s="186" t="s">
        <v>124</v>
      </c>
      <c r="L128" s="35"/>
      <c r="M128" s="191" t="s">
        <v>1</v>
      </c>
      <c r="N128" s="192" t="s">
        <v>44</v>
      </c>
      <c r="O128" s="63"/>
      <c r="P128" s="193">
        <f t="shared" si="1"/>
        <v>0</v>
      </c>
      <c r="Q128" s="193">
        <v>0</v>
      </c>
      <c r="R128" s="193">
        <f t="shared" si="2"/>
        <v>0</v>
      </c>
      <c r="S128" s="193">
        <v>0.29</v>
      </c>
      <c r="T128" s="194">
        <f t="shared" si="3"/>
        <v>49.01</v>
      </c>
      <c r="AR128" s="195" t="s">
        <v>125</v>
      </c>
      <c r="AT128" s="195" t="s">
        <v>120</v>
      </c>
      <c r="AU128" s="195" t="s">
        <v>86</v>
      </c>
      <c r="AY128" s="14" t="s">
        <v>118</v>
      </c>
      <c r="BE128" s="196">
        <f t="shared" si="4"/>
        <v>0</v>
      </c>
      <c r="BF128" s="196">
        <f t="shared" si="5"/>
        <v>0</v>
      </c>
      <c r="BG128" s="196">
        <f t="shared" si="6"/>
        <v>0</v>
      </c>
      <c r="BH128" s="196">
        <f t="shared" si="7"/>
        <v>0</v>
      </c>
      <c r="BI128" s="196">
        <f t="shared" si="8"/>
        <v>0</v>
      </c>
      <c r="BJ128" s="14" t="s">
        <v>84</v>
      </c>
      <c r="BK128" s="196">
        <f t="shared" si="9"/>
        <v>0</v>
      </c>
      <c r="BL128" s="14" t="s">
        <v>125</v>
      </c>
      <c r="BM128" s="195" t="s">
        <v>137</v>
      </c>
    </row>
    <row r="129" spans="2:65" s="1" customFormat="1" ht="24" customHeight="1">
      <c r="B129" s="31"/>
      <c r="C129" s="184" t="s">
        <v>138</v>
      </c>
      <c r="D129" s="184" t="s">
        <v>120</v>
      </c>
      <c r="E129" s="185" t="s">
        <v>139</v>
      </c>
      <c r="F129" s="186" t="s">
        <v>140</v>
      </c>
      <c r="G129" s="187" t="s">
        <v>141</v>
      </c>
      <c r="H129" s="188">
        <v>6</v>
      </c>
      <c r="I129" s="189"/>
      <c r="J129" s="190">
        <f t="shared" si="0"/>
        <v>0</v>
      </c>
      <c r="K129" s="186" t="s">
        <v>124</v>
      </c>
      <c r="L129" s="35"/>
      <c r="M129" s="191" t="s">
        <v>1</v>
      </c>
      <c r="N129" s="192" t="s">
        <v>44</v>
      </c>
      <c r="O129" s="63"/>
      <c r="P129" s="193">
        <f t="shared" si="1"/>
        <v>0</v>
      </c>
      <c r="Q129" s="193">
        <v>0</v>
      </c>
      <c r="R129" s="193">
        <f t="shared" si="2"/>
        <v>0</v>
      </c>
      <c r="S129" s="193">
        <v>0</v>
      </c>
      <c r="T129" s="194">
        <f t="shared" si="3"/>
        <v>0</v>
      </c>
      <c r="AR129" s="195" t="s">
        <v>125</v>
      </c>
      <c r="AT129" s="195" t="s">
        <v>120</v>
      </c>
      <c r="AU129" s="195" t="s">
        <v>86</v>
      </c>
      <c r="AY129" s="14" t="s">
        <v>118</v>
      </c>
      <c r="BE129" s="196">
        <f t="shared" si="4"/>
        <v>0</v>
      </c>
      <c r="BF129" s="196">
        <f t="shared" si="5"/>
        <v>0</v>
      </c>
      <c r="BG129" s="196">
        <f t="shared" si="6"/>
        <v>0</v>
      </c>
      <c r="BH129" s="196">
        <f t="shared" si="7"/>
        <v>0</v>
      </c>
      <c r="BI129" s="196">
        <f t="shared" si="8"/>
        <v>0</v>
      </c>
      <c r="BJ129" s="14" t="s">
        <v>84</v>
      </c>
      <c r="BK129" s="196">
        <f t="shared" si="9"/>
        <v>0</v>
      </c>
      <c r="BL129" s="14" t="s">
        <v>125</v>
      </c>
      <c r="BM129" s="195" t="s">
        <v>142</v>
      </c>
    </row>
    <row r="130" spans="2:65" s="1" customFormat="1" ht="24" customHeight="1">
      <c r="B130" s="31"/>
      <c r="C130" s="184" t="s">
        <v>143</v>
      </c>
      <c r="D130" s="184" t="s">
        <v>120</v>
      </c>
      <c r="E130" s="185" t="s">
        <v>144</v>
      </c>
      <c r="F130" s="186" t="s">
        <v>145</v>
      </c>
      <c r="G130" s="187" t="s">
        <v>141</v>
      </c>
      <c r="H130" s="188">
        <v>6</v>
      </c>
      <c r="I130" s="189"/>
      <c r="J130" s="190">
        <f t="shared" si="0"/>
        <v>0</v>
      </c>
      <c r="K130" s="186" t="s">
        <v>124</v>
      </c>
      <c r="L130" s="35"/>
      <c r="M130" s="191" t="s">
        <v>1</v>
      </c>
      <c r="N130" s="192" t="s">
        <v>44</v>
      </c>
      <c r="O130" s="63"/>
      <c r="P130" s="193">
        <f t="shared" si="1"/>
        <v>0</v>
      </c>
      <c r="Q130" s="193">
        <v>0</v>
      </c>
      <c r="R130" s="193">
        <f t="shared" si="2"/>
        <v>0</v>
      </c>
      <c r="S130" s="193">
        <v>0</v>
      </c>
      <c r="T130" s="194">
        <f t="shared" si="3"/>
        <v>0</v>
      </c>
      <c r="AR130" s="195" t="s">
        <v>125</v>
      </c>
      <c r="AT130" s="195" t="s">
        <v>120</v>
      </c>
      <c r="AU130" s="195" t="s">
        <v>86</v>
      </c>
      <c r="AY130" s="14" t="s">
        <v>118</v>
      </c>
      <c r="BE130" s="196">
        <f t="shared" si="4"/>
        <v>0</v>
      </c>
      <c r="BF130" s="196">
        <f t="shared" si="5"/>
        <v>0</v>
      </c>
      <c r="BG130" s="196">
        <f t="shared" si="6"/>
        <v>0</v>
      </c>
      <c r="BH130" s="196">
        <f t="shared" si="7"/>
        <v>0</v>
      </c>
      <c r="BI130" s="196">
        <f t="shared" si="8"/>
        <v>0</v>
      </c>
      <c r="BJ130" s="14" t="s">
        <v>84</v>
      </c>
      <c r="BK130" s="196">
        <f t="shared" si="9"/>
        <v>0</v>
      </c>
      <c r="BL130" s="14" t="s">
        <v>125</v>
      </c>
      <c r="BM130" s="195" t="s">
        <v>146</v>
      </c>
    </row>
    <row r="131" spans="2:65" s="1" customFormat="1" ht="24" customHeight="1">
      <c r="B131" s="31"/>
      <c r="C131" s="184" t="s">
        <v>147</v>
      </c>
      <c r="D131" s="184" t="s">
        <v>120</v>
      </c>
      <c r="E131" s="185" t="s">
        <v>148</v>
      </c>
      <c r="F131" s="186" t="s">
        <v>149</v>
      </c>
      <c r="G131" s="187" t="s">
        <v>141</v>
      </c>
      <c r="H131" s="188">
        <v>6</v>
      </c>
      <c r="I131" s="189"/>
      <c r="J131" s="190">
        <f t="shared" si="0"/>
        <v>0</v>
      </c>
      <c r="K131" s="186" t="s">
        <v>124</v>
      </c>
      <c r="L131" s="35"/>
      <c r="M131" s="191" t="s">
        <v>1</v>
      </c>
      <c r="N131" s="192" t="s">
        <v>44</v>
      </c>
      <c r="O131" s="63"/>
      <c r="P131" s="193">
        <f t="shared" si="1"/>
        <v>0</v>
      </c>
      <c r="Q131" s="193">
        <v>0</v>
      </c>
      <c r="R131" s="193">
        <f t="shared" si="2"/>
        <v>0</v>
      </c>
      <c r="S131" s="193">
        <v>0</v>
      </c>
      <c r="T131" s="194">
        <f t="shared" si="3"/>
        <v>0</v>
      </c>
      <c r="AR131" s="195" t="s">
        <v>125</v>
      </c>
      <c r="AT131" s="195" t="s">
        <v>120</v>
      </c>
      <c r="AU131" s="195" t="s">
        <v>86</v>
      </c>
      <c r="AY131" s="14" t="s">
        <v>118</v>
      </c>
      <c r="BE131" s="196">
        <f t="shared" si="4"/>
        <v>0</v>
      </c>
      <c r="BF131" s="196">
        <f t="shared" si="5"/>
        <v>0</v>
      </c>
      <c r="BG131" s="196">
        <f t="shared" si="6"/>
        <v>0</v>
      </c>
      <c r="BH131" s="196">
        <f t="shared" si="7"/>
        <v>0</v>
      </c>
      <c r="BI131" s="196">
        <f t="shared" si="8"/>
        <v>0</v>
      </c>
      <c r="BJ131" s="14" t="s">
        <v>84</v>
      </c>
      <c r="BK131" s="196">
        <f t="shared" si="9"/>
        <v>0</v>
      </c>
      <c r="BL131" s="14" t="s">
        <v>125</v>
      </c>
      <c r="BM131" s="195" t="s">
        <v>150</v>
      </c>
    </row>
    <row r="132" spans="2:65" s="1" customFormat="1" ht="16.5" customHeight="1">
      <c r="B132" s="31"/>
      <c r="C132" s="184" t="s">
        <v>151</v>
      </c>
      <c r="D132" s="184" t="s">
        <v>120</v>
      </c>
      <c r="E132" s="185" t="s">
        <v>152</v>
      </c>
      <c r="F132" s="186" t="s">
        <v>153</v>
      </c>
      <c r="G132" s="187" t="s">
        <v>141</v>
      </c>
      <c r="H132" s="188">
        <v>6</v>
      </c>
      <c r="I132" s="189"/>
      <c r="J132" s="190">
        <f t="shared" si="0"/>
        <v>0</v>
      </c>
      <c r="K132" s="186" t="s">
        <v>124</v>
      </c>
      <c r="L132" s="35"/>
      <c r="M132" s="191" t="s">
        <v>1</v>
      </c>
      <c r="N132" s="192" t="s">
        <v>44</v>
      </c>
      <c r="O132" s="63"/>
      <c r="P132" s="193">
        <f t="shared" si="1"/>
        <v>0</v>
      </c>
      <c r="Q132" s="193">
        <v>0</v>
      </c>
      <c r="R132" s="193">
        <f t="shared" si="2"/>
        <v>0</v>
      </c>
      <c r="S132" s="193">
        <v>0</v>
      </c>
      <c r="T132" s="194">
        <f t="shared" si="3"/>
        <v>0</v>
      </c>
      <c r="AR132" s="195" t="s">
        <v>125</v>
      </c>
      <c r="AT132" s="195" t="s">
        <v>120</v>
      </c>
      <c r="AU132" s="195" t="s">
        <v>86</v>
      </c>
      <c r="AY132" s="14" t="s">
        <v>118</v>
      </c>
      <c r="BE132" s="196">
        <f t="shared" si="4"/>
        <v>0</v>
      </c>
      <c r="BF132" s="196">
        <f t="shared" si="5"/>
        <v>0</v>
      </c>
      <c r="BG132" s="196">
        <f t="shared" si="6"/>
        <v>0</v>
      </c>
      <c r="BH132" s="196">
        <f t="shared" si="7"/>
        <v>0</v>
      </c>
      <c r="BI132" s="196">
        <f t="shared" si="8"/>
        <v>0</v>
      </c>
      <c r="BJ132" s="14" t="s">
        <v>84</v>
      </c>
      <c r="BK132" s="196">
        <f t="shared" si="9"/>
        <v>0</v>
      </c>
      <c r="BL132" s="14" t="s">
        <v>125</v>
      </c>
      <c r="BM132" s="195" t="s">
        <v>154</v>
      </c>
    </row>
    <row r="133" spans="2:65" s="1" customFormat="1" ht="24" customHeight="1">
      <c r="B133" s="31"/>
      <c r="C133" s="184" t="s">
        <v>155</v>
      </c>
      <c r="D133" s="184" t="s">
        <v>120</v>
      </c>
      <c r="E133" s="185" t="s">
        <v>156</v>
      </c>
      <c r="F133" s="186" t="s">
        <v>157</v>
      </c>
      <c r="G133" s="187" t="s">
        <v>158</v>
      </c>
      <c r="H133" s="188">
        <v>9.6</v>
      </c>
      <c r="I133" s="189"/>
      <c r="J133" s="190">
        <f t="shared" si="0"/>
        <v>0</v>
      </c>
      <c r="K133" s="186" t="s">
        <v>124</v>
      </c>
      <c r="L133" s="35"/>
      <c r="M133" s="191" t="s">
        <v>1</v>
      </c>
      <c r="N133" s="192" t="s">
        <v>44</v>
      </c>
      <c r="O133" s="63"/>
      <c r="P133" s="193">
        <f t="shared" si="1"/>
        <v>0</v>
      </c>
      <c r="Q133" s="193">
        <v>0</v>
      </c>
      <c r="R133" s="193">
        <f t="shared" si="2"/>
        <v>0</v>
      </c>
      <c r="S133" s="193">
        <v>0</v>
      </c>
      <c r="T133" s="194">
        <f t="shared" si="3"/>
        <v>0</v>
      </c>
      <c r="AR133" s="195" t="s">
        <v>125</v>
      </c>
      <c r="AT133" s="195" t="s">
        <v>120</v>
      </c>
      <c r="AU133" s="195" t="s">
        <v>86</v>
      </c>
      <c r="AY133" s="14" t="s">
        <v>118</v>
      </c>
      <c r="BE133" s="196">
        <f t="shared" si="4"/>
        <v>0</v>
      </c>
      <c r="BF133" s="196">
        <f t="shared" si="5"/>
        <v>0</v>
      </c>
      <c r="BG133" s="196">
        <f t="shared" si="6"/>
        <v>0</v>
      </c>
      <c r="BH133" s="196">
        <f t="shared" si="7"/>
        <v>0</v>
      </c>
      <c r="BI133" s="196">
        <f t="shared" si="8"/>
        <v>0</v>
      </c>
      <c r="BJ133" s="14" t="s">
        <v>84</v>
      </c>
      <c r="BK133" s="196">
        <f t="shared" si="9"/>
        <v>0</v>
      </c>
      <c r="BL133" s="14" t="s">
        <v>125</v>
      </c>
      <c r="BM133" s="195" t="s">
        <v>159</v>
      </c>
    </row>
    <row r="134" spans="2:51" s="12" customFormat="1" ht="11.25">
      <c r="B134" s="197"/>
      <c r="C134" s="198"/>
      <c r="D134" s="199" t="s">
        <v>160</v>
      </c>
      <c r="E134" s="200" t="s">
        <v>1</v>
      </c>
      <c r="F134" s="201" t="s">
        <v>161</v>
      </c>
      <c r="G134" s="198"/>
      <c r="H134" s="202">
        <v>9.6</v>
      </c>
      <c r="I134" s="203"/>
      <c r="J134" s="198"/>
      <c r="K134" s="198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160</v>
      </c>
      <c r="AU134" s="208" t="s">
        <v>86</v>
      </c>
      <c r="AV134" s="12" t="s">
        <v>86</v>
      </c>
      <c r="AW134" s="12" t="s">
        <v>36</v>
      </c>
      <c r="AX134" s="12" t="s">
        <v>84</v>
      </c>
      <c r="AY134" s="208" t="s">
        <v>118</v>
      </c>
    </row>
    <row r="135" spans="2:65" s="1" customFormat="1" ht="24" customHeight="1">
      <c r="B135" s="31"/>
      <c r="C135" s="184" t="s">
        <v>162</v>
      </c>
      <c r="D135" s="184" t="s">
        <v>120</v>
      </c>
      <c r="E135" s="185" t="s">
        <v>163</v>
      </c>
      <c r="F135" s="186" t="s">
        <v>164</v>
      </c>
      <c r="G135" s="187" t="s">
        <v>141</v>
      </c>
      <c r="H135" s="188">
        <v>5</v>
      </c>
      <c r="I135" s="189"/>
      <c r="J135" s="190">
        <f>ROUND(I135*H135,2)</f>
        <v>0</v>
      </c>
      <c r="K135" s="186" t="s">
        <v>124</v>
      </c>
      <c r="L135" s="35"/>
      <c r="M135" s="191" t="s">
        <v>1</v>
      </c>
      <c r="N135" s="192" t="s">
        <v>44</v>
      </c>
      <c r="O135" s="63"/>
      <c r="P135" s="193">
        <f>O135*H135</f>
        <v>0</v>
      </c>
      <c r="Q135" s="193">
        <v>0</v>
      </c>
      <c r="R135" s="193">
        <f>Q135*H135</f>
        <v>0</v>
      </c>
      <c r="S135" s="193">
        <v>0</v>
      </c>
      <c r="T135" s="194">
        <f>S135*H135</f>
        <v>0</v>
      </c>
      <c r="AR135" s="195" t="s">
        <v>125</v>
      </c>
      <c r="AT135" s="195" t="s">
        <v>120</v>
      </c>
      <c r="AU135" s="195" t="s">
        <v>86</v>
      </c>
      <c r="AY135" s="14" t="s">
        <v>118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14" t="s">
        <v>84</v>
      </c>
      <c r="BK135" s="196">
        <f>ROUND(I135*H135,2)</f>
        <v>0</v>
      </c>
      <c r="BL135" s="14" t="s">
        <v>125</v>
      </c>
      <c r="BM135" s="195" t="s">
        <v>165</v>
      </c>
    </row>
    <row r="136" spans="2:65" s="1" customFormat="1" ht="16.5" customHeight="1">
      <c r="B136" s="31"/>
      <c r="C136" s="209" t="s">
        <v>166</v>
      </c>
      <c r="D136" s="209" t="s">
        <v>167</v>
      </c>
      <c r="E136" s="210" t="s">
        <v>168</v>
      </c>
      <c r="F136" s="211" t="s">
        <v>169</v>
      </c>
      <c r="G136" s="212" t="s">
        <v>158</v>
      </c>
      <c r="H136" s="213">
        <v>10</v>
      </c>
      <c r="I136" s="214"/>
      <c r="J136" s="215">
        <f>ROUND(I136*H136,2)</f>
        <v>0</v>
      </c>
      <c r="K136" s="211" t="s">
        <v>124</v>
      </c>
      <c r="L136" s="216"/>
      <c r="M136" s="217" t="s">
        <v>1</v>
      </c>
      <c r="N136" s="218" t="s">
        <v>44</v>
      </c>
      <c r="O136" s="63"/>
      <c r="P136" s="193">
        <f>O136*H136</f>
        <v>0</v>
      </c>
      <c r="Q136" s="193">
        <v>1</v>
      </c>
      <c r="R136" s="193">
        <f>Q136*H136</f>
        <v>10</v>
      </c>
      <c r="S136" s="193">
        <v>0</v>
      </c>
      <c r="T136" s="194">
        <f>S136*H136</f>
        <v>0</v>
      </c>
      <c r="AR136" s="195" t="s">
        <v>151</v>
      </c>
      <c r="AT136" s="195" t="s">
        <v>167</v>
      </c>
      <c r="AU136" s="195" t="s">
        <v>86</v>
      </c>
      <c r="AY136" s="14" t="s">
        <v>118</v>
      </c>
      <c r="BE136" s="196">
        <f>IF(N136="základní",J136,0)</f>
        <v>0</v>
      </c>
      <c r="BF136" s="196">
        <f>IF(N136="snížená",J136,0)</f>
        <v>0</v>
      </c>
      <c r="BG136" s="196">
        <f>IF(N136="zákl. přenesená",J136,0)</f>
        <v>0</v>
      </c>
      <c r="BH136" s="196">
        <f>IF(N136="sníž. přenesená",J136,0)</f>
        <v>0</v>
      </c>
      <c r="BI136" s="196">
        <f>IF(N136="nulová",J136,0)</f>
        <v>0</v>
      </c>
      <c r="BJ136" s="14" t="s">
        <v>84</v>
      </c>
      <c r="BK136" s="196">
        <f>ROUND(I136*H136,2)</f>
        <v>0</v>
      </c>
      <c r="BL136" s="14" t="s">
        <v>125</v>
      </c>
      <c r="BM136" s="195" t="s">
        <v>170</v>
      </c>
    </row>
    <row r="137" spans="2:51" s="12" customFormat="1" ht="11.25">
      <c r="B137" s="197"/>
      <c r="C137" s="198"/>
      <c r="D137" s="199" t="s">
        <v>160</v>
      </c>
      <c r="E137" s="198"/>
      <c r="F137" s="201" t="s">
        <v>171</v>
      </c>
      <c r="G137" s="198"/>
      <c r="H137" s="202">
        <v>10</v>
      </c>
      <c r="I137" s="203"/>
      <c r="J137" s="198"/>
      <c r="K137" s="198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160</v>
      </c>
      <c r="AU137" s="208" t="s">
        <v>86</v>
      </c>
      <c r="AV137" s="12" t="s">
        <v>86</v>
      </c>
      <c r="AW137" s="12" t="s">
        <v>4</v>
      </c>
      <c r="AX137" s="12" t="s">
        <v>84</v>
      </c>
      <c r="AY137" s="208" t="s">
        <v>118</v>
      </c>
    </row>
    <row r="138" spans="2:65" s="1" customFormat="1" ht="16.5" customHeight="1">
      <c r="B138" s="31"/>
      <c r="C138" s="184" t="s">
        <v>172</v>
      </c>
      <c r="D138" s="184" t="s">
        <v>120</v>
      </c>
      <c r="E138" s="185" t="s">
        <v>173</v>
      </c>
      <c r="F138" s="186" t="s">
        <v>174</v>
      </c>
      <c r="G138" s="187" t="s">
        <v>123</v>
      </c>
      <c r="H138" s="188">
        <v>685</v>
      </c>
      <c r="I138" s="189"/>
      <c r="J138" s="190">
        <f>ROUND(I138*H138,2)</f>
        <v>0</v>
      </c>
      <c r="K138" s="186" t="s">
        <v>124</v>
      </c>
      <c r="L138" s="35"/>
      <c r="M138" s="191" t="s">
        <v>1</v>
      </c>
      <c r="N138" s="192" t="s">
        <v>44</v>
      </c>
      <c r="O138" s="63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AR138" s="195" t="s">
        <v>125</v>
      </c>
      <c r="AT138" s="195" t="s">
        <v>120</v>
      </c>
      <c r="AU138" s="195" t="s">
        <v>86</v>
      </c>
      <c r="AY138" s="14" t="s">
        <v>118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14" t="s">
        <v>84</v>
      </c>
      <c r="BK138" s="196">
        <f>ROUND(I138*H138,2)</f>
        <v>0</v>
      </c>
      <c r="BL138" s="14" t="s">
        <v>125</v>
      </c>
      <c r="BM138" s="195" t="s">
        <v>175</v>
      </c>
    </row>
    <row r="139" spans="2:63" s="11" customFormat="1" ht="22.9" customHeight="1">
      <c r="B139" s="168"/>
      <c r="C139" s="169"/>
      <c r="D139" s="170" t="s">
        <v>78</v>
      </c>
      <c r="E139" s="182" t="s">
        <v>138</v>
      </c>
      <c r="F139" s="182" t="s">
        <v>176</v>
      </c>
      <c r="G139" s="169"/>
      <c r="H139" s="169"/>
      <c r="I139" s="172"/>
      <c r="J139" s="183">
        <f>BK139</f>
        <v>0</v>
      </c>
      <c r="K139" s="169"/>
      <c r="L139" s="174"/>
      <c r="M139" s="175"/>
      <c r="N139" s="176"/>
      <c r="O139" s="176"/>
      <c r="P139" s="177">
        <f>SUM(P140:P150)</f>
        <v>0</v>
      </c>
      <c r="Q139" s="176"/>
      <c r="R139" s="177">
        <f>SUM(R140:R150)</f>
        <v>459.81395</v>
      </c>
      <c r="S139" s="176"/>
      <c r="T139" s="178">
        <f>SUM(T140:T150)</f>
        <v>0</v>
      </c>
      <c r="AR139" s="179" t="s">
        <v>84</v>
      </c>
      <c r="AT139" s="180" t="s">
        <v>78</v>
      </c>
      <c r="AU139" s="180" t="s">
        <v>84</v>
      </c>
      <c r="AY139" s="179" t="s">
        <v>118</v>
      </c>
      <c r="BK139" s="181">
        <f>SUM(BK140:BK150)</f>
        <v>0</v>
      </c>
    </row>
    <row r="140" spans="2:65" s="1" customFormat="1" ht="16.5" customHeight="1">
      <c r="B140" s="31"/>
      <c r="C140" s="184" t="s">
        <v>177</v>
      </c>
      <c r="D140" s="184" t="s">
        <v>120</v>
      </c>
      <c r="E140" s="185" t="s">
        <v>178</v>
      </c>
      <c r="F140" s="186" t="s">
        <v>179</v>
      </c>
      <c r="G140" s="187" t="s">
        <v>123</v>
      </c>
      <c r="H140" s="188">
        <v>439</v>
      </c>
      <c r="I140" s="189"/>
      <c r="J140" s="190">
        <f aca="true" t="shared" si="10" ref="J140:J150">ROUND(I140*H140,2)</f>
        <v>0</v>
      </c>
      <c r="K140" s="186" t="s">
        <v>124</v>
      </c>
      <c r="L140" s="35"/>
      <c r="M140" s="191" t="s">
        <v>1</v>
      </c>
      <c r="N140" s="192" t="s">
        <v>44</v>
      </c>
      <c r="O140" s="63"/>
      <c r="P140" s="193">
        <f aca="true" t="shared" si="11" ref="P140:P150">O140*H140</f>
        <v>0</v>
      </c>
      <c r="Q140" s="193">
        <v>0.378</v>
      </c>
      <c r="R140" s="193">
        <f aca="true" t="shared" si="12" ref="R140:R150">Q140*H140</f>
        <v>165.942</v>
      </c>
      <c r="S140" s="193">
        <v>0</v>
      </c>
      <c r="T140" s="194">
        <f aca="true" t="shared" si="13" ref="T140:T150">S140*H140</f>
        <v>0</v>
      </c>
      <c r="AR140" s="195" t="s">
        <v>125</v>
      </c>
      <c r="AT140" s="195" t="s">
        <v>120</v>
      </c>
      <c r="AU140" s="195" t="s">
        <v>86</v>
      </c>
      <c r="AY140" s="14" t="s">
        <v>118</v>
      </c>
      <c r="BE140" s="196">
        <f aca="true" t="shared" si="14" ref="BE140:BE150">IF(N140="základní",J140,0)</f>
        <v>0</v>
      </c>
      <c r="BF140" s="196">
        <f aca="true" t="shared" si="15" ref="BF140:BF150">IF(N140="snížená",J140,0)</f>
        <v>0</v>
      </c>
      <c r="BG140" s="196">
        <f aca="true" t="shared" si="16" ref="BG140:BG150">IF(N140="zákl. přenesená",J140,0)</f>
        <v>0</v>
      </c>
      <c r="BH140" s="196">
        <f aca="true" t="shared" si="17" ref="BH140:BH150">IF(N140="sníž. přenesená",J140,0)</f>
        <v>0</v>
      </c>
      <c r="BI140" s="196">
        <f aca="true" t="shared" si="18" ref="BI140:BI150">IF(N140="nulová",J140,0)</f>
        <v>0</v>
      </c>
      <c r="BJ140" s="14" t="s">
        <v>84</v>
      </c>
      <c r="BK140" s="196">
        <f aca="true" t="shared" si="19" ref="BK140:BK150">ROUND(I140*H140,2)</f>
        <v>0</v>
      </c>
      <c r="BL140" s="14" t="s">
        <v>125</v>
      </c>
      <c r="BM140" s="195" t="s">
        <v>180</v>
      </c>
    </row>
    <row r="141" spans="2:65" s="1" customFormat="1" ht="16.5" customHeight="1">
      <c r="B141" s="31"/>
      <c r="C141" s="184" t="s">
        <v>181</v>
      </c>
      <c r="D141" s="184" t="s">
        <v>120</v>
      </c>
      <c r="E141" s="185" t="s">
        <v>182</v>
      </c>
      <c r="F141" s="186" t="s">
        <v>183</v>
      </c>
      <c r="G141" s="187" t="s">
        <v>123</v>
      </c>
      <c r="H141" s="188">
        <v>246</v>
      </c>
      <c r="I141" s="189"/>
      <c r="J141" s="190">
        <f t="shared" si="10"/>
        <v>0</v>
      </c>
      <c r="K141" s="186" t="s">
        <v>124</v>
      </c>
      <c r="L141" s="35"/>
      <c r="M141" s="191" t="s">
        <v>1</v>
      </c>
      <c r="N141" s="192" t="s">
        <v>44</v>
      </c>
      <c r="O141" s="63"/>
      <c r="P141" s="193">
        <f t="shared" si="11"/>
        <v>0</v>
      </c>
      <c r="Q141" s="193">
        <v>0.4348</v>
      </c>
      <c r="R141" s="193">
        <f t="shared" si="12"/>
        <v>106.9608</v>
      </c>
      <c r="S141" s="193">
        <v>0</v>
      </c>
      <c r="T141" s="194">
        <f t="shared" si="13"/>
        <v>0</v>
      </c>
      <c r="AR141" s="195" t="s">
        <v>125</v>
      </c>
      <c r="AT141" s="195" t="s">
        <v>120</v>
      </c>
      <c r="AU141" s="195" t="s">
        <v>86</v>
      </c>
      <c r="AY141" s="14" t="s">
        <v>118</v>
      </c>
      <c r="BE141" s="196">
        <f t="shared" si="14"/>
        <v>0</v>
      </c>
      <c r="BF141" s="196">
        <f t="shared" si="15"/>
        <v>0</v>
      </c>
      <c r="BG141" s="196">
        <f t="shared" si="16"/>
        <v>0</v>
      </c>
      <c r="BH141" s="196">
        <f t="shared" si="17"/>
        <v>0</v>
      </c>
      <c r="BI141" s="196">
        <f t="shared" si="18"/>
        <v>0</v>
      </c>
      <c r="BJ141" s="14" t="s">
        <v>84</v>
      </c>
      <c r="BK141" s="196">
        <f t="shared" si="19"/>
        <v>0</v>
      </c>
      <c r="BL141" s="14" t="s">
        <v>125</v>
      </c>
      <c r="BM141" s="195" t="s">
        <v>184</v>
      </c>
    </row>
    <row r="142" spans="2:65" s="1" customFormat="1" ht="24" customHeight="1">
      <c r="B142" s="31"/>
      <c r="C142" s="184" t="s">
        <v>8</v>
      </c>
      <c r="D142" s="184" t="s">
        <v>120</v>
      </c>
      <c r="E142" s="185" t="s">
        <v>185</v>
      </c>
      <c r="F142" s="186" t="s">
        <v>186</v>
      </c>
      <c r="G142" s="187" t="s">
        <v>123</v>
      </c>
      <c r="H142" s="188">
        <v>246</v>
      </c>
      <c r="I142" s="189"/>
      <c r="J142" s="190">
        <f t="shared" si="10"/>
        <v>0</v>
      </c>
      <c r="K142" s="186" t="s">
        <v>124</v>
      </c>
      <c r="L142" s="35"/>
      <c r="M142" s="191" t="s">
        <v>1</v>
      </c>
      <c r="N142" s="192" t="s">
        <v>44</v>
      </c>
      <c r="O142" s="63"/>
      <c r="P142" s="193">
        <f t="shared" si="11"/>
        <v>0</v>
      </c>
      <c r="Q142" s="193">
        <v>0.08425</v>
      </c>
      <c r="R142" s="193">
        <f t="shared" si="12"/>
        <v>20.7255</v>
      </c>
      <c r="S142" s="193">
        <v>0</v>
      </c>
      <c r="T142" s="194">
        <f t="shared" si="13"/>
        <v>0</v>
      </c>
      <c r="AR142" s="195" t="s">
        <v>125</v>
      </c>
      <c r="AT142" s="195" t="s">
        <v>120</v>
      </c>
      <c r="AU142" s="195" t="s">
        <v>86</v>
      </c>
      <c r="AY142" s="14" t="s">
        <v>118</v>
      </c>
      <c r="BE142" s="196">
        <f t="shared" si="14"/>
        <v>0</v>
      </c>
      <c r="BF142" s="196">
        <f t="shared" si="15"/>
        <v>0</v>
      </c>
      <c r="BG142" s="196">
        <f t="shared" si="16"/>
        <v>0</v>
      </c>
      <c r="BH142" s="196">
        <f t="shared" si="17"/>
        <v>0</v>
      </c>
      <c r="BI142" s="196">
        <f t="shared" si="18"/>
        <v>0</v>
      </c>
      <c r="BJ142" s="14" t="s">
        <v>84</v>
      </c>
      <c r="BK142" s="196">
        <f t="shared" si="19"/>
        <v>0</v>
      </c>
      <c r="BL142" s="14" t="s">
        <v>125</v>
      </c>
      <c r="BM142" s="195" t="s">
        <v>187</v>
      </c>
    </row>
    <row r="143" spans="2:65" s="1" customFormat="1" ht="16.5" customHeight="1">
      <c r="B143" s="31"/>
      <c r="C143" s="209" t="s">
        <v>188</v>
      </c>
      <c r="D143" s="209" t="s">
        <v>167</v>
      </c>
      <c r="E143" s="210" t="s">
        <v>189</v>
      </c>
      <c r="F143" s="211" t="s">
        <v>190</v>
      </c>
      <c r="G143" s="212" t="s">
        <v>123</v>
      </c>
      <c r="H143" s="213">
        <v>245</v>
      </c>
      <c r="I143" s="214"/>
      <c r="J143" s="215">
        <f t="shared" si="10"/>
        <v>0</v>
      </c>
      <c r="K143" s="211" t="s">
        <v>124</v>
      </c>
      <c r="L143" s="216"/>
      <c r="M143" s="217" t="s">
        <v>1</v>
      </c>
      <c r="N143" s="218" t="s">
        <v>44</v>
      </c>
      <c r="O143" s="63"/>
      <c r="P143" s="193">
        <f t="shared" si="11"/>
        <v>0</v>
      </c>
      <c r="Q143" s="193">
        <v>0.131</v>
      </c>
      <c r="R143" s="193">
        <f t="shared" si="12"/>
        <v>32.095</v>
      </c>
      <c r="S143" s="193">
        <v>0</v>
      </c>
      <c r="T143" s="194">
        <f t="shared" si="13"/>
        <v>0</v>
      </c>
      <c r="AR143" s="195" t="s">
        <v>151</v>
      </c>
      <c r="AT143" s="195" t="s">
        <v>167</v>
      </c>
      <c r="AU143" s="195" t="s">
        <v>86</v>
      </c>
      <c r="AY143" s="14" t="s">
        <v>118</v>
      </c>
      <c r="BE143" s="196">
        <f t="shared" si="14"/>
        <v>0</v>
      </c>
      <c r="BF143" s="196">
        <f t="shared" si="15"/>
        <v>0</v>
      </c>
      <c r="BG143" s="196">
        <f t="shared" si="16"/>
        <v>0</v>
      </c>
      <c r="BH143" s="196">
        <f t="shared" si="17"/>
        <v>0</v>
      </c>
      <c r="BI143" s="196">
        <f t="shared" si="18"/>
        <v>0</v>
      </c>
      <c r="BJ143" s="14" t="s">
        <v>84</v>
      </c>
      <c r="BK143" s="196">
        <f t="shared" si="19"/>
        <v>0</v>
      </c>
      <c r="BL143" s="14" t="s">
        <v>125</v>
      </c>
      <c r="BM143" s="195" t="s">
        <v>191</v>
      </c>
    </row>
    <row r="144" spans="2:65" s="1" customFormat="1" ht="24" customHeight="1">
      <c r="B144" s="31"/>
      <c r="C144" s="209" t="s">
        <v>192</v>
      </c>
      <c r="D144" s="209" t="s">
        <v>167</v>
      </c>
      <c r="E144" s="210" t="s">
        <v>193</v>
      </c>
      <c r="F144" s="211" t="s">
        <v>194</v>
      </c>
      <c r="G144" s="212" t="s">
        <v>123</v>
      </c>
      <c r="H144" s="213">
        <v>1</v>
      </c>
      <c r="I144" s="214"/>
      <c r="J144" s="215">
        <f t="shared" si="10"/>
        <v>0</v>
      </c>
      <c r="K144" s="211" t="s">
        <v>124</v>
      </c>
      <c r="L144" s="216"/>
      <c r="M144" s="217" t="s">
        <v>1</v>
      </c>
      <c r="N144" s="218" t="s">
        <v>44</v>
      </c>
      <c r="O144" s="63"/>
      <c r="P144" s="193">
        <f t="shared" si="11"/>
        <v>0</v>
      </c>
      <c r="Q144" s="193">
        <v>0.131</v>
      </c>
      <c r="R144" s="193">
        <f t="shared" si="12"/>
        <v>0.131</v>
      </c>
      <c r="S144" s="193">
        <v>0</v>
      </c>
      <c r="T144" s="194">
        <f t="shared" si="13"/>
        <v>0</v>
      </c>
      <c r="AR144" s="195" t="s">
        <v>151</v>
      </c>
      <c r="AT144" s="195" t="s">
        <v>167</v>
      </c>
      <c r="AU144" s="195" t="s">
        <v>86</v>
      </c>
      <c r="AY144" s="14" t="s">
        <v>118</v>
      </c>
      <c r="BE144" s="196">
        <f t="shared" si="14"/>
        <v>0</v>
      </c>
      <c r="BF144" s="196">
        <f t="shared" si="15"/>
        <v>0</v>
      </c>
      <c r="BG144" s="196">
        <f t="shared" si="16"/>
        <v>0</v>
      </c>
      <c r="BH144" s="196">
        <f t="shared" si="17"/>
        <v>0</v>
      </c>
      <c r="BI144" s="196">
        <f t="shared" si="18"/>
        <v>0</v>
      </c>
      <c r="BJ144" s="14" t="s">
        <v>84</v>
      </c>
      <c r="BK144" s="196">
        <f t="shared" si="19"/>
        <v>0</v>
      </c>
      <c r="BL144" s="14" t="s">
        <v>125</v>
      </c>
      <c r="BM144" s="195" t="s">
        <v>195</v>
      </c>
    </row>
    <row r="145" spans="2:65" s="1" customFormat="1" ht="24" customHeight="1">
      <c r="B145" s="31"/>
      <c r="C145" s="184" t="s">
        <v>196</v>
      </c>
      <c r="D145" s="184" t="s">
        <v>120</v>
      </c>
      <c r="E145" s="185" t="s">
        <v>197</v>
      </c>
      <c r="F145" s="186" t="s">
        <v>198</v>
      </c>
      <c r="G145" s="187" t="s">
        <v>123</v>
      </c>
      <c r="H145" s="188">
        <v>105</v>
      </c>
      <c r="I145" s="189"/>
      <c r="J145" s="190">
        <f t="shared" si="10"/>
        <v>0</v>
      </c>
      <c r="K145" s="186" t="s">
        <v>124</v>
      </c>
      <c r="L145" s="35"/>
      <c r="M145" s="191" t="s">
        <v>1</v>
      </c>
      <c r="N145" s="192" t="s">
        <v>44</v>
      </c>
      <c r="O145" s="63"/>
      <c r="P145" s="193">
        <f t="shared" si="11"/>
        <v>0</v>
      </c>
      <c r="Q145" s="193">
        <v>0.08565</v>
      </c>
      <c r="R145" s="193">
        <f t="shared" si="12"/>
        <v>8.99325</v>
      </c>
      <c r="S145" s="193">
        <v>0</v>
      </c>
      <c r="T145" s="194">
        <f t="shared" si="13"/>
        <v>0</v>
      </c>
      <c r="AR145" s="195" t="s">
        <v>125</v>
      </c>
      <c r="AT145" s="195" t="s">
        <v>120</v>
      </c>
      <c r="AU145" s="195" t="s">
        <v>86</v>
      </c>
      <c r="AY145" s="14" t="s">
        <v>118</v>
      </c>
      <c r="BE145" s="196">
        <f t="shared" si="14"/>
        <v>0</v>
      </c>
      <c r="BF145" s="196">
        <f t="shared" si="15"/>
        <v>0</v>
      </c>
      <c r="BG145" s="196">
        <f t="shared" si="16"/>
        <v>0</v>
      </c>
      <c r="BH145" s="196">
        <f t="shared" si="17"/>
        <v>0</v>
      </c>
      <c r="BI145" s="196">
        <f t="shared" si="18"/>
        <v>0</v>
      </c>
      <c r="BJ145" s="14" t="s">
        <v>84</v>
      </c>
      <c r="BK145" s="196">
        <f t="shared" si="19"/>
        <v>0</v>
      </c>
      <c r="BL145" s="14" t="s">
        <v>125</v>
      </c>
      <c r="BM145" s="195" t="s">
        <v>199</v>
      </c>
    </row>
    <row r="146" spans="2:65" s="1" customFormat="1" ht="16.5" customHeight="1">
      <c r="B146" s="31"/>
      <c r="C146" s="209" t="s">
        <v>200</v>
      </c>
      <c r="D146" s="209" t="s">
        <v>167</v>
      </c>
      <c r="E146" s="210" t="s">
        <v>201</v>
      </c>
      <c r="F146" s="211" t="s">
        <v>202</v>
      </c>
      <c r="G146" s="212" t="s">
        <v>123</v>
      </c>
      <c r="H146" s="213">
        <v>105</v>
      </c>
      <c r="I146" s="214"/>
      <c r="J146" s="215">
        <f t="shared" si="10"/>
        <v>0</v>
      </c>
      <c r="K146" s="211" t="s">
        <v>124</v>
      </c>
      <c r="L146" s="216"/>
      <c r="M146" s="217" t="s">
        <v>1</v>
      </c>
      <c r="N146" s="218" t="s">
        <v>44</v>
      </c>
      <c r="O146" s="63"/>
      <c r="P146" s="193">
        <f t="shared" si="11"/>
        <v>0</v>
      </c>
      <c r="Q146" s="193">
        <v>0.176</v>
      </c>
      <c r="R146" s="193">
        <f t="shared" si="12"/>
        <v>18.48</v>
      </c>
      <c r="S146" s="193">
        <v>0</v>
      </c>
      <c r="T146" s="194">
        <f t="shared" si="13"/>
        <v>0</v>
      </c>
      <c r="AR146" s="195" t="s">
        <v>151</v>
      </c>
      <c r="AT146" s="195" t="s">
        <v>167</v>
      </c>
      <c r="AU146" s="195" t="s">
        <v>86</v>
      </c>
      <c r="AY146" s="14" t="s">
        <v>118</v>
      </c>
      <c r="BE146" s="196">
        <f t="shared" si="14"/>
        <v>0</v>
      </c>
      <c r="BF146" s="196">
        <f t="shared" si="15"/>
        <v>0</v>
      </c>
      <c r="BG146" s="196">
        <f t="shared" si="16"/>
        <v>0</v>
      </c>
      <c r="BH146" s="196">
        <f t="shared" si="17"/>
        <v>0</v>
      </c>
      <c r="BI146" s="196">
        <f t="shared" si="18"/>
        <v>0</v>
      </c>
      <c r="BJ146" s="14" t="s">
        <v>84</v>
      </c>
      <c r="BK146" s="196">
        <f t="shared" si="19"/>
        <v>0</v>
      </c>
      <c r="BL146" s="14" t="s">
        <v>125</v>
      </c>
      <c r="BM146" s="195" t="s">
        <v>203</v>
      </c>
    </row>
    <row r="147" spans="2:65" s="1" customFormat="1" ht="24" customHeight="1">
      <c r="B147" s="31"/>
      <c r="C147" s="184" t="s">
        <v>204</v>
      </c>
      <c r="D147" s="184" t="s">
        <v>120</v>
      </c>
      <c r="E147" s="185" t="s">
        <v>205</v>
      </c>
      <c r="F147" s="186" t="s">
        <v>206</v>
      </c>
      <c r="G147" s="187" t="s">
        <v>123</v>
      </c>
      <c r="H147" s="188">
        <v>334</v>
      </c>
      <c r="I147" s="189"/>
      <c r="J147" s="190">
        <f t="shared" si="10"/>
        <v>0</v>
      </c>
      <c r="K147" s="186" t="s">
        <v>124</v>
      </c>
      <c r="L147" s="35"/>
      <c r="M147" s="191" t="s">
        <v>1</v>
      </c>
      <c r="N147" s="192" t="s">
        <v>44</v>
      </c>
      <c r="O147" s="63"/>
      <c r="P147" s="193">
        <f t="shared" si="11"/>
        <v>0</v>
      </c>
      <c r="Q147" s="193">
        <v>0.101</v>
      </c>
      <c r="R147" s="193">
        <f t="shared" si="12"/>
        <v>33.734</v>
      </c>
      <c r="S147" s="193">
        <v>0</v>
      </c>
      <c r="T147" s="194">
        <f t="shared" si="13"/>
        <v>0</v>
      </c>
      <c r="AR147" s="195" t="s">
        <v>125</v>
      </c>
      <c r="AT147" s="195" t="s">
        <v>120</v>
      </c>
      <c r="AU147" s="195" t="s">
        <v>86</v>
      </c>
      <c r="AY147" s="14" t="s">
        <v>118</v>
      </c>
      <c r="BE147" s="196">
        <f t="shared" si="14"/>
        <v>0</v>
      </c>
      <c r="BF147" s="196">
        <f t="shared" si="15"/>
        <v>0</v>
      </c>
      <c r="BG147" s="196">
        <f t="shared" si="16"/>
        <v>0</v>
      </c>
      <c r="BH147" s="196">
        <f t="shared" si="17"/>
        <v>0</v>
      </c>
      <c r="BI147" s="196">
        <f t="shared" si="18"/>
        <v>0</v>
      </c>
      <c r="BJ147" s="14" t="s">
        <v>84</v>
      </c>
      <c r="BK147" s="196">
        <f t="shared" si="19"/>
        <v>0</v>
      </c>
      <c r="BL147" s="14" t="s">
        <v>125</v>
      </c>
      <c r="BM147" s="195" t="s">
        <v>207</v>
      </c>
    </row>
    <row r="148" spans="2:65" s="1" customFormat="1" ht="16.5" customHeight="1">
      <c r="B148" s="31"/>
      <c r="C148" s="209" t="s">
        <v>7</v>
      </c>
      <c r="D148" s="209" t="s">
        <v>167</v>
      </c>
      <c r="E148" s="210" t="s">
        <v>208</v>
      </c>
      <c r="F148" s="211" t="s">
        <v>209</v>
      </c>
      <c r="G148" s="212" t="s">
        <v>123</v>
      </c>
      <c r="H148" s="213">
        <v>235</v>
      </c>
      <c r="I148" s="214"/>
      <c r="J148" s="215">
        <f t="shared" si="10"/>
        <v>0</v>
      </c>
      <c r="K148" s="211" t="s">
        <v>1</v>
      </c>
      <c r="L148" s="216"/>
      <c r="M148" s="217" t="s">
        <v>1</v>
      </c>
      <c r="N148" s="218" t="s">
        <v>44</v>
      </c>
      <c r="O148" s="63"/>
      <c r="P148" s="193">
        <f t="shared" si="11"/>
        <v>0</v>
      </c>
      <c r="Q148" s="193">
        <v>0.216</v>
      </c>
      <c r="R148" s="193">
        <f t="shared" si="12"/>
        <v>50.76</v>
      </c>
      <c r="S148" s="193">
        <v>0</v>
      </c>
      <c r="T148" s="194">
        <f t="shared" si="13"/>
        <v>0</v>
      </c>
      <c r="AR148" s="195" t="s">
        <v>151</v>
      </c>
      <c r="AT148" s="195" t="s">
        <v>167</v>
      </c>
      <c r="AU148" s="195" t="s">
        <v>86</v>
      </c>
      <c r="AY148" s="14" t="s">
        <v>118</v>
      </c>
      <c r="BE148" s="196">
        <f t="shared" si="14"/>
        <v>0</v>
      </c>
      <c r="BF148" s="196">
        <f t="shared" si="15"/>
        <v>0</v>
      </c>
      <c r="BG148" s="196">
        <f t="shared" si="16"/>
        <v>0</v>
      </c>
      <c r="BH148" s="196">
        <f t="shared" si="17"/>
        <v>0</v>
      </c>
      <c r="BI148" s="196">
        <f t="shared" si="18"/>
        <v>0</v>
      </c>
      <c r="BJ148" s="14" t="s">
        <v>84</v>
      </c>
      <c r="BK148" s="196">
        <f t="shared" si="19"/>
        <v>0</v>
      </c>
      <c r="BL148" s="14" t="s">
        <v>125</v>
      </c>
      <c r="BM148" s="195" t="s">
        <v>210</v>
      </c>
    </row>
    <row r="149" spans="2:65" s="1" customFormat="1" ht="16.5" customHeight="1">
      <c r="B149" s="31"/>
      <c r="C149" s="209" t="s">
        <v>211</v>
      </c>
      <c r="D149" s="209" t="s">
        <v>167</v>
      </c>
      <c r="E149" s="210" t="s">
        <v>212</v>
      </c>
      <c r="F149" s="211" t="s">
        <v>213</v>
      </c>
      <c r="G149" s="212" t="s">
        <v>123</v>
      </c>
      <c r="H149" s="213">
        <v>99</v>
      </c>
      <c r="I149" s="214"/>
      <c r="J149" s="215">
        <f t="shared" si="10"/>
        <v>0</v>
      </c>
      <c r="K149" s="211" t="s">
        <v>1</v>
      </c>
      <c r="L149" s="216"/>
      <c r="M149" s="217" t="s">
        <v>1</v>
      </c>
      <c r="N149" s="218" t="s">
        <v>44</v>
      </c>
      <c r="O149" s="63"/>
      <c r="P149" s="193">
        <f t="shared" si="11"/>
        <v>0</v>
      </c>
      <c r="Q149" s="193">
        <v>0.216</v>
      </c>
      <c r="R149" s="193">
        <f t="shared" si="12"/>
        <v>21.384</v>
      </c>
      <c r="S149" s="193">
        <v>0</v>
      </c>
      <c r="T149" s="194">
        <f t="shared" si="13"/>
        <v>0</v>
      </c>
      <c r="AR149" s="195" t="s">
        <v>151</v>
      </c>
      <c r="AT149" s="195" t="s">
        <v>167</v>
      </c>
      <c r="AU149" s="195" t="s">
        <v>86</v>
      </c>
      <c r="AY149" s="14" t="s">
        <v>118</v>
      </c>
      <c r="BE149" s="196">
        <f t="shared" si="14"/>
        <v>0</v>
      </c>
      <c r="BF149" s="196">
        <f t="shared" si="15"/>
        <v>0</v>
      </c>
      <c r="BG149" s="196">
        <f t="shared" si="16"/>
        <v>0</v>
      </c>
      <c r="BH149" s="196">
        <f t="shared" si="17"/>
        <v>0</v>
      </c>
      <c r="BI149" s="196">
        <f t="shared" si="18"/>
        <v>0</v>
      </c>
      <c r="BJ149" s="14" t="s">
        <v>84</v>
      </c>
      <c r="BK149" s="196">
        <f t="shared" si="19"/>
        <v>0</v>
      </c>
      <c r="BL149" s="14" t="s">
        <v>125</v>
      </c>
      <c r="BM149" s="195" t="s">
        <v>214</v>
      </c>
    </row>
    <row r="150" spans="2:65" s="1" customFormat="1" ht="16.5" customHeight="1">
      <c r="B150" s="31"/>
      <c r="C150" s="184" t="s">
        <v>215</v>
      </c>
      <c r="D150" s="184" t="s">
        <v>120</v>
      </c>
      <c r="E150" s="185" t="s">
        <v>216</v>
      </c>
      <c r="F150" s="186" t="s">
        <v>217</v>
      </c>
      <c r="G150" s="187" t="s">
        <v>136</v>
      </c>
      <c r="H150" s="188">
        <v>169</v>
      </c>
      <c r="I150" s="189"/>
      <c r="J150" s="190">
        <f t="shared" si="10"/>
        <v>0</v>
      </c>
      <c r="K150" s="186" t="s">
        <v>124</v>
      </c>
      <c r="L150" s="35"/>
      <c r="M150" s="191" t="s">
        <v>1</v>
      </c>
      <c r="N150" s="192" t="s">
        <v>44</v>
      </c>
      <c r="O150" s="63"/>
      <c r="P150" s="193">
        <f t="shared" si="11"/>
        <v>0</v>
      </c>
      <c r="Q150" s="193">
        <v>0.0036</v>
      </c>
      <c r="R150" s="193">
        <f t="shared" si="12"/>
        <v>0.6083999999999999</v>
      </c>
      <c r="S150" s="193">
        <v>0</v>
      </c>
      <c r="T150" s="194">
        <f t="shared" si="13"/>
        <v>0</v>
      </c>
      <c r="AR150" s="195" t="s">
        <v>125</v>
      </c>
      <c r="AT150" s="195" t="s">
        <v>120</v>
      </c>
      <c r="AU150" s="195" t="s">
        <v>86</v>
      </c>
      <c r="AY150" s="14" t="s">
        <v>118</v>
      </c>
      <c r="BE150" s="196">
        <f t="shared" si="14"/>
        <v>0</v>
      </c>
      <c r="BF150" s="196">
        <f t="shared" si="15"/>
        <v>0</v>
      </c>
      <c r="BG150" s="196">
        <f t="shared" si="16"/>
        <v>0</v>
      </c>
      <c r="BH150" s="196">
        <f t="shared" si="17"/>
        <v>0</v>
      </c>
      <c r="BI150" s="196">
        <f t="shared" si="18"/>
        <v>0</v>
      </c>
      <c r="BJ150" s="14" t="s">
        <v>84</v>
      </c>
      <c r="BK150" s="196">
        <f t="shared" si="19"/>
        <v>0</v>
      </c>
      <c r="BL150" s="14" t="s">
        <v>125</v>
      </c>
      <c r="BM150" s="195" t="s">
        <v>218</v>
      </c>
    </row>
    <row r="151" spans="2:63" s="11" customFormat="1" ht="22.9" customHeight="1">
      <c r="B151" s="168"/>
      <c r="C151" s="169"/>
      <c r="D151" s="170" t="s">
        <v>78</v>
      </c>
      <c r="E151" s="182" t="s">
        <v>151</v>
      </c>
      <c r="F151" s="182" t="s">
        <v>219</v>
      </c>
      <c r="G151" s="169"/>
      <c r="H151" s="169"/>
      <c r="I151" s="172"/>
      <c r="J151" s="183">
        <f>BK151</f>
        <v>0</v>
      </c>
      <c r="K151" s="169"/>
      <c r="L151" s="174"/>
      <c r="M151" s="175"/>
      <c r="N151" s="176"/>
      <c r="O151" s="176"/>
      <c r="P151" s="177">
        <f>SUM(P152:P165)</f>
        <v>0</v>
      </c>
      <c r="Q151" s="176"/>
      <c r="R151" s="177">
        <f>SUM(R152:R165)</f>
        <v>6.56831</v>
      </c>
      <c r="S151" s="176"/>
      <c r="T151" s="178">
        <f>SUM(T152:T165)</f>
        <v>0</v>
      </c>
      <c r="AR151" s="179" t="s">
        <v>84</v>
      </c>
      <c r="AT151" s="180" t="s">
        <v>78</v>
      </c>
      <c r="AU151" s="180" t="s">
        <v>84</v>
      </c>
      <c r="AY151" s="179" t="s">
        <v>118</v>
      </c>
      <c r="BK151" s="181">
        <f>SUM(BK152:BK165)</f>
        <v>0</v>
      </c>
    </row>
    <row r="152" spans="2:65" s="1" customFormat="1" ht="24" customHeight="1">
      <c r="B152" s="31"/>
      <c r="C152" s="184" t="s">
        <v>220</v>
      </c>
      <c r="D152" s="184" t="s">
        <v>120</v>
      </c>
      <c r="E152" s="185" t="s">
        <v>221</v>
      </c>
      <c r="F152" s="186" t="s">
        <v>222</v>
      </c>
      <c r="G152" s="187" t="s">
        <v>136</v>
      </c>
      <c r="H152" s="188">
        <v>11</v>
      </c>
      <c r="I152" s="189"/>
      <c r="J152" s="190">
        <f aca="true" t="shared" si="20" ref="J152:J165">ROUND(I152*H152,2)</f>
        <v>0</v>
      </c>
      <c r="K152" s="186" t="s">
        <v>124</v>
      </c>
      <c r="L152" s="35"/>
      <c r="M152" s="191" t="s">
        <v>1</v>
      </c>
      <c r="N152" s="192" t="s">
        <v>44</v>
      </c>
      <c r="O152" s="63"/>
      <c r="P152" s="193">
        <f aca="true" t="shared" si="21" ref="P152:P165">O152*H152</f>
        <v>0</v>
      </c>
      <c r="Q152" s="193">
        <v>1E-05</v>
      </c>
      <c r="R152" s="193">
        <f aca="true" t="shared" si="22" ref="R152:R165">Q152*H152</f>
        <v>0.00011</v>
      </c>
      <c r="S152" s="193">
        <v>0</v>
      </c>
      <c r="T152" s="194">
        <f aca="true" t="shared" si="23" ref="T152:T165">S152*H152</f>
        <v>0</v>
      </c>
      <c r="AR152" s="195" t="s">
        <v>125</v>
      </c>
      <c r="AT152" s="195" t="s">
        <v>120</v>
      </c>
      <c r="AU152" s="195" t="s">
        <v>86</v>
      </c>
      <c r="AY152" s="14" t="s">
        <v>118</v>
      </c>
      <c r="BE152" s="196">
        <f aca="true" t="shared" si="24" ref="BE152:BE165">IF(N152="základní",J152,0)</f>
        <v>0</v>
      </c>
      <c r="BF152" s="196">
        <f aca="true" t="shared" si="25" ref="BF152:BF165">IF(N152="snížená",J152,0)</f>
        <v>0</v>
      </c>
      <c r="BG152" s="196">
        <f aca="true" t="shared" si="26" ref="BG152:BG165">IF(N152="zákl. přenesená",J152,0)</f>
        <v>0</v>
      </c>
      <c r="BH152" s="196">
        <f aca="true" t="shared" si="27" ref="BH152:BH165">IF(N152="sníž. přenesená",J152,0)</f>
        <v>0</v>
      </c>
      <c r="BI152" s="196">
        <f aca="true" t="shared" si="28" ref="BI152:BI165">IF(N152="nulová",J152,0)</f>
        <v>0</v>
      </c>
      <c r="BJ152" s="14" t="s">
        <v>84</v>
      </c>
      <c r="BK152" s="196">
        <f aca="true" t="shared" si="29" ref="BK152:BK165">ROUND(I152*H152,2)</f>
        <v>0</v>
      </c>
      <c r="BL152" s="14" t="s">
        <v>125</v>
      </c>
      <c r="BM152" s="195" t="s">
        <v>223</v>
      </c>
    </row>
    <row r="153" spans="2:65" s="1" customFormat="1" ht="16.5" customHeight="1">
      <c r="B153" s="31"/>
      <c r="C153" s="209" t="s">
        <v>224</v>
      </c>
      <c r="D153" s="209" t="s">
        <v>167</v>
      </c>
      <c r="E153" s="210" t="s">
        <v>225</v>
      </c>
      <c r="F153" s="211" t="s">
        <v>226</v>
      </c>
      <c r="G153" s="212" t="s">
        <v>136</v>
      </c>
      <c r="H153" s="213">
        <v>11</v>
      </c>
      <c r="I153" s="214"/>
      <c r="J153" s="215">
        <f t="shared" si="20"/>
        <v>0</v>
      </c>
      <c r="K153" s="211" t="s">
        <v>124</v>
      </c>
      <c r="L153" s="216"/>
      <c r="M153" s="217" t="s">
        <v>1</v>
      </c>
      <c r="N153" s="218" t="s">
        <v>44</v>
      </c>
      <c r="O153" s="63"/>
      <c r="P153" s="193">
        <f t="shared" si="21"/>
        <v>0</v>
      </c>
      <c r="Q153" s="193">
        <v>0.0016</v>
      </c>
      <c r="R153" s="193">
        <f t="shared" si="22"/>
        <v>0.0176</v>
      </c>
      <c r="S153" s="193">
        <v>0</v>
      </c>
      <c r="T153" s="194">
        <f t="shared" si="23"/>
        <v>0</v>
      </c>
      <c r="AR153" s="195" t="s">
        <v>151</v>
      </c>
      <c r="AT153" s="195" t="s">
        <v>167</v>
      </c>
      <c r="AU153" s="195" t="s">
        <v>86</v>
      </c>
      <c r="AY153" s="14" t="s">
        <v>118</v>
      </c>
      <c r="BE153" s="196">
        <f t="shared" si="24"/>
        <v>0</v>
      </c>
      <c r="BF153" s="196">
        <f t="shared" si="25"/>
        <v>0</v>
      </c>
      <c r="BG153" s="196">
        <f t="shared" si="26"/>
        <v>0</v>
      </c>
      <c r="BH153" s="196">
        <f t="shared" si="27"/>
        <v>0</v>
      </c>
      <c r="BI153" s="196">
        <f t="shared" si="28"/>
        <v>0</v>
      </c>
      <c r="BJ153" s="14" t="s">
        <v>84</v>
      </c>
      <c r="BK153" s="196">
        <f t="shared" si="29"/>
        <v>0</v>
      </c>
      <c r="BL153" s="14" t="s">
        <v>125</v>
      </c>
      <c r="BM153" s="195" t="s">
        <v>227</v>
      </c>
    </row>
    <row r="154" spans="2:65" s="1" customFormat="1" ht="24" customHeight="1">
      <c r="B154" s="31"/>
      <c r="C154" s="184" t="s">
        <v>228</v>
      </c>
      <c r="D154" s="184" t="s">
        <v>120</v>
      </c>
      <c r="E154" s="185" t="s">
        <v>229</v>
      </c>
      <c r="F154" s="186" t="s">
        <v>230</v>
      </c>
      <c r="G154" s="187" t="s">
        <v>136</v>
      </c>
      <c r="H154" s="188">
        <v>90</v>
      </c>
      <c r="I154" s="189"/>
      <c r="J154" s="190">
        <f t="shared" si="20"/>
        <v>0</v>
      </c>
      <c r="K154" s="186" t="s">
        <v>124</v>
      </c>
      <c r="L154" s="35"/>
      <c r="M154" s="191" t="s">
        <v>1</v>
      </c>
      <c r="N154" s="192" t="s">
        <v>44</v>
      </c>
      <c r="O154" s="63"/>
      <c r="P154" s="193">
        <f t="shared" si="21"/>
        <v>0</v>
      </c>
      <c r="Q154" s="193">
        <v>1E-05</v>
      </c>
      <c r="R154" s="193">
        <f t="shared" si="22"/>
        <v>0.0009000000000000001</v>
      </c>
      <c r="S154" s="193">
        <v>0</v>
      </c>
      <c r="T154" s="194">
        <f t="shared" si="23"/>
        <v>0</v>
      </c>
      <c r="AR154" s="195" t="s">
        <v>125</v>
      </c>
      <c r="AT154" s="195" t="s">
        <v>120</v>
      </c>
      <c r="AU154" s="195" t="s">
        <v>86</v>
      </c>
      <c r="AY154" s="14" t="s">
        <v>118</v>
      </c>
      <c r="BE154" s="196">
        <f t="shared" si="24"/>
        <v>0</v>
      </c>
      <c r="BF154" s="196">
        <f t="shared" si="25"/>
        <v>0</v>
      </c>
      <c r="BG154" s="196">
        <f t="shared" si="26"/>
        <v>0</v>
      </c>
      <c r="BH154" s="196">
        <f t="shared" si="27"/>
        <v>0</v>
      </c>
      <c r="BI154" s="196">
        <f t="shared" si="28"/>
        <v>0</v>
      </c>
      <c r="BJ154" s="14" t="s">
        <v>84</v>
      </c>
      <c r="BK154" s="196">
        <f t="shared" si="29"/>
        <v>0</v>
      </c>
      <c r="BL154" s="14" t="s">
        <v>125</v>
      </c>
      <c r="BM154" s="195" t="s">
        <v>231</v>
      </c>
    </row>
    <row r="155" spans="2:65" s="1" customFormat="1" ht="16.5" customHeight="1">
      <c r="B155" s="31"/>
      <c r="C155" s="209" t="s">
        <v>232</v>
      </c>
      <c r="D155" s="209" t="s">
        <v>167</v>
      </c>
      <c r="E155" s="210" t="s">
        <v>233</v>
      </c>
      <c r="F155" s="211" t="s">
        <v>234</v>
      </c>
      <c r="G155" s="212" t="s">
        <v>136</v>
      </c>
      <c r="H155" s="213">
        <v>90</v>
      </c>
      <c r="I155" s="214"/>
      <c r="J155" s="215">
        <f t="shared" si="20"/>
        <v>0</v>
      </c>
      <c r="K155" s="211" t="s">
        <v>124</v>
      </c>
      <c r="L155" s="216"/>
      <c r="M155" s="217" t="s">
        <v>1</v>
      </c>
      <c r="N155" s="218" t="s">
        <v>44</v>
      </c>
      <c r="O155" s="63"/>
      <c r="P155" s="193">
        <f t="shared" si="21"/>
        <v>0</v>
      </c>
      <c r="Q155" s="193">
        <v>0.00189</v>
      </c>
      <c r="R155" s="193">
        <f t="shared" si="22"/>
        <v>0.1701</v>
      </c>
      <c r="S155" s="193">
        <v>0</v>
      </c>
      <c r="T155" s="194">
        <f t="shared" si="23"/>
        <v>0</v>
      </c>
      <c r="AR155" s="195" t="s">
        <v>151</v>
      </c>
      <c r="AT155" s="195" t="s">
        <v>167</v>
      </c>
      <c r="AU155" s="195" t="s">
        <v>86</v>
      </c>
      <c r="AY155" s="14" t="s">
        <v>118</v>
      </c>
      <c r="BE155" s="196">
        <f t="shared" si="24"/>
        <v>0</v>
      </c>
      <c r="BF155" s="196">
        <f t="shared" si="25"/>
        <v>0</v>
      </c>
      <c r="BG155" s="196">
        <f t="shared" si="26"/>
        <v>0</v>
      </c>
      <c r="BH155" s="196">
        <f t="shared" si="27"/>
        <v>0</v>
      </c>
      <c r="BI155" s="196">
        <f t="shared" si="28"/>
        <v>0</v>
      </c>
      <c r="BJ155" s="14" t="s">
        <v>84</v>
      </c>
      <c r="BK155" s="196">
        <f t="shared" si="29"/>
        <v>0</v>
      </c>
      <c r="BL155" s="14" t="s">
        <v>125</v>
      </c>
      <c r="BM155" s="195" t="s">
        <v>235</v>
      </c>
    </row>
    <row r="156" spans="2:65" s="1" customFormat="1" ht="24" customHeight="1">
      <c r="B156" s="31"/>
      <c r="C156" s="184" t="s">
        <v>236</v>
      </c>
      <c r="D156" s="184" t="s">
        <v>120</v>
      </c>
      <c r="E156" s="185" t="s">
        <v>237</v>
      </c>
      <c r="F156" s="186" t="s">
        <v>238</v>
      </c>
      <c r="G156" s="187" t="s">
        <v>239</v>
      </c>
      <c r="H156" s="188">
        <v>11</v>
      </c>
      <c r="I156" s="189"/>
      <c r="J156" s="190">
        <f t="shared" si="20"/>
        <v>0</v>
      </c>
      <c r="K156" s="186" t="s">
        <v>124</v>
      </c>
      <c r="L156" s="35"/>
      <c r="M156" s="191" t="s">
        <v>1</v>
      </c>
      <c r="N156" s="192" t="s">
        <v>44</v>
      </c>
      <c r="O156" s="63"/>
      <c r="P156" s="193">
        <f t="shared" si="21"/>
        <v>0</v>
      </c>
      <c r="Q156" s="193">
        <v>0</v>
      </c>
      <c r="R156" s="193">
        <f t="shared" si="22"/>
        <v>0</v>
      </c>
      <c r="S156" s="193">
        <v>0</v>
      </c>
      <c r="T156" s="194">
        <f t="shared" si="23"/>
        <v>0</v>
      </c>
      <c r="AR156" s="195" t="s">
        <v>125</v>
      </c>
      <c r="AT156" s="195" t="s">
        <v>120</v>
      </c>
      <c r="AU156" s="195" t="s">
        <v>86</v>
      </c>
      <c r="AY156" s="14" t="s">
        <v>118</v>
      </c>
      <c r="BE156" s="196">
        <f t="shared" si="24"/>
        <v>0</v>
      </c>
      <c r="BF156" s="196">
        <f t="shared" si="25"/>
        <v>0</v>
      </c>
      <c r="BG156" s="196">
        <f t="shared" si="26"/>
        <v>0</v>
      </c>
      <c r="BH156" s="196">
        <f t="shared" si="27"/>
        <v>0</v>
      </c>
      <c r="BI156" s="196">
        <f t="shared" si="28"/>
        <v>0</v>
      </c>
      <c r="BJ156" s="14" t="s">
        <v>84</v>
      </c>
      <c r="BK156" s="196">
        <f t="shared" si="29"/>
        <v>0</v>
      </c>
      <c r="BL156" s="14" t="s">
        <v>125</v>
      </c>
      <c r="BM156" s="195" t="s">
        <v>240</v>
      </c>
    </row>
    <row r="157" spans="2:65" s="1" customFormat="1" ht="24" customHeight="1">
      <c r="B157" s="31"/>
      <c r="C157" s="209" t="s">
        <v>241</v>
      </c>
      <c r="D157" s="209" t="s">
        <v>167</v>
      </c>
      <c r="E157" s="210" t="s">
        <v>242</v>
      </c>
      <c r="F157" s="211" t="s">
        <v>243</v>
      </c>
      <c r="G157" s="212" t="s">
        <v>239</v>
      </c>
      <c r="H157" s="213">
        <v>11</v>
      </c>
      <c r="I157" s="214"/>
      <c r="J157" s="215">
        <f t="shared" si="20"/>
        <v>0</v>
      </c>
      <c r="K157" s="211" t="s">
        <v>124</v>
      </c>
      <c r="L157" s="216"/>
      <c r="M157" s="217" t="s">
        <v>1</v>
      </c>
      <c r="N157" s="218" t="s">
        <v>44</v>
      </c>
      <c r="O157" s="63"/>
      <c r="P157" s="193">
        <f t="shared" si="21"/>
        <v>0</v>
      </c>
      <c r="Q157" s="193">
        <v>0.0012</v>
      </c>
      <c r="R157" s="193">
        <f t="shared" si="22"/>
        <v>0.013199999999999998</v>
      </c>
      <c r="S157" s="193">
        <v>0</v>
      </c>
      <c r="T157" s="194">
        <f t="shared" si="23"/>
        <v>0</v>
      </c>
      <c r="AR157" s="195" t="s">
        <v>151</v>
      </c>
      <c r="AT157" s="195" t="s">
        <v>167</v>
      </c>
      <c r="AU157" s="195" t="s">
        <v>86</v>
      </c>
      <c r="AY157" s="14" t="s">
        <v>118</v>
      </c>
      <c r="BE157" s="196">
        <f t="shared" si="24"/>
        <v>0</v>
      </c>
      <c r="BF157" s="196">
        <f t="shared" si="25"/>
        <v>0</v>
      </c>
      <c r="BG157" s="196">
        <f t="shared" si="26"/>
        <v>0</v>
      </c>
      <c r="BH157" s="196">
        <f t="shared" si="27"/>
        <v>0</v>
      </c>
      <c r="BI157" s="196">
        <f t="shared" si="28"/>
        <v>0</v>
      </c>
      <c r="BJ157" s="14" t="s">
        <v>84</v>
      </c>
      <c r="BK157" s="196">
        <f t="shared" si="29"/>
        <v>0</v>
      </c>
      <c r="BL157" s="14" t="s">
        <v>125</v>
      </c>
      <c r="BM157" s="195" t="s">
        <v>244</v>
      </c>
    </row>
    <row r="158" spans="2:65" s="1" customFormat="1" ht="24" customHeight="1">
      <c r="B158" s="31"/>
      <c r="C158" s="184" t="s">
        <v>245</v>
      </c>
      <c r="D158" s="184" t="s">
        <v>120</v>
      </c>
      <c r="E158" s="185" t="s">
        <v>246</v>
      </c>
      <c r="F158" s="186" t="s">
        <v>247</v>
      </c>
      <c r="G158" s="187" t="s">
        <v>239</v>
      </c>
      <c r="H158" s="188">
        <v>24</v>
      </c>
      <c r="I158" s="189"/>
      <c r="J158" s="190">
        <f t="shared" si="20"/>
        <v>0</v>
      </c>
      <c r="K158" s="186" t="s">
        <v>124</v>
      </c>
      <c r="L158" s="35"/>
      <c r="M158" s="191" t="s">
        <v>1</v>
      </c>
      <c r="N158" s="192" t="s">
        <v>44</v>
      </c>
      <c r="O158" s="63"/>
      <c r="P158" s="193">
        <f t="shared" si="21"/>
        <v>0</v>
      </c>
      <c r="Q158" s="193">
        <v>1E-05</v>
      </c>
      <c r="R158" s="193">
        <f t="shared" si="22"/>
        <v>0.00024000000000000003</v>
      </c>
      <c r="S158" s="193">
        <v>0</v>
      </c>
      <c r="T158" s="194">
        <f t="shared" si="23"/>
        <v>0</v>
      </c>
      <c r="AR158" s="195" t="s">
        <v>125</v>
      </c>
      <c r="AT158" s="195" t="s">
        <v>120</v>
      </c>
      <c r="AU158" s="195" t="s">
        <v>86</v>
      </c>
      <c r="AY158" s="14" t="s">
        <v>118</v>
      </c>
      <c r="BE158" s="196">
        <f t="shared" si="24"/>
        <v>0</v>
      </c>
      <c r="BF158" s="196">
        <f t="shared" si="25"/>
        <v>0</v>
      </c>
      <c r="BG158" s="196">
        <f t="shared" si="26"/>
        <v>0</v>
      </c>
      <c r="BH158" s="196">
        <f t="shared" si="27"/>
        <v>0</v>
      </c>
      <c r="BI158" s="196">
        <f t="shared" si="28"/>
        <v>0</v>
      </c>
      <c r="BJ158" s="14" t="s">
        <v>84</v>
      </c>
      <c r="BK158" s="196">
        <f t="shared" si="29"/>
        <v>0</v>
      </c>
      <c r="BL158" s="14" t="s">
        <v>125</v>
      </c>
      <c r="BM158" s="195" t="s">
        <v>248</v>
      </c>
    </row>
    <row r="159" spans="2:65" s="1" customFormat="1" ht="16.5" customHeight="1">
      <c r="B159" s="31"/>
      <c r="C159" s="209" t="s">
        <v>249</v>
      </c>
      <c r="D159" s="209" t="s">
        <v>167</v>
      </c>
      <c r="E159" s="210" t="s">
        <v>250</v>
      </c>
      <c r="F159" s="211" t="s">
        <v>251</v>
      </c>
      <c r="G159" s="212" t="s">
        <v>239</v>
      </c>
      <c r="H159" s="213">
        <v>4</v>
      </c>
      <c r="I159" s="214"/>
      <c r="J159" s="215">
        <f t="shared" si="20"/>
        <v>0</v>
      </c>
      <c r="K159" s="211" t="s">
        <v>1</v>
      </c>
      <c r="L159" s="216"/>
      <c r="M159" s="217" t="s">
        <v>1</v>
      </c>
      <c r="N159" s="218" t="s">
        <v>44</v>
      </c>
      <c r="O159" s="63"/>
      <c r="P159" s="193">
        <f t="shared" si="21"/>
        <v>0</v>
      </c>
      <c r="Q159" s="193">
        <v>0.00088</v>
      </c>
      <c r="R159" s="193">
        <f t="shared" si="22"/>
        <v>0.00352</v>
      </c>
      <c r="S159" s="193">
        <v>0</v>
      </c>
      <c r="T159" s="194">
        <f t="shared" si="23"/>
        <v>0</v>
      </c>
      <c r="AR159" s="195" t="s">
        <v>151</v>
      </c>
      <c r="AT159" s="195" t="s">
        <v>167</v>
      </c>
      <c r="AU159" s="195" t="s">
        <v>86</v>
      </c>
      <c r="AY159" s="14" t="s">
        <v>118</v>
      </c>
      <c r="BE159" s="196">
        <f t="shared" si="24"/>
        <v>0</v>
      </c>
      <c r="BF159" s="196">
        <f t="shared" si="25"/>
        <v>0</v>
      </c>
      <c r="BG159" s="196">
        <f t="shared" si="26"/>
        <v>0</v>
      </c>
      <c r="BH159" s="196">
        <f t="shared" si="27"/>
        <v>0</v>
      </c>
      <c r="BI159" s="196">
        <f t="shared" si="28"/>
        <v>0</v>
      </c>
      <c r="BJ159" s="14" t="s">
        <v>84</v>
      </c>
      <c r="BK159" s="196">
        <f t="shared" si="29"/>
        <v>0</v>
      </c>
      <c r="BL159" s="14" t="s">
        <v>125</v>
      </c>
      <c r="BM159" s="195" t="s">
        <v>252</v>
      </c>
    </row>
    <row r="160" spans="2:65" s="1" customFormat="1" ht="16.5" customHeight="1">
      <c r="B160" s="31"/>
      <c r="C160" s="209" t="s">
        <v>253</v>
      </c>
      <c r="D160" s="209" t="s">
        <v>167</v>
      </c>
      <c r="E160" s="210" t="s">
        <v>254</v>
      </c>
      <c r="F160" s="211" t="s">
        <v>255</v>
      </c>
      <c r="G160" s="212" t="s">
        <v>239</v>
      </c>
      <c r="H160" s="213">
        <v>6</v>
      </c>
      <c r="I160" s="214"/>
      <c r="J160" s="215">
        <f t="shared" si="20"/>
        <v>0</v>
      </c>
      <c r="K160" s="211" t="s">
        <v>124</v>
      </c>
      <c r="L160" s="216"/>
      <c r="M160" s="217" t="s">
        <v>1</v>
      </c>
      <c r="N160" s="218" t="s">
        <v>44</v>
      </c>
      <c r="O160" s="63"/>
      <c r="P160" s="193">
        <f t="shared" si="21"/>
        <v>0</v>
      </c>
      <c r="Q160" s="193">
        <v>0.00034</v>
      </c>
      <c r="R160" s="193">
        <f t="shared" si="22"/>
        <v>0.00204</v>
      </c>
      <c r="S160" s="193">
        <v>0</v>
      </c>
      <c r="T160" s="194">
        <f t="shared" si="23"/>
        <v>0</v>
      </c>
      <c r="AR160" s="195" t="s">
        <v>151</v>
      </c>
      <c r="AT160" s="195" t="s">
        <v>167</v>
      </c>
      <c r="AU160" s="195" t="s">
        <v>86</v>
      </c>
      <c r="AY160" s="14" t="s">
        <v>118</v>
      </c>
      <c r="BE160" s="196">
        <f t="shared" si="24"/>
        <v>0</v>
      </c>
      <c r="BF160" s="196">
        <f t="shared" si="25"/>
        <v>0</v>
      </c>
      <c r="BG160" s="196">
        <f t="shared" si="26"/>
        <v>0</v>
      </c>
      <c r="BH160" s="196">
        <f t="shared" si="27"/>
        <v>0</v>
      </c>
      <c r="BI160" s="196">
        <f t="shared" si="28"/>
        <v>0</v>
      </c>
      <c r="BJ160" s="14" t="s">
        <v>84</v>
      </c>
      <c r="BK160" s="196">
        <f t="shared" si="29"/>
        <v>0</v>
      </c>
      <c r="BL160" s="14" t="s">
        <v>125</v>
      </c>
      <c r="BM160" s="195" t="s">
        <v>256</v>
      </c>
    </row>
    <row r="161" spans="2:65" s="1" customFormat="1" ht="16.5" customHeight="1">
      <c r="B161" s="31"/>
      <c r="C161" s="209" t="s">
        <v>257</v>
      </c>
      <c r="D161" s="209" t="s">
        <v>167</v>
      </c>
      <c r="E161" s="210" t="s">
        <v>258</v>
      </c>
      <c r="F161" s="211" t="s">
        <v>259</v>
      </c>
      <c r="G161" s="212" t="s">
        <v>239</v>
      </c>
      <c r="H161" s="213">
        <v>5</v>
      </c>
      <c r="I161" s="214"/>
      <c r="J161" s="215">
        <f t="shared" si="20"/>
        <v>0</v>
      </c>
      <c r="K161" s="211" t="s">
        <v>124</v>
      </c>
      <c r="L161" s="216"/>
      <c r="M161" s="217" t="s">
        <v>1</v>
      </c>
      <c r="N161" s="218" t="s">
        <v>44</v>
      </c>
      <c r="O161" s="63"/>
      <c r="P161" s="193">
        <f t="shared" si="21"/>
        <v>0</v>
      </c>
      <c r="Q161" s="193">
        <v>0.00045</v>
      </c>
      <c r="R161" s="193">
        <f t="shared" si="22"/>
        <v>0.00225</v>
      </c>
      <c r="S161" s="193">
        <v>0</v>
      </c>
      <c r="T161" s="194">
        <f t="shared" si="23"/>
        <v>0</v>
      </c>
      <c r="AR161" s="195" t="s">
        <v>151</v>
      </c>
      <c r="AT161" s="195" t="s">
        <v>167</v>
      </c>
      <c r="AU161" s="195" t="s">
        <v>86</v>
      </c>
      <c r="AY161" s="14" t="s">
        <v>118</v>
      </c>
      <c r="BE161" s="196">
        <f t="shared" si="24"/>
        <v>0</v>
      </c>
      <c r="BF161" s="196">
        <f t="shared" si="25"/>
        <v>0</v>
      </c>
      <c r="BG161" s="196">
        <f t="shared" si="26"/>
        <v>0</v>
      </c>
      <c r="BH161" s="196">
        <f t="shared" si="27"/>
        <v>0</v>
      </c>
      <c r="BI161" s="196">
        <f t="shared" si="28"/>
        <v>0</v>
      </c>
      <c r="BJ161" s="14" t="s">
        <v>84</v>
      </c>
      <c r="BK161" s="196">
        <f t="shared" si="29"/>
        <v>0</v>
      </c>
      <c r="BL161" s="14" t="s">
        <v>125</v>
      </c>
      <c r="BM161" s="195" t="s">
        <v>260</v>
      </c>
    </row>
    <row r="162" spans="2:65" s="1" customFormat="1" ht="16.5" customHeight="1">
      <c r="B162" s="31"/>
      <c r="C162" s="209" t="s">
        <v>261</v>
      </c>
      <c r="D162" s="209" t="s">
        <v>167</v>
      </c>
      <c r="E162" s="210" t="s">
        <v>262</v>
      </c>
      <c r="F162" s="211" t="s">
        <v>263</v>
      </c>
      <c r="G162" s="212" t="s">
        <v>239</v>
      </c>
      <c r="H162" s="213">
        <v>4</v>
      </c>
      <c r="I162" s="214"/>
      <c r="J162" s="215">
        <f t="shared" si="20"/>
        <v>0</v>
      </c>
      <c r="K162" s="211" t="s">
        <v>124</v>
      </c>
      <c r="L162" s="216"/>
      <c r="M162" s="217" t="s">
        <v>1</v>
      </c>
      <c r="N162" s="218" t="s">
        <v>44</v>
      </c>
      <c r="O162" s="63"/>
      <c r="P162" s="193">
        <f t="shared" si="21"/>
        <v>0</v>
      </c>
      <c r="Q162" s="193">
        <v>0.00041</v>
      </c>
      <c r="R162" s="193">
        <f t="shared" si="22"/>
        <v>0.00164</v>
      </c>
      <c r="S162" s="193">
        <v>0</v>
      </c>
      <c r="T162" s="194">
        <f t="shared" si="23"/>
        <v>0</v>
      </c>
      <c r="AR162" s="195" t="s">
        <v>151</v>
      </c>
      <c r="AT162" s="195" t="s">
        <v>167</v>
      </c>
      <c r="AU162" s="195" t="s">
        <v>86</v>
      </c>
      <c r="AY162" s="14" t="s">
        <v>118</v>
      </c>
      <c r="BE162" s="196">
        <f t="shared" si="24"/>
        <v>0</v>
      </c>
      <c r="BF162" s="196">
        <f t="shared" si="25"/>
        <v>0</v>
      </c>
      <c r="BG162" s="196">
        <f t="shared" si="26"/>
        <v>0</v>
      </c>
      <c r="BH162" s="196">
        <f t="shared" si="27"/>
        <v>0</v>
      </c>
      <c r="BI162" s="196">
        <f t="shared" si="28"/>
        <v>0</v>
      </c>
      <c r="BJ162" s="14" t="s">
        <v>84</v>
      </c>
      <c r="BK162" s="196">
        <f t="shared" si="29"/>
        <v>0</v>
      </c>
      <c r="BL162" s="14" t="s">
        <v>125</v>
      </c>
      <c r="BM162" s="195" t="s">
        <v>264</v>
      </c>
    </row>
    <row r="163" spans="2:65" s="1" customFormat="1" ht="16.5" customHeight="1">
      <c r="B163" s="31"/>
      <c r="C163" s="209" t="s">
        <v>265</v>
      </c>
      <c r="D163" s="209" t="s">
        <v>167</v>
      </c>
      <c r="E163" s="210" t="s">
        <v>266</v>
      </c>
      <c r="F163" s="211" t="s">
        <v>267</v>
      </c>
      <c r="G163" s="212" t="s">
        <v>239</v>
      </c>
      <c r="H163" s="213">
        <v>1</v>
      </c>
      <c r="I163" s="214"/>
      <c r="J163" s="215">
        <f t="shared" si="20"/>
        <v>0</v>
      </c>
      <c r="K163" s="211" t="s">
        <v>124</v>
      </c>
      <c r="L163" s="216"/>
      <c r="M163" s="217" t="s">
        <v>1</v>
      </c>
      <c r="N163" s="218" t="s">
        <v>44</v>
      </c>
      <c r="O163" s="63"/>
      <c r="P163" s="193">
        <f t="shared" si="21"/>
        <v>0</v>
      </c>
      <c r="Q163" s="193">
        <v>0.00035</v>
      </c>
      <c r="R163" s="193">
        <f t="shared" si="22"/>
        <v>0.00035</v>
      </c>
      <c r="S163" s="193">
        <v>0</v>
      </c>
      <c r="T163" s="194">
        <f t="shared" si="23"/>
        <v>0</v>
      </c>
      <c r="AR163" s="195" t="s">
        <v>151</v>
      </c>
      <c r="AT163" s="195" t="s">
        <v>167</v>
      </c>
      <c r="AU163" s="195" t="s">
        <v>86</v>
      </c>
      <c r="AY163" s="14" t="s">
        <v>118</v>
      </c>
      <c r="BE163" s="196">
        <f t="shared" si="24"/>
        <v>0</v>
      </c>
      <c r="BF163" s="196">
        <f t="shared" si="25"/>
        <v>0</v>
      </c>
      <c r="BG163" s="196">
        <f t="shared" si="26"/>
        <v>0</v>
      </c>
      <c r="BH163" s="196">
        <f t="shared" si="27"/>
        <v>0</v>
      </c>
      <c r="BI163" s="196">
        <f t="shared" si="28"/>
        <v>0</v>
      </c>
      <c r="BJ163" s="14" t="s">
        <v>84</v>
      </c>
      <c r="BK163" s="196">
        <f t="shared" si="29"/>
        <v>0</v>
      </c>
      <c r="BL163" s="14" t="s">
        <v>125</v>
      </c>
      <c r="BM163" s="195" t="s">
        <v>268</v>
      </c>
    </row>
    <row r="164" spans="2:65" s="1" customFormat="1" ht="16.5" customHeight="1">
      <c r="B164" s="31"/>
      <c r="C164" s="209" t="s">
        <v>269</v>
      </c>
      <c r="D164" s="209" t="s">
        <v>167</v>
      </c>
      <c r="E164" s="210" t="s">
        <v>270</v>
      </c>
      <c r="F164" s="211" t="s">
        <v>271</v>
      </c>
      <c r="G164" s="212" t="s">
        <v>239</v>
      </c>
      <c r="H164" s="213">
        <v>4</v>
      </c>
      <c r="I164" s="214"/>
      <c r="J164" s="215">
        <f t="shared" si="20"/>
        <v>0</v>
      </c>
      <c r="K164" s="211" t="s">
        <v>124</v>
      </c>
      <c r="L164" s="216"/>
      <c r="M164" s="217" t="s">
        <v>1</v>
      </c>
      <c r="N164" s="218" t="s">
        <v>44</v>
      </c>
      <c r="O164" s="63"/>
      <c r="P164" s="193">
        <f t="shared" si="21"/>
        <v>0</v>
      </c>
      <c r="Q164" s="193">
        <v>0.00029</v>
      </c>
      <c r="R164" s="193">
        <f t="shared" si="22"/>
        <v>0.00116</v>
      </c>
      <c r="S164" s="193">
        <v>0</v>
      </c>
      <c r="T164" s="194">
        <f t="shared" si="23"/>
        <v>0</v>
      </c>
      <c r="AR164" s="195" t="s">
        <v>151</v>
      </c>
      <c r="AT164" s="195" t="s">
        <v>167</v>
      </c>
      <c r="AU164" s="195" t="s">
        <v>86</v>
      </c>
      <c r="AY164" s="14" t="s">
        <v>118</v>
      </c>
      <c r="BE164" s="196">
        <f t="shared" si="24"/>
        <v>0</v>
      </c>
      <c r="BF164" s="196">
        <f t="shared" si="25"/>
        <v>0</v>
      </c>
      <c r="BG164" s="196">
        <f t="shared" si="26"/>
        <v>0</v>
      </c>
      <c r="BH164" s="196">
        <f t="shared" si="27"/>
        <v>0</v>
      </c>
      <c r="BI164" s="196">
        <f t="shared" si="28"/>
        <v>0</v>
      </c>
      <c r="BJ164" s="14" t="s">
        <v>84</v>
      </c>
      <c r="BK164" s="196">
        <f t="shared" si="29"/>
        <v>0</v>
      </c>
      <c r="BL164" s="14" t="s">
        <v>125</v>
      </c>
      <c r="BM164" s="195" t="s">
        <v>272</v>
      </c>
    </row>
    <row r="165" spans="2:65" s="1" customFormat="1" ht="24" customHeight="1">
      <c r="B165" s="31"/>
      <c r="C165" s="184" t="s">
        <v>273</v>
      </c>
      <c r="D165" s="184" t="s">
        <v>120</v>
      </c>
      <c r="E165" s="185" t="s">
        <v>274</v>
      </c>
      <c r="F165" s="186" t="s">
        <v>275</v>
      </c>
      <c r="G165" s="187" t="s">
        <v>239</v>
      </c>
      <c r="H165" s="188">
        <v>15</v>
      </c>
      <c r="I165" s="189"/>
      <c r="J165" s="190">
        <f t="shared" si="20"/>
        <v>0</v>
      </c>
      <c r="K165" s="186" t="s">
        <v>124</v>
      </c>
      <c r="L165" s="35"/>
      <c r="M165" s="191" t="s">
        <v>1</v>
      </c>
      <c r="N165" s="192" t="s">
        <v>44</v>
      </c>
      <c r="O165" s="63"/>
      <c r="P165" s="193">
        <f t="shared" si="21"/>
        <v>0</v>
      </c>
      <c r="Q165" s="193">
        <v>0.42368</v>
      </c>
      <c r="R165" s="193">
        <f t="shared" si="22"/>
        <v>6.3552</v>
      </c>
      <c r="S165" s="193">
        <v>0</v>
      </c>
      <c r="T165" s="194">
        <f t="shared" si="23"/>
        <v>0</v>
      </c>
      <c r="AR165" s="195" t="s">
        <v>125</v>
      </c>
      <c r="AT165" s="195" t="s">
        <v>120</v>
      </c>
      <c r="AU165" s="195" t="s">
        <v>86</v>
      </c>
      <c r="AY165" s="14" t="s">
        <v>118</v>
      </c>
      <c r="BE165" s="196">
        <f t="shared" si="24"/>
        <v>0</v>
      </c>
      <c r="BF165" s="196">
        <f t="shared" si="25"/>
        <v>0</v>
      </c>
      <c r="BG165" s="196">
        <f t="shared" si="26"/>
        <v>0</v>
      </c>
      <c r="BH165" s="196">
        <f t="shared" si="27"/>
        <v>0</v>
      </c>
      <c r="BI165" s="196">
        <f t="shared" si="28"/>
        <v>0</v>
      </c>
      <c r="BJ165" s="14" t="s">
        <v>84</v>
      </c>
      <c r="BK165" s="196">
        <f t="shared" si="29"/>
        <v>0</v>
      </c>
      <c r="BL165" s="14" t="s">
        <v>125</v>
      </c>
      <c r="BM165" s="195" t="s">
        <v>276</v>
      </c>
    </row>
    <row r="166" spans="2:63" s="11" customFormat="1" ht="22.9" customHeight="1">
      <c r="B166" s="168"/>
      <c r="C166" s="169"/>
      <c r="D166" s="170" t="s">
        <v>78</v>
      </c>
      <c r="E166" s="182" t="s">
        <v>155</v>
      </c>
      <c r="F166" s="182" t="s">
        <v>277</v>
      </c>
      <c r="G166" s="169"/>
      <c r="H166" s="169"/>
      <c r="I166" s="172"/>
      <c r="J166" s="183">
        <f>BK166</f>
        <v>0</v>
      </c>
      <c r="K166" s="169"/>
      <c r="L166" s="174"/>
      <c r="M166" s="175"/>
      <c r="N166" s="176"/>
      <c r="O166" s="176"/>
      <c r="P166" s="177">
        <f>SUM(P167:P172)</f>
        <v>0</v>
      </c>
      <c r="Q166" s="176"/>
      <c r="R166" s="177">
        <f>SUM(R167:R172)</f>
        <v>28.58792</v>
      </c>
      <c r="S166" s="176"/>
      <c r="T166" s="178">
        <f>SUM(T167:T172)</f>
        <v>0.08600000000000001</v>
      </c>
      <c r="AR166" s="179" t="s">
        <v>84</v>
      </c>
      <c r="AT166" s="180" t="s">
        <v>78</v>
      </c>
      <c r="AU166" s="180" t="s">
        <v>84</v>
      </c>
      <c r="AY166" s="179" t="s">
        <v>118</v>
      </c>
      <c r="BK166" s="181">
        <f>SUM(BK167:BK172)</f>
        <v>0</v>
      </c>
    </row>
    <row r="167" spans="2:65" s="1" customFormat="1" ht="24" customHeight="1">
      <c r="B167" s="31"/>
      <c r="C167" s="184" t="s">
        <v>278</v>
      </c>
      <c r="D167" s="184" t="s">
        <v>120</v>
      </c>
      <c r="E167" s="185" t="s">
        <v>279</v>
      </c>
      <c r="F167" s="186" t="s">
        <v>280</v>
      </c>
      <c r="G167" s="187" t="s">
        <v>239</v>
      </c>
      <c r="H167" s="188">
        <v>1</v>
      </c>
      <c r="I167" s="189"/>
      <c r="J167" s="190">
        <f aca="true" t="shared" si="30" ref="J167:J172">ROUND(I167*H167,2)</f>
        <v>0</v>
      </c>
      <c r="K167" s="186" t="s">
        <v>124</v>
      </c>
      <c r="L167" s="35"/>
      <c r="M167" s="191" t="s">
        <v>1</v>
      </c>
      <c r="N167" s="192" t="s">
        <v>44</v>
      </c>
      <c r="O167" s="63"/>
      <c r="P167" s="193">
        <f aca="true" t="shared" si="31" ref="P167:P172">O167*H167</f>
        <v>0</v>
      </c>
      <c r="Q167" s="193">
        <v>0.0007</v>
      </c>
      <c r="R167" s="193">
        <f aca="true" t="shared" si="32" ref="R167:R172">Q167*H167</f>
        <v>0.0007</v>
      </c>
      <c r="S167" s="193">
        <v>0</v>
      </c>
      <c r="T167" s="194">
        <f aca="true" t="shared" si="33" ref="T167:T172">S167*H167</f>
        <v>0</v>
      </c>
      <c r="AR167" s="195" t="s">
        <v>125</v>
      </c>
      <c r="AT167" s="195" t="s">
        <v>120</v>
      </c>
      <c r="AU167" s="195" t="s">
        <v>86</v>
      </c>
      <c r="AY167" s="14" t="s">
        <v>118</v>
      </c>
      <c r="BE167" s="196">
        <f aca="true" t="shared" si="34" ref="BE167:BE172">IF(N167="základní",J167,0)</f>
        <v>0</v>
      </c>
      <c r="BF167" s="196">
        <f aca="true" t="shared" si="35" ref="BF167:BF172">IF(N167="snížená",J167,0)</f>
        <v>0</v>
      </c>
      <c r="BG167" s="196">
        <f aca="true" t="shared" si="36" ref="BG167:BG172">IF(N167="zákl. přenesená",J167,0)</f>
        <v>0</v>
      </c>
      <c r="BH167" s="196">
        <f aca="true" t="shared" si="37" ref="BH167:BH172">IF(N167="sníž. přenesená",J167,0)</f>
        <v>0</v>
      </c>
      <c r="BI167" s="196">
        <f aca="true" t="shared" si="38" ref="BI167:BI172">IF(N167="nulová",J167,0)</f>
        <v>0</v>
      </c>
      <c r="BJ167" s="14" t="s">
        <v>84</v>
      </c>
      <c r="BK167" s="196">
        <f aca="true" t="shared" si="39" ref="BK167:BK172">ROUND(I167*H167,2)</f>
        <v>0</v>
      </c>
      <c r="BL167" s="14" t="s">
        <v>125</v>
      </c>
      <c r="BM167" s="195" t="s">
        <v>281</v>
      </c>
    </row>
    <row r="168" spans="2:65" s="1" customFormat="1" ht="24" customHeight="1">
      <c r="B168" s="31"/>
      <c r="C168" s="184" t="s">
        <v>282</v>
      </c>
      <c r="D168" s="184" t="s">
        <v>120</v>
      </c>
      <c r="E168" s="185" t="s">
        <v>283</v>
      </c>
      <c r="F168" s="186" t="s">
        <v>284</v>
      </c>
      <c r="G168" s="187" t="s">
        <v>239</v>
      </c>
      <c r="H168" s="188">
        <v>1</v>
      </c>
      <c r="I168" s="189"/>
      <c r="J168" s="190">
        <f t="shared" si="30"/>
        <v>0</v>
      </c>
      <c r="K168" s="186" t="s">
        <v>124</v>
      </c>
      <c r="L168" s="35"/>
      <c r="M168" s="191" t="s">
        <v>1</v>
      </c>
      <c r="N168" s="192" t="s">
        <v>44</v>
      </c>
      <c r="O168" s="63"/>
      <c r="P168" s="193">
        <f t="shared" si="31"/>
        <v>0</v>
      </c>
      <c r="Q168" s="193">
        <v>0.11241</v>
      </c>
      <c r="R168" s="193">
        <f t="shared" si="32"/>
        <v>0.11241</v>
      </c>
      <c r="S168" s="193">
        <v>0</v>
      </c>
      <c r="T168" s="194">
        <f t="shared" si="33"/>
        <v>0</v>
      </c>
      <c r="AR168" s="195" t="s">
        <v>125</v>
      </c>
      <c r="AT168" s="195" t="s">
        <v>120</v>
      </c>
      <c r="AU168" s="195" t="s">
        <v>86</v>
      </c>
      <c r="AY168" s="14" t="s">
        <v>118</v>
      </c>
      <c r="BE168" s="196">
        <f t="shared" si="34"/>
        <v>0</v>
      </c>
      <c r="BF168" s="196">
        <f t="shared" si="35"/>
        <v>0</v>
      </c>
      <c r="BG168" s="196">
        <f t="shared" si="36"/>
        <v>0</v>
      </c>
      <c r="BH168" s="196">
        <f t="shared" si="37"/>
        <v>0</v>
      </c>
      <c r="BI168" s="196">
        <f t="shared" si="38"/>
        <v>0</v>
      </c>
      <c r="BJ168" s="14" t="s">
        <v>84</v>
      </c>
      <c r="BK168" s="196">
        <f t="shared" si="39"/>
        <v>0</v>
      </c>
      <c r="BL168" s="14" t="s">
        <v>125</v>
      </c>
      <c r="BM168" s="195" t="s">
        <v>285</v>
      </c>
    </row>
    <row r="169" spans="2:65" s="1" customFormat="1" ht="24" customHeight="1">
      <c r="B169" s="31"/>
      <c r="C169" s="184" t="s">
        <v>286</v>
      </c>
      <c r="D169" s="184" t="s">
        <v>120</v>
      </c>
      <c r="E169" s="185" t="s">
        <v>287</v>
      </c>
      <c r="F169" s="186" t="s">
        <v>288</v>
      </c>
      <c r="G169" s="187" t="s">
        <v>136</v>
      </c>
      <c r="H169" s="188">
        <v>169</v>
      </c>
      <c r="I169" s="189"/>
      <c r="J169" s="190">
        <f t="shared" si="30"/>
        <v>0</v>
      </c>
      <c r="K169" s="186" t="s">
        <v>124</v>
      </c>
      <c r="L169" s="35"/>
      <c r="M169" s="191" t="s">
        <v>1</v>
      </c>
      <c r="N169" s="192" t="s">
        <v>44</v>
      </c>
      <c r="O169" s="63"/>
      <c r="P169" s="193">
        <f t="shared" si="31"/>
        <v>0</v>
      </c>
      <c r="Q169" s="193">
        <v>0.16849</v>
      </c>
      <c r="R169" s="193">
        <f t="shared" si="32"/>
        <v>28.47481</v>
      </c>
      <c r="S169" s="193">
        <v>0</v>
      </c>
      <c r="T169" s="194">
        <f t="shared" si="33"/>
        <v>0</v>
      </c>
      <c r="AR169" s="195" t="s">
        <v>125</v>
      </c>
      <c r="AT169" s="195" t="s">
        <v>120</v>
      </c>
      <c r="AU169" s="195" t="s">
        <v>86</v>
      </c>
      <c r="AY169" s="14" t="s">
        <v>118</v>
      </c>
      <c r="BE169" s="196">
        <f t="shared" si="34"/>
        <v>0</v>
      </c>
      <c r="BF169" s="196">
        <f t="shared" si="35"/>
        <v>0</v>
      </c>
      <c r="BG169" s="196">
        <f t="shared" si="36"/>
        <v>0</v>
      </c>
      <c r="BH169" s="196">
        <f t="shared" si="37"/>
        <v>0</v>
      </c>
      <c r="BI169" s="196">
        <f t="shared" si="38"/>
        <v>0</v>
      </c>
      <c r="BJ169" s="14" t="s">
        <v>84</v>
      </c>
      <c r="BK169" s="196">
        <f t="shared" si="39"/>
        <v>0</v>
      </c>
      <c r="BL169" s="14" t="s">
        <v>125</v>
      </c>
      <c r="BM169" s="195" t="s">
        <v>289</v>
      </c>
    </row>
    <row r="170" spans="2:65" s="1" customFormat="1" ht="24" customHeight="1">
      <c r="B170" s="31"/>
      <c r="C170" s="184" t="s">
        <v>290</v>
      </c>
      <c r="D170" s="184" t="s">
        <v>120</v>
      </c>
      <c r="E170" s="185" t="s">
        <v>291</v>
      </c>
      <c r="F170" s="186" t="s">
        <v>292</v>
      </c>
      <c r="G170" s="187" t="s">
        <v>239</v>
      </c>
      <c r="H170" s="188">
        <v>1</v>
      </c>
      <c r="I170" s="189"/>
      <c r="J170" s="190">
        <f t="shared" si="30"/>
        <v>0</v>
      </c>
      <c r="K170" s="186" t="s">
        <v>124</v>
      </c>
      <c r="L170" s="35"/>
      <c r="M170" s="191" t="s">
        <v>1</v>
      </c>
      <c r="N170" s="192" t="s">
        <v>44</v>
      </c>
      <c r="O170" s="63"/>
      <c r="P170" s="193">
        <f t="shared" si="31"/>
        <v>0</v>
      </c>
      <c r="Q170" s="193">
        <v>0</v>
      </c>
      <c r="R170" s="193">
        <f t="shared" si="32"/>
        <v>0</v>
      </c>
      <c r="S170" s="193">
        <v>0.082</v>
      </c>
      <c r="T170" s="194">
        <f t="shared" si="33"/>
        <v>0.082</v>
      </c>
      <c r="AR170" s="195" t="s">
        <v>125</v>
      </c>
      <c r="AT170" s="195" t="s">
        <v>120</v>
      </c>
      <c r="AU170" s="195" t="s">
        <v>86</v>
      </c>
      <c r="AY170" s="14" t="s">
        <v>118</v>
      </c>
      <c r="BE170" s="196">
        <f t="shared" si="34"/>
        <v>0</v>
      </c>
      <c r="BF170" s="196">
        <f t="shared" si="35"/>
        <v>0</v>
      </c>
      <c r="BG170" s="196">
        <f t="shared" si="36"/>
        <v>0</v>
      </c>
      <c r="BH170" s="196">
        <f t="shared" si="37"/>
        <v>0</v>
      </c>
      <c r="BI170" s="196">
        <f t="shared" si="38"/>
        <v>0</v>
      </c>
      <c r="BJ170" s="14" t="s">
        <v>84</v>
      </c>
      <c r="BK170" s="196">
        <f t="shared" si="39"/>
        <v>0</v>
      </c>
      <c r="BL170" s="14" t="s">
        <v>125</v>
      </c>
      <c r="BM170" s="195" t="s">
        <v>293</v>
      </c>
    </row>
    <row r="171" spans="2:65" s="1" customFormat="1" ht="24" customHeight="1">
      <c r="B171" s="31"/>
      <c r="C171" s="184" t="s">
        <v>294</v>
      </c>
      <c r="D171" s="184" t="s">
        <v>120</v>
      </c>
      <c r="E171" s="185" t="s">
        <v>295</v>
      </c>
      <c r="F171" s="186" t="s">
        <v>296</v>
      </c>
      <c r="G171" s="187" t="s">
        <v>239</v>
      </c>
      <c r="H171" s="188">
        <v>1</v>
      </c>
      <c r="I171" s="189"/>
      <c r="J171" s="190">
        <f t="shared" si="30"/>
        <v>0</v>
      </c>
      <c r="K171" s="186" t="s">
        <v>124</v>
      </c>
      <c r="L171" s="35"/>
      <c r="M171" s="191" t="s">
        <v>1</v>
      </c>
      <c r="N171" s="192" t="s">
        <v>44</v>
      </c>
      <c r="O171" s="63"/>
      <c r="P171" s="193">
        <f t="shared" si="31"/>
        <v>0</v>
      </c>
      <c r="Q171" s="193">
        <v>0</v>
      </c>
      <c r="R171" s="193">
        <f t="shared" si="32"/>
        <v>0</v>
      </c>
      <c r="S171" s="193">
        <v>0.004</v>
      </c>
      <c r="T171" s="194">
        <f t="shared" si="33"/>
        <v>0.004</v>
      </c>
      <c r="AR171" s="195" t="s">
        <v>125</v>
      </c>
      <c r="AT171" s="195" t="s">
        <v>120</v>
      </c>
      <c r="AU171" s="195" t="s">
        <v>86</v>
      </c>
      <c r="AY171" s="14" t="s">
        <v>118</v>
      </c>
      <c r="BE171" s="196">
        <f t="shared" si="34"/>
        <v>0</v>
      </c>
      <c r="BF171" s="196">
        <f t="shared" si="35"/>
        <v>0</v>
      </c>
      <c r="BG171" s="196">
        <f t="shared" si="36"/>
        <v>0</v>
      </c>
      <c r="BH171" s="196">
        <f t="shared" si="37"/>
        <v>0</v>
      </c>
      <c r="BI171" s="196">
        <f t="shared" si="38"/>
        <v>0</v>
      </c>
      <c r="BJ171" s="14" t="s">
        <v>84</v>
      </c>
      <c r="BK171" s="196">
        <f t="shared" si="39"/>
        <v>0</v>
      </c>
      <c r="BL171" s="14" t="s">
        <v>125</v>
      </c>
      <c r="BM171" s="195" t="s">
        <v>297</v>
      </c>
    </row>
    <row r="172" spans="2:65" s="1" customFormat="1" ht="16.5" customHeight="1">
      <c r="B172" s="31"/>
      <c r="C172" s="184" t="s">
        <v>298</v>
      </c>
      <c r="D172" s="184" t="s">
        <v>120</v>
      </c>
      <c r="E172" s="185" t="s">
        <v>299</v>
      </c>
      <c r="F172" s="186" t="s">
        <v>300</v>
      </c>
      <c r="G172" s="187" t="s">
        <v>136</v>
      </c>
      <c r="H172" s="188">
        <v>169</v>
      </c>
      <c r="I172" s="189"/>
      <c r="J172" s="190">
        <f t="shared" si="30"/>
        <v>0</v>
      </c>
      <c r="K172" s="186" t="s">
        <v>124</v>
      </c>
      <c r="L172" s="35"/>
      <c r="M172" s="191" t="s">
        <v>1</v>
      </c>
      <c r="N172" s="192" t="s">
        <v>44</v>
      </c>
      <c r="O172" s="63"/>
      <c r="P172" s="193">
        <f t="shared" si="31"/>
        <v>0</v>
      </c>
      <c r="Q172" s="193">
        <v>0</v>
      </c>
      <c r="R172" s="193">
        <f t="shared" si="32"/>
        <v>0</v>
      </c>
      <c r="S172" s="193">
        <v>0</v>
      </c>
      <c r="T172" s="194">
        <f t="shared" si="33"/>
        <v>0</v>
      </c>
      <c r="AR172" s="195" t="s">
        <v>125</v>
      </c>
      <c r="AT172" s="195" t="s">
        <v>120</v>
      </c>
      <c r="AU172" s="195" t="s">
        <v>86</v>
      </c>
      <c r="AY172" s="14" t="s">
        <v>118</v>
      </c>
      <c r="BE172" s="196">
        <f t="shared" si="34"/>
        <v>0</v>
      </c>
      <c r="BF172" s="196">
        <f t="shared" si="35"/>
        <v>0</v>
      </c>
      <c r="BG172" s="196">
        <f t="shared" si="36"/>
        <v>0</v>
      </c>
      <c r="BH172" s="196">
        <f t="shared" si="37"/>
        <v>0</v>
      </c>
      <c r="BI172" s="196">
        <f t="shared" si="38"/>
        <v>0</v>
      </c>
      <c r="BJ172" s="14" t="s">
        <v>84</v>
      </c>
      <c r="BK172" s="196">
        <f t="shared" si="39"/>
        <v>0</v>
      </c>
      <c r="BL172" s="14" t="s">
        <v>125</v>
      </c>
      <c r="BM172" s="195" t="s">
        <v>301</v>
      </c>
    </row>
    <row r="173" spans="2:63" s="11" customFormat="1" ht="22.9" customHeight="1">
      <c r="B173" s="168"/>
      <c r="C173" s="169"/>
      <c r="D173" s="170" t="s">
        <v>78</v>
      </c>
      <c r="E173" s="182" t="s">
        <v>302</v>
      </c>
      <c r="F173" s="182" t="s">
        <v>303</v>
      </c>
      <c r="G173" s="169"/>
      <c r="H173" s="169"/>
      <c r="I173" s="172"/>
      <c r="J173" s="183">
        <f>BK173</f>
        <v>0</v>
      </c>
      <c r="K173" s="169"/>
      <c r="L173" s="174"/>
      <c r="M173" s="175"/>
      <c r="N173" s="176"/>
      <c r="O173" s="176"/>
      <c r="P173" s="177">
        <f>SUM(P174:P186)</f>
        <v>0</v>
      </c>
      <c r="Q173" s="176"/>
      <c r="R173" s="177">
        <f>SUM(R174:R186)</f>
        <v>0</v>
      </c>
      <c r="S173" s="176"/>
      <c r="T173" s="178">
        <f>SUM(T174:T186)</f>
        <v>0</v>
      </c>
      <c r="AR173" s="179" t="s">
        <v>84</v>
      </c>
      <c r="AT173" s="180" t="s">
        <v>78</v>
      </c>
      <c r="AU173" s="180" t="s">
        <v>84</v>
      </c>
      <c r="AY173" s="179" t="s">
        <v>118</v>
      </c>
      <c r="BK173" s="181">
        <f>SUM(BK174:BK186)</f>
        <v>0</v>
      </c>
    </row>
    <row r="174" spans="2:65" s="1" customFormat="1" ht="16.5" customHeight="1">
      <c r="B174" s="31"/>
      <c r="C174" s="184" t="s">
        <v>304</v>
      </c>
      <c r="D174" s="184" t="s">
        <v>120</v>
      </c>
      <c r="E174" s="185" t="s">
        <v>305</v>
      </c>
      <c r="F174" s="186" t="s">
        <v>306</v>
      </c>
      <c r="G174" s="187" t="s">
        <v>158</v>
      </c>
      <c r="H174" s="188">
        <v>626.775</v>
      </c>
      <c r="I174" s="189"/>
      <c r="J174" s="190">
        <f>ROUND(I174*H174,2)</f>
        <v>0</v>
      </c>
      <c r="K174" s="186" t="s">
        <v>124</v>
      </c>
      <c r="L174" s="35"/>
      <c r="M174" s="191" t="s">
        <v>1</v>
      </c>
      <c r="N174" s="192" t="s">
        <v>44</v>
      </c>
      <c r="O174" s="63"/>
      <c r="P174" s="193">
        <f>O174*H174</f>
        <v>0</v>
      </c>
      <c r="Q174" s="193">
        <v>0</v>
      </c>
      <c r="R174" s="193">
        <f>Q174*H174</f>
        <v>0</v>
      </c>
      <c r="S174" s="193">
        <v>0</v>
      </c>
      <c r="T174" s="194">
        <f>S174*H174</f>
        <v>0</v>
      </c>
      <c r="AR174" s="195" t="s">
        <v>125</v>
      </c>
      <c r="AT174" s="195" t="s">
        <v>120</v>
      </c>
      <c r="AU174" s="195" t="s">
        <v>86</v>
      </c>
      <c r="AY174" s="14" t="s">
        <v>118</v>
      </c>
      <c r="BE174" s="196">
        <f>IF(N174="základní",J174,0)</f>
        <v>0</v>
      </c>
      <c r="BF174" s="196">
        <f>IF(N174="snížená",J174,0)</f>
        <v>0</v>
      </c>
      <c r="BG174" s="196">
        <f>IF(N174="zákl. přenesená",J174,0)</f>
        <v>0</v>
      </c>
      <c r="BH174" s="196">
        <f>IF(N174="sníž. přenesená",J174,0)</f>
        <v>0</v>
      </c>
      <c r="BI174" s="196">
        <f>IF(N174="nulová",J174,0)</f>
        <v>0</v>
      </c>
      <c r="BJ174" s="14" t="s">
        <v>84</v>
      </c>
      <c r="BK174" s="196">
        <f>ROUND(I174*H174,2)</f>
        <v>0</v>
      </c>
      <c r="BL174" s="14" t="s">
        <v>125</v>
      </c>
      <c r="BM174" s="195" t="s">
        <v>307</v>
      </c>
    </row>
    <row r="175" spans="2:51" s="12" customFormat="1" ht="11.25">
      <c r="B175" s="197"/>
      <c r="C175" s="198"/>
      <c r="D175" s="199" t="s">
        <v>160</v>
      </c>
      <c r="E175" s="200" t="s">
        <v>1</v>
      </c>
      <c r="F175" s="201" t="s">
        <v>308</v>
      </c>
      <c r="G175" s="198"/>
      <c r="H175" s="202">
        <v>626.775</v>
      </c>
      <c r="I175" s="203"/>
      <c r="J175" s="198"/>
      <c r="K175" s="198"/>
      <c r="L175" s="204"/>
      <c r="M175" s="205"/>
      <c r="N175" s="206"/>
      <c r="O175" s="206"/>
      <c r="P175" s="206"/>
      <c r="Q175" s="206"/>
      <c r="R175" s="206"/>
      <c r="S175" s="206"/>
      <c r="T175" s="207"/>
      <c r="AT175" s="208" t="s">
        <v>160</v>
      </c>
      <c r="AU175" s="208" t="s">
        <v>86</v>
      </c>
      <c r="AV175" s="12" t="s">
        <v>86</v>
      </c>
      <c r="AW175" s="12" t="s">
        <v>36</v>
      </c>
      <c r="AX175" s="12" t="s">
        <v>84</v>
      </c>
      <c r="AY175" s="208" t="s">
        <v>118</v>
      </c>
    </row>
    <row r="176" spans="2:65" s="1" customFormat="1" ht="24" customHeight="1">
      <c r="B176" s="31"/>
      <c r="C176" s="184" t="s">
        <v>309</v>
      </c>
      <c r="D176" s="184" t="s">
        <v>120</v>
      </c>
      <c r="E176" s="185" t="s">
        <v>310</v>
      </c>
      <c r="F176" s="186" t="s">
        <v>311</v>
      </c>
      <c r="G176" s="187" t="s">
        <v>158</v>
      </c>
      <c r="H176" s="188">
        <v>5640.975</v>
      </c>
      <c r="I176" s="189"/>
      <c r="J176" s="190">
        <f>ROUND(I176*H176,2)</f>
        <v>0</v>
      </c>
      <c r="K176" s="186" t="s">
        <v>124</v>
      </c>
      <c r="L176" s="35"/>
      <c r="M176" s="191" t="s">
        <v>1</v>
      </c>
      <c r="N176" s="192" t="s">
        <v>44</v>
      </c>
      <c r="O176" s="63"/>
      <c r="P176" s="193">
        <f>O176*H176</f>
        <v>0</v>
      </c>
      <c r="Q176" s="193">
        <v>0</v>
      </c>
      <c r="R176" s="193">
        <f>Q176*H176</f>
        <v>0</v>
      </c>
      <c r="S176" s="193">
        <v>0</v>
      </c>
      <c r="T176" s="194">
        <f>S176*H176</f>
        <v>0</v>
      </c>
      <c r="AR176" s="195" t="s">
        <v>125</v>
      </c>
      <c r="AT176" s="195" t="s">
        <v>120</v>
      </c>
      <c r="AU176" s="195" t="s">
        <v>86</v>
      </c>
      <c r="AY176" s="14" t="s">
        <v>118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14" t="s">
        <v>84</v>
      </c>
      <c r="BK176" s="196">
        <f>ROUND(I176*H176,2)</f>
        <v>0</v>
      </c>
      <c r="BL176" s="14" t="s">
        <v>125</v>
      </c>
      <c r="BM176" s="195" t="s">
        <v>312</v>
      </c>
    </row>
    <row r="177" spans="2:51" s="12" customFormat="1" ht="11.25">
      <c r="B177" s="197"/>
      <c r="C177" s="198"/>
      <c r="D177" s="199" t="s">
        <v>160</v>
      </c>
      <c r="E177" s="200" t="s">
        <v>1</v>
      </c>
      <c r="F177" s="201" t="s">
        <v>313</v>
      </c>
      <c r="G177" s="198"/>
      <c r="H177" s="202">
        <v>5640.975</v>
      </c>
      <c r="I177" s="203"/>
      <c r="J177" s="198"/>
      <c r="K177" s="198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160</v>
      </c>
      <c r="AU177" s="208" t="s">
        <v>86</v>
      </c>
      <c r="AV177" s="12" t="s">
        <v>86</v>
      </c>
      <c r="AW177" s="12" t="s">
        <v>36</v>
      </c>
      <c r="AX177" s="12" t="s">
        <v>84</v>
      </c>
      <c r="AY177" s="208" t="s">
        <v>118</v>
      </c>
    </row>
    <row r="178" spans="2:65" s="1" customFormat="1" ht="16.5" customHeight="1">
      <c r="B178" s="31"/>
      <c r="C178" s="184" t="s">
        <v>314</v>
      </c>
      <c r="D178" s="184" t="s">
        <v>120</v>
      </c>
      <c r="E178" s="185" t="s">
        <v>315</v>
      </c>
      <c r="F178" s="186" t="s">
        <v>316</v>
      </c>
      <c r="G178" s="187" t="s">
        <v>158</v>
      </c>
      <c r="H178" s="188">
        <v>178.186</v>
      </c>
      <c r="I178" s="189"/>
      <c r="J178" s="190">
        <f>ROUND(I178*H178,2)</f>
        <v>0</v>
      </c>
      <c r="K178" s="186" t="s">
        <v>124</v>
      </c>
      <c r="L178" s="35"/>
      <c r="M178" s="191" t="s">
        <v>1</v>
      </c>
      <c r="N178" s="192" t="s">
        <v>44</v>
      </c>
      <c r="O178" s="63"/>
      <c r="P178" s="193">
        <f>O178*H178</f>
        <v>0</v>
      </c>
      <c r="Q178" s="193">
        <v>0</v>
      </c>
      <c r="R178" s="193">
        <f>Q178*H178</f>
        <v>0</v>
      </c>
      <c r="S178" s="193">
        <v>0</v>
      </c>
      <c r="T178" s="194">
        <f>S178*H178</f>
        <v>0</v>
      </c>
      <c r="AR178" s="195" t="s">
        <v>125</v>
      </c>
      <c r="AT178" s="195" t="s">
        <v>120</v>
      </c>
      <c r="AU178" s="195" t="s">
        <v>86</v>
      </c>
      <c r="AY178" s="14" t="s">
        <v>118</v>
      </c>
      <c r="BE178" s="196">
        <f>IF(N178="základní",J178,0)</f>
        <v>0</v>
      </c>
      <c r="BF178" s="196">
        <f>IF(N178="snížená",J178,0)</f>
        <v>0</v>
      </c>
      <c r="BG178" s="196">
        <f>IF(N178="zákl. přenesená",J178,0)</f>
        <v>0</v>
      </c>
      <c r="BH178" s="196">
        <f>IF(N178="sníž. přenesená",J178,0)</f>
        <v>0</v>
      </c>
      <c r="BI178" s="196">
        <f>IF(N178="nulová",J178,0)</f>
        <v>0</v>
      </c>
      <c r="BJ178" s="14" t="s">
        <v>84</v>
      </c>
      <c r="BK178" s="196">
        <f>ROUND(I178*H178,2)</f>
        <v>0</v>
      </c>
      <c r="BL178" s="14" t="s">
        <v>125</v>
      </c>
      <c r="BM178" s="195" t="s">
        <v>317</v>
      </c>
    </row>
    <row r="179" spans="2:51" s="12" customFormat="1" ht="11.25">
      <c r="B179" s="197"/>
      <c r="C179" s="198"/>
      <c r="D179" s="199" t="s">
        <v>160</v>
      </c>
      <c r="E179" s="200" t="s">
        <v>1</v>
      </c>
      <c r="F179" s="201" t="s">
        <v>318</v>
      </c>
      <c r="G179" s="198"/>
      <c r="H179" s="202">
        <v>178.186</v>
      </c>
      <c r="I179" s="203"/>
      <c r="J179" s="198"/>
      <c r="K179" s="198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160</v>
      </c>
      <c r="AU179" s="208" t="s">
        <v>86</v>
      </c>
      <c r="AV179" s="12" t="s">
        <v>86</v>
      </c>
      <c r="AW179" s="12" t="s">
        <v>36</v>
      </c>
      <c r="AX179" s="12" t="s">
        <v>84</v>
      </c>
      <c r="AY179" s="208" t="s">
        <v>118</v>
      </c>
    </row>
    <row r="180" spans="2:65" s="1" customFormat="1" ht="24" customHeight="1">
      <c r="B180" s="31"/>
      <c r="C180" s="184" t="s">
        <v>319</v>
      </c>
      <c r="D180" s="184" t="s">
        <v>120</v>
      </c>
      <c r="E180" s="185" t="s">
        <v>320</v>
      </c>
      <c r="F180" s="186" t="s">
        <v>321</v>
      </c>
      <c r="G180" s="187" t="s">
        <v>158</v>
      </c>
      <c r="H180" s="188">
        <v>1603.674</v>
      </c>
      <c r="I180" s="189"/>
      <c r="J180" s="190">
        <f>ROUND(I180*H180,2)</f>
        <v>0</v>
      </c>
      <c r="K180" s="186" t="s">
        <v>124</v>
      </c>
      <c r="L180" s="35"/>
      <c r="M180" s="191" t="s">
        <v>1</v>
      </c>
      <c r="N180" s="192" t="s">
        <v>44</v>
      </c>
      <c r="O180" s="63"/>
      <c r="P180" s="193">
        <f>O180*H180</f>
        <v>0</v>
      </c>
      <c r="Q180" s="193">
        <v>0</v>
      </c>
      <c r="R180" s="193">
        <f>Q180*H180</f>
        <v>0</v>
      </c>
      <c r="S180" s="193">
        <v>0</v>
      </c>
      <c r="T180" s="194">
        <f>S180*H180</f>
        <v>0</v>
      </c>
      <c r="AR180" s="195" t="s">
        <v>125</v>
      </c>
      <c r="AT180" s="195" t="s">
        <v>120</v>
      </c>
      <c r="AU180" s="195" t="s">
        <v>86</v>
      </c>
      <c r="AY180" s="14" t="s">
        <v>118</v>
      </c>
      <c r="BE180" s="196">
        <f>IF(N180="základní",J180,0)</f>
        <v>0</v>
      </c>
      <c r="BF180" s="196">
        <f>IF(N180="snížená",J180,0)</f>
        <v>0</v>
      </c>
      <c r="BG180" s="196">
        <f>IF(N180="zákl. přenesená",J180,0)</f>
        <v>0</v>
      </c>
      <c r="BH180" s="196">
        <f>IF(N180="sníž. přenesená",J180,0)</f>
        <v>0</v>
      </c>
      <c r="BI180" s="196">
        <f>IF(N180="nulová",J180,0)</f>
        <v>0</v>
      </c>
      <c r="BJ180" s="14" t="s">
        <v>84</v>
      </c>
      <c r="BK180" s="196">
        <f>ROUND(I180*H180,2)</f>
        <v>0</v>
      </c>
      <c r="BL180" s="14" t="s">
        <v>125</v>
      </c>
      <c r="BM180" s="195" t="s">
        <v>322</v>
      </c>
    </row>
    <row r="181" spans="2:51" s="12" customFormat="1" ht="11.25">
      <c r="B181" s="197"/>
      <c r="C181" s="198"/>
      <c r="D181" s="199" t="s">
        <v>160</v>
      </c>
      <c r="E181" s="200" t="s">
        <v>1</v>
      </c>
      <c r="F181" s="201" t="s">
        <v>323</v>
      </c>
      <c r="G181" s="198"/>
      <c r="H181" s="202">
        <v>1603.674</v>
      </c>
      <c r="I181" s="203"/>
      <c r="J181" s="198"/>
      <c r="K181" s="198"/>
      <c r="L181" s="204"/>
      <c r="M181" s="205"/>
      <c r="N181" s="206"/>
      <c r="O181" s="206"/>
      <c r="P181" s="206"/>
      <c r="Q181" s="206"/>
      <c r="R181" s="206"/>
      <c r="S181" s="206"/>
      <c r="T181" s="207"/>
      <c r="AT181" s="208" t="s">
        <v>160</v>
      </c>
      <c r="AU181" s="208" t="s">
        <v>86</v>
      </c>
      <c r="AV181" s="12" t="s">
        <v>86</v>
      </c>
      <c r="AW181" s="12" t="s">
        <v>36</v>
      </c>
      <c r="AX181" s="12" t="s">
        <v>84</v>
      </c>
      <c r="AY181" s="208" t="s">
        <v>118</v>
      </c>
    </row>
    <row r="182" spans="2:65" s="1" customFormat="1" ht="24" customHeight="1">
      <c r="B182" s="31"/>
      <c r="C182" s="184" t="s">
        <v>324</v>
      </c>
      <c r="D182" s="184" t="s">
        <v>120</v>
      </c>
      <c r="E182" s="185" t="s">
        <v>325</v>
      </c>
      <c r="F182" s="186" t="s">
        <v>326</v>
      </c>
      <c r="G182" s="187" t="s">
        <v>158</v>
      </c>
      <c r="H182" s="188">
        <v>853.971</v>
      </c>
      <c r="I182" s="189"/>
      <c r="J182" s="190">
        <f>ROUND(I182*H182,2)</f>
        <v>0</v>
      </c>
      <c r="K182" s="186" t="s">
        <v>124</v>
      </c>
      <c r="L182" s="35"/>
      <c r="M182" s="191" t="s">
        <v>1</v>
      </c>
      <c r="N182" s="192" t="s">
        <v>44</v>
      </c>
      <c r="O182" s="63"/>
      <c r="P182" s="193">
        <f>O182*H182</f>
        <v>0</v>
      </c>
      <c r="Q182" s="193">
        <v>0</v>
      </c>
      <c r="R182" s="193">
        <f>Q182*H182</f>
        <v>0</v>
      </c>
      <c r="S182" s="193">
        <v>0</v>
      </c>
      <c r="T182" s="194">
        <f>S182*H182</f>
        <v>0</v>
      </c>
      <c r="AR182" s="195" t="s">
        <v>125</v>
      </c>
      <c r="AT182" s="195" t="s">
        <v>120</v>
      </c>
      <c r="AU182" s="195" t="s">
        <v>86</v>
      </c>
      <c r="AY182" s="14" t="s">
        <v>118</v>
      </c>
      <c r="BE182" s="196">
        <f>IF(N182="základní",J182,0)</f>
        <v>0</v>
      </c>
      <c r="BF182" s="196">
        <f>IF(N182="snížená",J182,0)</f>
        <v>0</v>
      </c>
      <c r="BG182" s="196">
        <f>IF(N182="zákl. přenesená",J182,0)</f>
        <v>0</v>
      </c>
      <c r="BH182" s="196">
        <f>IF(N182="sníž. přenesená",J182,0)</f>
        <v>0</v>
      </c>
      <c r="BI182" s="196">
        <f>IF(N182="nulová",J182,0)</f>
        <v>0</v>
      </c>
      <c r="BJ182" s="14" t="s">
        <v>84</v>
      </c>
      <c r="BK182" s="196">
        <f>ROUND(I182*H182,2)</f>
        <v>0</v>
      </c>
      <c r="BL182" s="14" t="s">
        <v>125</v>
      </c>
      <c r="BM182" s="195" t="s">
        <v>327</v>
      </c>
    </row>
    <row r="183" spans="2:65" s="1" customFormat="1" ht="24" customHeight="1">
      <c r="B183" s="31"/>
      <c r="C183" s="184" t="s">
        <v>328</v>
      </c>
      <c r="D183" s="184" t="s">
        <v>120</v>
      </c>
      <c r="E183" s="185" t="s">
        <v>329</v>
      </c>
      <c r="F183" s="186" t="s">
        <v>330</v>
      </c>
      <c r="G183" s="187" t="s">
        <v>158</v>
      </c>
      <c r="H183" s="188">
        <v>606.225</v>
      </c>
      <c r="I183" s="189"/>
      <c r="J183" s="190">
        <f>ROUND(I183*H183,2)</f>
        <v>0</v>
      </c>
      <c r="K183" s="186" t="s">
        <v>124</v>
      </c>
      <c r="L183" s="35"/>
      <c r="M183" s="191" t="s">
        <v>1</v>
      </c>
      <c r="N183" s="192" t="s">
        <v>44</v>
      </c>
      <c r="O183" s="63"/>
      <c r="P183" s="193">
        <f>O183*H183</f>
        <v>0</v>
      </c>
      <c r="Q183" s="193">
        <v>0</v>
      </c>
      <c r="R183" s="193">
        <f>Q183*H183</f>
        <v>0</v>
      </c>
      <c r="S183" s="193">
        <v>0</v>
      </c>
      <c r="T183" s="194">
        <f>S183*H183</f>
        <v>0</v>
      </c>
      <c r="AR183" s="195" t="s">
        <v>125</v>
      </c>
      <c r="AT183" s="195" t="s">
        <v>120</v>
      </c>
      <c r="AU183" s="195" t="s">
        <v>86</v>
      </c>
      <c r="AY183" s="14" t="s">
        <v>118</v>
      </c>
      <c r="BE183" s="196">
        <f>IF(N183="základní",J183,0)</f>
        <v>0</v>
      </c>
      <c r="BF183" s="196">
        <f>IF(N183="snížená",J183,0)</f>
        <v>0</v>
      </c>
      <c r="BG183" s="196">
        <f>IF(N183="zákl. přenesená",J183,0)</f>
        <v>0</v>
      </c>
      <c r="BH183" s="196">
        <f>IF(N183="sníž. přenesená",J183,0)</f>
        <v>0</v>
      </c>
      <c r="BI183" s="196">
        <f>IF(N183="nulová",J183,0)</f>
        <v>0</v>
      </c>
      <c r="BJ183" s="14" t="s">
        <v>84</v>
      </c>
      <c r="BK183" s="196">
        <f>ROUND(I183*H183,2)</f>
        <v>0</v>
      </c>
      <c r="BL183" s="14" t="s">
        <v>125</v>
      </c>
      <c r="BM183" s="195" t="s">
        <v>331</v>
      </c>
    </row>
    <row r="184" spans="2:51" s="12" customFormat="1" ht="11.25">
      <c r="B184" s="197"/>
      <c r="C184" s="198"/>
      <c r="D184" s="199" t="s">
        <v>160</v>
      </c>
      <c r="E184" s="200" t="s">
        <v>1</v>
      </c>
      <c r="F184" s="201" t="s">
        <v>332</v>
      </c>
      <c r="G184" s="198"/>
      <c r="H184" s="202">
        <v>606.225</v>
      </c>
      <c r="I184" s="203"/>
      <c r="J184" s="198"/>
      <c r="K184" s="198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160</v>
      </c>
      <c r="AU184" s="208" t="s">
        <v>86</v>
      </c>
      <c r="AV184" s="12" t="s">
        <v>86</v>
      </c>
      <c r="AW184" s="12" t="s">
        <v>36</v>
      </c>
      <c r="AX184" s="12" t="s">
        <v>84</v>
      </c>
      <c r="AY184" s="208" t="s">
        <v>118</v>
      </c>
    </row>
    <row r="185" spans="2:65" s="1" customFormat="1" ht="24" customHeight="1">
      <c r="B185" s="31"/>
      <c r="C185" s="184" t="s">
        <v>333</v>
      </c>
      <c r="D185" s="184" t="s">
        <v>120</v>
      </c>
      <c r="E185" s="185" t="s">
        <v>334</v>
      </c>
      <c r="F185" s="186" t="s">
        <v>335</v>
      </c>
      <c r="G185" s="187" t="s">
        <v>158</v>
      </c>
      <c r="H185" s="188">
        <v>198.65</v>
      </c>
      <c r="I185" s="189"/>
      <c r="J185" s="190">
        <f>ROUND(I185*H185,2)</f>
        <v>0</v>
      </c>
      <c r="K185" s="186" t="s">
        <v>124</v>
      </c>
      <c r="L185" s="35"/>
      <c r="M185" s="191" t="s">
        <v>1</v>
      </c>
      <c r="N185" s="192" t="s">
        <v>44</v>
      </c>
      <c r="O185" s="63"/>
      <c r="P185" s="193">
        <f>O185*H185</f>
        <v>0</v>
      </c>
      <c r="Q185" s="193">
        <v>0</v>
      </c>
      <c r="R185" s="193">
        <f>Q185*H185</f>
        <v>0</v>
      </c>
      <c r="S185" s="193">
        <v>0</v>
      </c>
      <c r="T185" s="194">
        <f>S185*H185</f>
        <v>0</v>
      </c>
      <c r="AR185" s="195" t="s">
        <v>125</v>
      </c>
      <c r="AT185" s="195" t="s">
        <v>120</v>
      </c>
      <c r="AU185" s="195" t="s">
        <v>86</v>
      </c>
      <c r="AY185" s="14" t="s">
        <v>118</v>
      </c>
      <c r="BE185" s="196">
        <f>IF(N185="základní",J185,0)</f>
        <v>0</v>
      </c>
      <c r="BF185" s="196">
        <f>IF(N185="snížená",J185,0)</f>
        <v>0</v>
      </c>
      <c r="BG185" s="196">
        <f>IF(N185="zákl. přenesená",J185,0)</f>
        <v>0</v>
      </c>
      <c r="BH185" s="196">
        <f>IF(N185="sníž. přenesená",J185,0)</f>
        <v>0</v>
      </c>
      <c r="BI185" s="196">
        <f>IF(N185="nulová",J185,0)</f>
        <v>0</v>
      </c>
      <c r="BJ185" s="14" t="s">
        <v>84</v>
      </c>
      <c r="BK185" s="196">
        <f>ROUND(I185*H185,2)</f>
        <v>0</v>
      </c>
      <c r="BL185" s="14" t="s">
        <v>125</v>
      </c>
      <c r="BM185" s="195" t="s">
        <v>336</v>
      </c>
    </row>
    <row r="186" spans="2:51" s="12" customFormat="1" ht="11.25">
      <c r="B186" s="197"/>
      <c r="C186" s="198"/>
      <c r="D186" s="199" t="s">
        <v>160</v>
      </c>
      <c r="E186" s="200" t="s">
        <v>1</v>
      </c>
      <c r="F186" s="201" t="s">
        <v>337</v>
      </c>
      <c r="G186" s="198"/>
      <c r="H186" s="202">
        <v>198.65</v>
      </c>
      <c r="I186" s="203"/>
      <c r="J186" s="198"/>
      <c r="K186" s="198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160</v>
      </c>
      <c r="AU186" s="208" t="s">
        <v>86</v>
      </c>
      <c r="AV186" s="12" t="s">
        <v>86</v>
      </c>
      <c r="AW186" s="12" t="s">
        <v>36</v>
      </c>
      <c r="AX186" s="12" t="s">
        <v>84</v>
      </c>
      <c r="AY186" s="208" t="s">
        <v>118</v>
      </c>
    </row>
    <row r="187" spans="2:63" s="11" customFormat="1" ht="22.9" customHeight="1">
      <c r="B187" s="168"/>
      <c r="C187" s="169"/>
      <c r="D187" s="170" t="s">
        <v>78</v>
      </c>
      <c r="E187" s="182" t="s">
        <v>338</v>
      </c>
      <c r="F187" s="182" t="s">
        <v>339</v>
      </c>
      <c r="G187" s="169"/>
      <c r="H187" s="169"/>
      <c r="I187" s="172"/>
      <c r="J187" s="183">
        <f>BK187</f>
        <v>0</v>
      </c>
      <c r="K187" s="169"/>
      <c r="L187" s="174"/>
      <c r="M187" s="175"/>
      <c r="N187" s="176"/>
      <c r="O187" s="176"/>
      <c r="P187" s="177">
        <f>P188</f>
        <v>0</v>
      </c>
      <c r="Q187" s="176"/>
      <c r="R187" s="177">
        <f>R188</f>
        <v>0</v>
      </c>
      <c r="S187" s="176"/>
      <c r="T187" s="178">
        <f>T188</f>
        <v>0</v>
      </c>
      <c r="AR187" s="179" t="s">
        <v>84</v>
      </c>
      <c r="AT187" s="180" t="s">
        <v>78</v>
      </c>
      <c r="AU187" s="180" t="s">
        <v>84</v>
      </c>
      <c r="AY187" s="179" t="s">
        <v>118</v>
      </c>
      <c r="BK187" s="181">
        <f>BK188</f>
        <v>0</v>
      </c>
    </row>
    <row r="188" spans="2:65" s="1" customFormat="1" ht="24" customHeight="1">
      <c r="B188" s="31"/>
      <c r="C188" s="184" t="s">
        <v>340</v>
      </c>
      <c r="D188" s="184" t="s">
        <v>120</v>
      </c>
      <c r="E188" s="185" t="s">
        <v>341</v>
      </c>
      <c r="F188" s="186" t="s">
        <v>342</v>
      </c>
      <c r="G188" s="187" t="s">
        <v>158</v>
      </c>
      <c r="H188" s="188">
        <v>504.97</v>
      </c>
      <c r="I188" s="189"/>
      <c r="J188" s="190">
        <f>ROUND(I188*H188,2)</f>
        <v>0</v>
      </c>
      <c r="K188" s="186" t="s">
        <v>124</v>
      </c>
      <c r="L188" s="35"/>
      <c r="M188" s="191" t="s">
        <v>1</v>
      </c>
      <c r="N188" s="192" t="s">
        <v>44</v>
      </c>
      <c r="O188" s="63"/>
      <c r="P188" s="193">
        <f>O188*H188</f>
        <v>0</v>
      </c>
      <c r="Q188" s="193">
        <v>0</v>
      </c>
      <c r="R188" s="193">
        <f>Q188*H188</f>
        <v>0</v>
      </c>
      <c r="S188" s="193">
        <v>0</v>
      </c>
      <c r="T188" s="194">
        <f>S188*H188</f>
        <v>0</v>
      </c>
      <c r="AR188" s="195" t="s">
        <v>125</v>
      </c>
      <c r="AT188" s="195" t="s">
        <v>120</v>
      </c>
      <c r="AU188" s="195" t="s">
        <v>86</v>
      </c>
      <c r="AY188" s="14" t="s">
        <v>118</v>
      </c>
      <c r="BE188" s="196">
        <f>IF(N188="základní",J188,0)</f>
        <v>0</v>
      </c>
      <c r="BF188" s="196">
        <f>IF(N188="snížená",J188,0)</f>
        <v>0</v>
      </c>
      <c r="BG188" s="196">
        <f>IF(N188="zákl. přenesená",J188,0)</f>
        <v>0</v>
      </c>
      <c r="BH188" s="196">
        <f>IF(N188="sníž. přenesená",J188,0)</f>
        <v>0</v>
      </c>
      <c r="BI188" s="196">
        <f>IF(N188="nulová",J188,0)</f>
        <v>0</v>
      </c>
      <c r="BJ188" s="14" t="s">
        <v>84</v>
      </c>
      <c r="BK188" s="196">
        <f>ROUND(I188*H188,2)</f>
        <v>0</v>
      </c>
      <c r="BL188" s="14" t="s">
        <v>125</v>
      </c>
      <c r="BM188" s="195" t="s">
        <v>343</v>
      </c>
    </row>
    <row r="189" spans="2:63" s="11" customFormat="1" ht="25.9" customHeight="1">
      <c r="B189" s="168"/>
      <c r="C189" s="169"/>
      <c r="D189" s="170" t="s">
        <v>78</v>
      </c>
      <c r="E189" s="171" t="s">
        <v>344</v>
      </c>
      <c r="F189" s="171" t="s">
        <v>345</v>
      </c>
      <c r="G189" s="169"/>
      <c r="H189" s="169"/>
      <c r="I189" s="172"/>
      <c r="J189" s="173">
        <f>BK189</f>
        <v>0</v>
      </c>
      <c r="K189" s="169"/>
      <c r="L189" s="174"/>
      <c r="M189" s="175"/>
      <c r="N189" s="176"/>
      <c r="O189" s="176"/>
      <c r="P189" s="177">
        <f>P190+P196</f>
        <v>0</v>
      </c>
      <c r="Q189" s="176"/>
      <c r="R189" s="177">
        <f>R190+R196</f>
        <v>0</v>
      </c>
      <c r="S189" s="176"/>
      <c r="T189" s="178">
        <f>T190+T196</f>
        <v>0</v>
      </c>
      <c r="AR189" s="179" t="s">
        <v>138</v>
      </c>
      <c r="AT189" s="180" t="s">
        <v>78</v>
      </c>
      <c r="AU189" s="180" t="s">
        <v>79</v>
      </c>
      <c r="AY189" s="179" t="s">
        <v>118</v>
      </c>
      <c r="BK189" s="181">
        <f>BK190+BK196</f>
        <v>0</v>
      </c>
    </row>
    <row r="190" spans="2:63" s="11" customFormat="1" ht="22.9" customHeight="1">
      <c r="B190" s="168"/>
      <c r="C190" s="169"/>
      <c r="D190" s="170" t="s">
        <v>78</v>
      </c>
      <c r="E190" s="182" t="s">
        <v>346</v>
      </c>
      <c r="F190" s="182" t="s">
        <v>347</v>
      </c>
      <c r="G190" s="169"/>
      <c r="H190" s="169"/>
      <c r="I190" s="172"/>
      <c r="J190" s="183">
        <f>BK190</f>
        <v>0</v>
      </c>
      <c r="K190" s="169"/>
      <c r="L190" s="174"/>
      <c r="M190" s="175"/>
      <c r="N190" s="176"/>
      <c r="O190" s="176"/>
      <c r="P190" s="177">
        <f>SUM(P191:P195)</f>
        <v>0</v>
      </c>
      <c r="Q190" s="176"/>
      <c r="R190" s="177">
        <f>SUM(R191:R195)</f>
        <v>0</v>
      </c>
      <c r="S190" s="176"/>
      <c r="T190" s="178">
        <f>SUM(T191:T195)</f>
        <v>0</v>
      </c>
      <c r="AR190" s="179" t="s">
        <v>138</v>
      </c>
      <c r="AT190" s="180" t="s">
        <v>78</v>
      </c>
      <c r="AU190" s="180" t="s">
        <v>84</v>
      </c>
      <c r="AY190" s="179" t="s">
        <v>118</v>
      </c>
      <c r="BK190" s="181">
        <f>SUM(BK191:BK195)</f>
        <v>0</v>
      </c>
    </row>
    <row r="191" spans="2:65" s="1" customFormat="1" ht="16.5" customHeight="1">
      <c r="B191" s="31"/>
      <c r="C191" s="184" t="s">
        <v>348</v>
      </c>
      <c r="D191" s="184" t="s">
        <v>120</v>
      </c>
      <c r="E191" s="185" t="s">
        <v>349</v>
      </c>
      <c r="F191" s="186" t="s">
        <v>350</v>
      </c>
      <c r="G191" s="187" t="s">
        <v>351</v>
      </c>
      <c r="H191" s="188">
        <v>1</v>
      </c>
      <c r="I191" s="189"/>
      <c r="J191" s="190">
        <f>ROUND(I191*H191,2)</f>
        <v>0</v>
      </c>
      <c r="K191" s="186" t="s">
        <v>124</v>
      </c>
      <c r="L191" s="35"/>
      <c r="M191" s="191" t="s">
        <v>1</v>
      </c>
      <c r="N191" s="192" t="s">
        <v>44</v>
      </c>
      <c r="O191" s="63"/>
      <c r="P191" s="193">
        <f>O191*H191</f>
        <v>0</v>
      </c>
      <c r="Q191" s="193">
        <v>0</v>
      </c>
      <c r="R191" s="193">
        <f>Q191*H191</f>
        <v>0</v>
      </c>
      <c r="S191" s="193">
        <v>0</v>
      </c>
      <c r="T191" s="194">
        <f>S191*H191</f>
        <v>0</v>
      </c>
      <c r="AR191" s="195" t="s">
        <v>352</v>
      </c>
      <c r="AT191" s="195" t="s">
        <v>120</v>
      </c>
      <c r="AU191" s="195" t="s">
        <v>86</v>
      </c>
      <c r="AY191" s="14" t="s">
        <v>118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14" t="s">
        <v>84</v>
      </c>
      <c r="BK191" s="196">
        <f>ROUND(I191*H191,2)</f>
        <v>0</v>
      </c>
      <c r="BL191" s="14" t="s">
        <v>352</v>
      </c>
      <c r="BM191" s="195" t="s">
        <v>353</v>
      </c>
    </row>
    <row r="192" spans="2:65" s="1" customFormat="1" ht="16.5" customHeight="1">
      <c r="B192" s="31"/>
      <c r="C192" s="184" t="s">
        <v>354</v>
      </c>
      <c r="D192" s="184" t="s">
        <v>120</v>
      </c>
      <c r="E192" s="185" t="s">
        <v>355</v>
      </c>
      <c r="F192" s="186" t="s">
        <v>356</v>
      </c>
      <c r="G192" s="187" t="s">
        <v>351</v>
      </c>
      <c r="H192" s="188">
        <v>1</v>
      </c>
      <c r="I192" s="189"/>
      <c r="J192" s="190">
        <f>ROUND(I192*H192,2)</f>
        <v>0</v>
      </c>
      <c r="K192" s="186" t="s">
        <v>124</v>
      </c>
      <c r="L192" s="35"/>
      <c r="M192" s="191" t="s">
        <v>1</v>
      </c>
      <c r="N192" s="192" t="s">
        <v>44</v>
      </c>
      <c r="O192" s="63"/>
      <c r="P192" s="193">
        <f>O192*H192</f>
        <v>0</v>
      </c>
      <c r="Q192" s="193">
        <v>0</v>
      </c>
      <c r="R192" s="193">
        <f>Q192*H192</f>
        <v>0</v>
      </c>
      <c r="S192" s="193">
        <v>0</v>
      </c>
      <c r="T192" s="194">
        <f>S192*H192</f>
        <v>0</v>
      </c>
      <c r="AR192" s="195" t="s">
        <v>352</v>
      </c>
      <c r="AT192" s="195" t="s">
        <v>120</v>
      </c>
      <c r="AU192" s="195" t="s">
        <v>86</v>
      </c>
      <c r="AY192" s="14" t="s">
        <v>118</v>
      </c>
      <c r="BE192" s="196">
        <f>IF(N192="základní",J192,0)</f>
        <v>0</v>
      </c>
      <c r="BF192" s="196">
        <f>IF(N192="snížená",J192,0)</f>
        <v>0</v>
      </c>
      <c r="BG192" s="196">
        <f>IF(N192="zákl. přenesená",J192,0)</f>
        <v>0</v>
      </c>
      <c r="BH192" s="196">
        <f>IF(N192="sníž. přenesená",J192,0)</f>
        <v>0</v>
      </c>
      <c r="BI192" s="196">
        <f>IF(N192="nulová",J192,0)</f>
        <v>0</v>
      </c>
      <c r="BJ192" s="14" t="s">
        <v>84</v>
      </c>
      <c r="BK192" s="196">
        <f>ROUND(I192*H192,2)</f>
        <v>0</v>
      </c>
      <c r="BL192" s="14" t="s">
        <v>352</v>
      </c>
      <c r="BM192" s="195" t="s">
        <v>357</v>
      </c>
    </row>
    <row r="193" spans="2:65" s="1" customFormat="1" ht="16.5" customHeight="1">
      <c r="B193" s="31"/>
      <c r="C193" s="184" t="s">
        <v>358</v>
      </c>
      <c r="D193" s="184" t="s">
        <v>120</v>
      </c>
      <c r="E193" s="185" t="s">
        <v>359</v>
      </c>
      <c r="F193" s="186" t="s">
        <v>360</v>
      </c>
      <c r="G193" s="187" t="s">
        <v>351</v>
      </c>
      <c r="H193" s="188">
        <v>1</v>
      </c>
      <c r="I193" s="189"/>
      <c r="J193" s="190">
        <f>ROUND(I193*H193,2)</f>
        <v>0</v>
      </c>
      <c r="K193" s="186" t="s">
        <v>124</v>
      </c>
      <c r="L193" s="35"/>
      <c r="M193" s="191" t="s">
        <v>1</v>
      </c>
      <c r="N193" s="192" t="s">
        <v>44</v>
      </c>
      <c r="O193" s="63"/>
      <c r="P193" s="193">
        <f>O193*H193</f>
        <v>0</v>
      </c>
      <c r="Q193" s="193">
        <v>0</v>
      </c>
      <c r="R193" s="193">
        <f>Q193*H193</f>
        <v>0</v>
      </c>
      <c r="S193" s="193">
        <v>0</v>
      </c>
      <c r="T193" s="194">
        <f>S193*H193</f>
        <v>0</v>
      </c>
      <c r="AR193" s="195" t="s">
        <v>352</v>
      </c>
      <c r="AT193" s="195" t="s">
        <v>120</v>
      </c>
      <c r="AU193" s="195" t="s">
        <v>86</v>
      </c>
      <c r="AY193" s="14" t="s">
        <v>118</v>
      </c>
      <c r="BE193" s="196">
        <f>IF(N193="základní",J193,0)</f>
        <v>0</v>
      </c>
      <c r="BF193" s="196">
        <f>IF(N193="snížená",J193,0)</f>
        <v>0</v>
      </c>
      <c r="BG193" s="196">
        <f>IF(N193="zákl. přenesená",J193,0)</f>
        <v>0</v>
      </c>
      <c r="BH193" s="196">
        <f>IF(N193="sníž. přenesená",J193,0)</f>
        <v>0</v>
      </c>
      <c r="BI193" s="196">
        <f>IF(N193="nulová",J193,0)</f>
        <v>0</v>
      </c>
      <c r="BJ193" s="14" t="s">
        <v>84</v>
      </c>
      <c r="BK193" s="196">
        <f>ROUND(I193*H193,2)</f>
        <v>0</v>
      </c>
      <c r="BL193" s="14" t="s">
        <v>352</v>
      </c>
      <c r="BM193" s="195" t="s">
        <v>361</v>
      </c>
    </row>
    <row r="194" spans="2:65" s="1" customFormat="1" ht="16.5" customHeight="1">
      <c r="B194" s="31"/>
      <c r="C194" s="184" t="s">
        <v>362</v>
      </c>
      <c r="D194" s="184" t="s">
        <v>120</v>
      </c>
      <c r="E194" s="185" t="s">
        <v>363</v>
      </c>
      <c r="F194" s="186" t="s">
        <v>364</v>
      </c>
      <c r="G194" s="187" t="s">
        <v>351</v>
      </c>
      <c r="H194" s="188">
        <v>1</v>
      </c>
      <c r="I194" s="189"/>
      <c r="J194" s="190">
        <f>ROUND(I194*H194,2)</f>
        <v>0</v>
      </c>
      <c r="K194" s="186" t="s">
        <v>124</v>
      </c>
      <c r="L194" s="35"/>
      <c r="M194" s="191" t="s">
        <v>1</v>
      </c>
      <c r="N194" s="192" t="s">
        <v>44</v>
      </c>
      <c r="O194" s="63"/>
      <c r="P194" s="193">
        <f>O194*H194</f>
        <v>0</v>
      </c>
      <c r="Q194" s="193">
        <v>0</v>
      </c>
      <c r="R194" s="193">
        <f>Q194*H194</f>
        <v>0</v>
      </c>
      <c r="S194" s="193">
        <v>0</v>
      </c>
      <c r="T194" s="194">
        <f>S194*H194</f>
        <v>0</v>
      </c>
      <c r="AR194" s="195" t="s">
        <v>352</v>
      </c>
      <c r="AT194" s="195" t="s">
        <v>120</v>
      </c>
      <c r="AU194" s="195" t="s">
        <v>86</v>
      </c>
      <c r="AY194" s="14" t="s">
        <v>118</v>
      </c>
      <c r="BE194" s="196">
        <f>IF(N194="základní",J194,0)</f>
        <v>0</v>
      </c>
      <c r="BF194" s="196">
        <f>IF(N194="snížená",J194,0)</f>
        <v>0</v>
      </c>
      <c r="BG194" s="196">
        <f>IF(N194="zákl. přenesená",J194,0)</f>
        <v>0</v>
      </c>
      <c r="BH194" s="196">
        <f>IF(N194="sníž. přenesená",J194,0)</f>
        <v>0</v>
      </c>
      <c r="BI194" s="196">
        <f>IF(N194="nulová",J194,0)</f>
        <v>0</v>
      </c>
      <c r="BJ194" s="14" t="s">
        <v>84</v>
      </c>
      <c r="BK194" s="196">
        <f>ROUND(I194*H194,2)</f>
        <v>0</v>
      </c>
      <c r="BL194" s="14" t="s">
        <v>352</v>
      </c>
      <c r="BM194" s="195" t="s">
        <v>365</v>
      </c>
    </row>
    <row r="195" spans="2:65" s="1" customFormat="1" ht="16.5" customHeight="1">
      <c r="B195" s="31"/>
      <c r="C195" s="184" t="s">
        <v>366</v>
      </c>
      <c r="D195" s="184" t="s">
        <v>120</v>
      </c>
      <c r="E195" s="185" t="s">
        <v>367</v>
      </c>
      <c r="F195" s="186" t="s">
        <v>368</v>
      </c>
      <c r="G195" s="187" t="s">
        <v>351</v>
      </c>
      <c r="H195" s="188">
        <v>1</v>
      </c>
      <c r="I195" s="189"/>
      <c r="J195" s="190">
        <f>ROUND(I195*H195,2)</f>
        <v>0</v>
      </c>
      <c r="K195" s="186" t="s">
        <v>124</v>
      </c>
      <c r="L195" s="35"/>
      <c r="M195" s="191" t="s">
        <v>1</v>
      </c>
      <c r="N195" s="192" t="s">
        <v>44</v>
      </c>
      <c r="O195" s="63"/>
      <c r="P195" s="193">
        <f>O195*H195</f>
        <v>0</v>
      </c>
      <c r="Q195" s="193">
        <v>0</v>
      </c>
      <c r="R195" s="193">
        <f>Q195*H195</f>
        <v>0</v>
      </c>
      <c r="S195" s="193">
        <v>0</v>
      </c>
      <c r="T195" s="194">
        <f>S195*H195</f>
        <v>0</v>
      </c>
      <c r="AR195" s="195" t="s">
        <v>352</v>
      </c>
      <c r="AT195" s="195" t="s">
        <v>120</v>
      </c>
      <c r="AU195" s="195" t="s">
        <v>86</v>
      </c>
      <c r="AY195" s="14" t="s">
        <v>118</v>
      </c>
      <c r="BE195" s="196">
        <f>IF(N195="základní",J195,0)</f>
        <v>0</v>
      </c>
      <c r="BF195" s="196">
        <f>IF(N195="snížená",J195,0)</f>
        <v>0</v>
      </c>
      <c r="BG195" s="196">
        <f>IF(N195="zákl. přenesená",J195,0)</f>
        <v>0</v>
      </c>
      <c r="BH195" s="196">
        <f>IF(N195="sníž. přenesená",J195,0)</f>
        <v>0</v>
      </c>
      <c r="BI195" s="196">
        <f>IF(N195="nulová",J195,0)</f>
        <v>0</v>
      </c>
      <c r="BJ195" s="14" t="s">
        <v>84</v>
      </c>
      <c r="BK195" s="196">
        <f>ROUND(I195*H195,2)</f>
        <v>0</v>
      </c>
      <c r="BL195" s="14" t="s">
        <v>352</v>
      </c>
      <c r="BM195" s="195" t="s">
        <v>369</v>
      </c>
    </row>
    <row r="196" spans="2:63" s="11" customFormat="1" ht="22.9" customHeight="1">
      <c r="B196" s="168"/>
      <c r="C196" s="169"/>
      <c r="D196" s="170" t="s">
        <v>78</v>
      </c>
      <c r="E196" s="182" t="s">
        <v>370</v>
      </c>
      <c r="F196" s="182" t="s">
        <v>371</v>
      </c>
      <c r="G196" s="169"/>
      <c r="H196" s="169"/>
      <c r="I196" s="172"/>
      <c r="J196" s="183">
        <f>BK196</f>
        <v>0</v>
      </c>
      <c r="K196" s="169"/>
      <c r="L196" s="174"/>
      <c r="M196" s="175"/>
      <c r="N196" s="176"/>
      <c r="O196" s="176"/>
      <c r="P196" s="177">
        <f>P197</f>
        <v>0</v>
      </c>
      <c r="Q196" s="176"/>
      <c r="R196" s="177">
        <f>R197</f>
        <v>0</v>
      </c>
      <c r="S196" s="176"/>
      <c r="T196" s="178">
        <f>T197</f>
        <v>0</v>
      </c>
      <c r="AR196" s="179" t="s">
        <v>138</v>
      </c>
      <c r="AT196" s="180" t="s">
        <v>78</v>
      </c>
      <c r="AU196" s="180" t="s">
        <v>84</v>
      </c>
      <c r="AY196" s="179" t="s">
        <v>118</v>
      </c>
      <c r="BK196" s="181">
        <f>BK197</f>
        <v>0</v>
      </c>
    </row>
    <row r="197" spans="2:65" s="1" customFormat="1" ht="16.5" customHeight="1">
      <c r="B197" s="31"/>
      <c r="C197" s="184" t="s">
        <v>372</v>
      </c>
      <c r="D197" s="184" t="s">
        <v>120</v>
      </c>
      <c r="E197" s="185" t="s">
        <v>373</v>
      </c>
      <c r="F197" s="186" t="s">
        <v>371</v>
      </c>
      <c r="G197" s="187" t="s">
        <v>351</v>
      </c>
      <c r="H197" s="188">
        <v>1</v>
      </c>
      <c r="I197" s="189"/>
      <c r="J197" s="190">
        <f>ROUND(I197*H197,2)</f>
        <v>0</v>
      </c>
      <c r="K197" s="186" t="s">
        <v>124</v>
      </c>
      <c r="L197" s="35"/>
      <c r="M197" s="219" t="s">
        <v>1</v>
      </c>
      <c r="N197" s="220" t="s">
        <v>44</v>
      </c>
      <c r="O197" s="221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AR197" s="195" t="s">
        <v>352</v>
      </c>
      <c r="AT197" s="195" t="s">
        <v>120</v>
      </c>
      <c r="AU197" s="195" t="s">
        <v>86</v>
      </c>
      <c r="AY197" s="14" t="s">
        <v>118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14" t="s">
        <v>84</v>
      </c>
      <c r="BK197" s="196">
        <f>ROUND(I197*H197,2)</f>
        <v>0</v>
      </c>
      <c r="BL197" s="14" t="s">
        <v>352</v>
      </c>
      <c r="BM197" s="195" t="s">
        <v>374</v>
      </c>
    </row>
    <row r="198" spans="2:12" s="1" customFormat="1" ht="6.95" customHeight="1">
      <c r="B198" s="46"/>
      <c r="C198" s="47"/>
      <c r="D198" s="47"/>
      <c r="E198" s="47"/>
      <c r="F198" s="47"/>
      <c r="G198" s="47"/>
      <c r="H198" s="47"/>
      <c r="I198" s="134"/>
      <c r="J198" s="47"/>
      <c r="K198" s="47"/>
      <c r="L198" s="35"/>
    </row>
  </sheetData>
  <sheetProtection algorithmName="SHA-512" hashValue="6AStKB0GU7vYqubQkAGhoC5XDMqIVtsAvNhKgcluYSuabyvWv/6Qu8dysRh/DFqn84mEaefCJzlTaBKmjW5z6A==" saltValue="uak5Wr82zpyGo7IwzuBgyztECj4hORFkpf19wA2/xvfbgnSryB0U+lijiinEgfdbLjVWr0fSV8ghu1QyYlCf4w==" spinCount="100000" sheet="1" objects="1" scenarios="1" formatColumns="0" formatRows="0" autoFilter="0"/>
  <autoFilter ref="C121:K197"/>
  <mergeCells count="6">
    <mergeCell ref="L2:V2"/>
    <mergeCell ref="E7:H7"/>
    <mergeCell ref="E16:H16"/>
    <mergeCell ref="E25:H25"/>
    <mergeCell ref="E85:H85"/>
    <mergeCell ref="E114:H114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Švorba</dc:creator>
  <cp:keywords/>
  <dc:description/>
  <cp:lastModifiedBy>Petr Švorba</cp:lastModifiedBy>
  <cp:lastPrinted>2019-05-15T11:31:48Z</cp:lastPrinted>
  <dcterms:created xsi:type="dcterms:W3CDTF">2019-05-15T11:22:17Z</dcterms:created>
  <dcterms:modified xsi:type="dcterms:W3CDTF">2019-05-15T11:32:09Z</dcterms:modified>
  <cp:category/>
  <cp:version/>
  <cp:contentType/>
  <cp:contentStatus/>
</cp:coreProperties>
</file>