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OST19008 - PŘESTAVBA SOC...." sheetId="2" r:id="rId2"/>
    <sheet name="Pokyny pro vyplnění" sheetId="3" r:id="rId3"/>
  </sheets>
  <definedNames>
    <definedName name="_xlnm.Print_Area" localSheetId="0">'Rekapitulace stavby'!$D$4:$AO$36,'Rekapitulace stavby'!$C$42:$AQ$56</definedName>
    <definedName name="_xlnm._FilterDatabase" localSheetId="1" hidden="1">'OST19008 - PŘESTAVBA SOC....'!$C$93:$K$412</definedName>
    <definedName name="_xlnm.Print_Area" localSheetId="1">'OST19008 - PŘESTAVBA SOC....'!$C$4:$J$37,'OST19008 - PŘESTAVBA SOC....'!$C$43:$J$77,'OST19008 - PŘESTAVBA SOC....'!$C$83:$K$412</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'OST19008 - PŘESTAVBA SOC....'!$93:$93</definedName>
  </definedNames>
  <calcPr fullCalcOnLoad="1"/>
</workbook>
</file>

<file path=xl/sharedStrings.xml><?xml version="1.0" encoding="utf-8"?>
<sst xmlns="http://schemas.openxmlformats.org/spreadsheetml/2006/main" count="4021" uniqueCount="902">
  <si>
    <t>Export Komplet</t>
  </si>
  <si>
    <t>VZ</t>
  </si>
  <si>
    <t>2.0</t>
  </si>
  <si>
    <t>ZAMOK</t>
  </si>
  <si>
    <t>False</t>
  </si>
  <si>
    <t>{b84e794a-1f6f-40bb-92f5-ecc5f2507932}</t>
  </si>
  <si>
    <t>0,01</t>
  </si>
  <si>
    <t>21</t>
  </si>
  <si>
    <t>15</t>
  </si>
  <si>
    <t>REKAPITULACE STAVBY</t>
  </si>
  <si>
    <t>v ---  níže se nacházejí doplnkové a pomocné údaje k sestavám  --- v</t>
  </si>
  <si>
    <t>Návod na vyplnění</t>
  </si>
  <si>
    <t>0,001</t>
  </si>
  <si>
    <t>Kód:</t>
  </si>
  <si>
    <t>OST19008</t>
  </si>
  <si>
    <t>Měnit lze pouze buňky se žlutým podbarvením!
1) v Rekapitulaci stavby vyplňte údaje o Uchazeči (přenesou se do ostatních sestav i v jiných listech)
2) na vybraných listech vyplňte v sestavě Soupis prací ceny u položek</t>
  </si>
  <si>
    <t>Stavba:</t>
  </si>
  <si>
    <t>PŘESTAVBA SOC. KLASTRU NA POBOČKU MĚSTSKÉ KNIHOVNY</t>
  </si>
  <si>
    <t>KSO:</t>
  </si>
  <si>
    <t>801 46 16</t>
  </si>
  <si>
    <t>CC-CZ:</t>
  </si>
  <si>
    <t>12621</t>
  </si>
  <si>
    <t>Místo:</t>
  </si>
  <si>
    <t>Sokolov, Slavíčkova 1696</t>
  </si>
  <si>
    <t>Datum:</t>
  </si>
  <si>
    <t>28. 3. 2019</t>
  </si>
  <si>
    <t>Zadavatel:</t>
  </si>
  <si>
    <t>IČ:</t>
  </si>
  <si>
    <t>00259586</t>
  </si>
  <si>
    <t>Město Sokolov</t>
  </si>
  <si>
    <t>DIČ:</t>
  </si>
  <si>
    <t>CZ00259586</t>
  </si>
  <si>
    <t>Uchazeč:</t>
  </si>
  <si>
    <t>Vyplň údaj</t>
  </si>
  <si>
    <t>Projektant:</t>
  </si>
  <si>
    <t>03171434</t>
  </si>
  <si>
    <t>VIKI PROJEKT, s.r.o.</t>
  </si>
  <si>
    <t/>
  </si>
  <si>
    <t>True</t>
  </si>
  <si>
    <t>Zpracovatel:</t>
  </si>
  <si>
    <t>01739441</t>
  </si>
  <si>
    <t>Ing. Václav Pastirik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</si>
  <si>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</si>
  <si>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</si>
  <si>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</si>
  <si>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</si>
  <si>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</si>
  <si>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</si>
  <si>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</si>
  <si>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</si>
  <si>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</si>
  <si>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</si>
  <si>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</si>
  <si>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</si>
  <si>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</si>
  <si>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</si>
  <si>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</si>
  <si>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</si>
  <si>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</si>
  <si>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</si>
  <si>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</si>
  <si>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</si>
  <si>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</si>
  <si>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</si>
  <si>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</si>
  <si>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</si>
  <si>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</si>
  <si>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</si>
  <si>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</si>
  <si>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</si>
  <si>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</si>
  <si>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</si>
  <si>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</si>
  <si>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</si>
  <si>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</si>
  <si>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</si>
  <si>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</si>
  <si>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</si>
  <si>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</si>
  <si>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</si>
  <si>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</si>
  <si>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</si>
  <si>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</si>
  <si>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</si>
  <si>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</si>
  <si>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</si>
  <si>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</si>
  <si>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</si>
  <si>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</si>
  <si>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</si>
  <si>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</si>
  <si>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</si>
  <si>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</si>
  <si>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</si>
  <si>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</si>
  <si>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</si>
  <si>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</si>
  <si>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</si>
  <si>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721 - Zdravotechnika - vnitřní kanalizace</t>
  </si>
  <si>
    <t xml:space="preserve">    722 - Zdravotechnika - vnitřní vodovod</t>
  </si>
  <si>
    <t xml:space="preserve">    725 - Zdravotechnika - zařizovací předměty</t>
  </si>
  <si>
    <t xml:space="preserve">    741 - Elektroinstalace - silnoproud</t>
  </si>
  <si>
    <t xml:space="preserve">    763 - Konstrukce suché výstavby</t>
  </si>
  <si>
    <t xml:space="preserve">    766 - Konstrukce truhlářské</t>
  </si>
  <si>
    <t xml:space="preserve">    771 - Podlahy z dlaždic</t>
  </si>
  <si>
    <t xml:space="preserve">    776 - Podlahy povlakové</t>
  </si>
  <si>
    <t xml:space="preserve">    783 - Dokončovací práce - nátěry</t>
  </si>
  <si>
    <t xml:space="preserve">    784 - Dokončovací práce - malby a tapety</t>
  </si>
  <si>
    <t>HZS - Hodinové zúčtovací sazby</t>
  </si>
  <si>
    <t>VRN - Vedlejší rozpočtové náklady</t>
  </si>
  <si>
    <t xml:space="preserve">    VRN3 - Zařízení staveniště</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</si>
  <si>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</si>
  <si>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</si>
  <si>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</si>
  <si>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</si>
  <si>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</si>
  <si>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</si>
  <si>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</si>
  <si>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</si>
  <si>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</si>
  <si>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</si>
  <si>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</si>
  <si>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</si>
  <si>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</si>
  <si>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</si>
  <si>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</si>
  <si>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</si>
  <si>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</si>
  <si>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</si>
  <si>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</si>
  <si>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</si>
  <si>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342272245</t>
  </si>
  <si>
    <t>Příčky z pórobetonových tvárnic hladkých na tenké maltové lože objemová hmotnost do 500 kg/m3, tloušťka příčky 150 mm</t>
  </si>
  <si>
    <t>m2</t>
  </si>
  <si>
    <t>CS ÚRS 2019 01</t>
  </si>
  <si>
    <t>4</t>
  </si>
  <si>
    <t>-358979272</t>
  </si>
  <si>
    <t>VV</t>
  </si>
  <si>
    <t>viz výkr. PŮDORYS STAVEBNÍCH ÚPRAV</t>
  </si>
  <si>
    <t>"mezi m.č. 105 a 110" 1,75*2,9</t>
  </si>
  <si>
    <t>342291112</t>
  </si>
  <si>
    <t>Ukotvení příček polyuretanovou pěnou, tl. příčky přes 100 mm</t>
  </si>
  <si>
    <t>m</t>
  </si>
  <si>
    <t>1582618718</t>
  </si>
  <si>
    <t>PSC</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</si>
  <si>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</si>
  <si>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"mezi m.č. 105 a 110" 1,75</t>
  </si>
  <si>
    <t>342291121</t>
  </si>
  <si>
    <t>Ukotvení příček plochými kotvami, do konstrukce cihelné</t>
  </si>
  <si>
    <t>216036231</t>
  </si>
  <si>
    <t>"mezi m.č. 105 a 110" 2*2,9</t>
  </si>
  <si>
    <t>6</t>
  </si>
  <si>
    <t>Úpravy povrchů, podlahy a osazování výplní</t>
  </si>
  <si>
    <t>612131121</t>
  </si>
  <si>
    <t>Podkladní a spojovací vrstva vnitřních omítaných ploch penetrace akrylát-silikonová nanášená ručně stěn</t>
  </si>
  <si>
    <t>-1044400498</t>
  </si>
  <si>
    <t>"příčka mezi m.č. 105 a 110 - před výztužnou vrstvou" 2*(1,75*2,9)</t>
  </si>
  <si>
    <t>"příčka mezi m.č. 105 a 110 - před štukovou vrstvou" 2*(1,75*2,9)</t>
  </si>
  <si>
    <t>Součet</t>
  </si>
  <si>
    <t>5</t>
  </si>
  <si>
    <t>612142001</t>
  </si>
  <si>
    <t>Potažení vnitřních ploch pletivem v ploše nebo pruzích, na plném podkladu sklovláknitým vtlačením do tmelu stěn</t>
  </si>
  <si>
    <t>2125806950</t>
  </si>
  <si>
    <t xml:space="preserve">Poznámka k souboru cen:
1. V cenách -2001 jsou započteny i náklady na tmel.
</t>
  </si>
  <si>
    <t>"příčka mezi m.č. 105 a 110" 2*(1,75*2,9)</t>
  </si>
  <si>
    <t>612311131</t>
  </si>
  <si>
    <t>Potažení vnitřních ploch štukem tloušťky do 3 mm svislých konstrukcí stěn</t>
  </si>
  <si>
    <t>-1642184636</t>
  </si>
  <si>
    <t>7</t>
  </si>
  <si>
    <t>612135101</t>
  </si>
  <si>
    <t>Hrubá výplň rýh maltou jakékoli šířky rýhy ve stěnách</t>
  </si>
  <si>
    <t>-788830567</t>
  </si>
  <si>
    <t xml:space="preserve">Poznámka k souboru cen:
1. V cenách nejsou započteny náklady na omítku rýh, tyto se ocení příšlušnými cenami tohoto katalogu.
</t>
  </si>
  <si>
    <t>"po vybourání příčky mezi m.č. 101 a 104" 2*2,9*0,15</t>
  </si>
  <si>
    <t>"po vybourání příčky mezi m.č. 101 a 107" 2*2,9*0,15</t>
  </si>
  <si>
    <t>"po vybourání příčky mezi m.č. 101 a 110" 2*2,9*0,15</t>
  </si>
  <si>
    <t>"po vybourání příčky mezi m.č. 104 a 110" 2*2,9*0,15</t>
  </si>
  <si>
    <t>"pro elektroinstalaci" 14*0,07</t>
  </si>
  <si>
    <t>8</t>
  </si>
  <si>
    <t>612325121</t>
  </si>
  <si>
    <t>Vápenocementová omítka rýh štuková ve stěnách, šířky rýhy do 150 mm</t>
  </si>
  <si>
    <t>-1292258406</t>
  </si>
  <si>
    <t>9</t>
  </si>
  <si>
    <t>631312141</t>
  </si>
  <si>
    <t>Doplnění dosavadních mazanin prostým betonem s dodáním hmot, bez potěru, plochy jednotlivě rýh v dosavadních mazaninách</t>
  </si>
  <si>
    <t>m3</t>
  </si>
  <si>
    <t>-1717797935</t>
  </si>
  <si>
    <t>viz výkr. ÚPRAVY ELEKTROINSTALACE</t>
  </si>
  <si>
    <t>"pro elektroinstalaci" 12*(0,07*0,07)</t>
  </si>
  <si>
    <t>10</t>
  </si>
  <si>
    <t>642945111</t>
  </si>
  <si>
    <t>Osazování ocelových zárubní protipožárních nebo protiplynových dveří do vynechaného otvoru, s obetonováním, dveří jednokřídlových do 2,5 m2</t>
  </si>
  <si>
    <t>kus</t>
  </si>
  <si>
    <t>-982538406</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</si>
  <si>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</si>
  <si>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"m.č. 101/stáv. chodba" 1</t>
  </si>
  <si>
    <t>11</t>
  </si>
  <si>
    <t>M</t>
  </si>
  <si>
    <t>ZÁRUBEŇ</t>
  </si>
  <si>
    <t>zárubeň protipožární pro dveře rozm. 900x1970 mm</t>
  </si>
  <si>
    <t>R-položka</t>
  </si>
  <si>
    <t>-455108011</t>
  </si>
  <si>
    <t>Ostatní konstrukce a práce, bourání</t>
  </si>
  <si>
    <t>12</t>
  </si>
  <si>
    <t>949101111</t>
  </si>
  <si>
    <t>Lešení pomocné pracovní pro objekty pozemních staveb pro zatížení do 150 kg/m2, o výšce lešeňové podlahy do 1,9 m</t>
  </si>
  <si>
    <t>-45472370</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</si>
  <si>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</si>
  <si>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"m.č. 101 - chodba" 34,18</t>
  </si>
  <si>
    <t>"m.č. 104 - knihovna - malé děti" 29,39</t>
  </si>
  <si>
    <t>"m.č. 107 - knihovna - teenageři" 36,54</t>
  </si>
  <si>
    <t>"m.č. 108 - přednáškový sál" 45,56</t>
  </si>
  <si>
    <t>"m.č. 110 - knihovnice" 4,45</t>
  </si>
  <si>
    <t>13</t>
  </si>
  <si>
    <t>962031133</t>
  </si>
  <si>
    <t>Bourání příček z cihel, tvárnic nebo příčkovek z cihel pálených, plných nebo dutých na maltu vápennou nebo vápenocementovou, tl. do 150 mm</t>
  </si>
  <si>
    <t>-752735507</t>
  </si>
  <si>
    <t>"mezi m.č. 101 a 104" 1,98*2,9</t>
  </si>
  <si>
    <t>"mezi m.č. 101 a 107" (4,95+1,697+2,4)*2,9</t>
  </si>
  <si>
    <t>"mezi m.č. 101 a 110" 2,175*2,9</t>
  </si>
  <si>
    <t>"mezi m.č. 104 a 110" 1,6*2,9</t>
  </si>
  <si>
    <t>14</t>
  </si>
  <si>
    <t>952902021</t>
  </si>
  <si>
    <t>Čištění budov při provádění oprav a udržovacích prací podlah hladkých zametením</t>
  </si>
  <si>
    <t>-674215860</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</si>
  <si>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</si>
  <si>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viz TABULKA PLOCH A MÍSTNOSTÍ</t>
  </si>
  <si>
    <t>před pokládkou laminátové podlahy</t>
  </si>
  <si>
    <t>"m.č. 104 - knihovna - teengeři" 36,54</t>
  </si>
  <si>
    <t>968072245</t>
  </si>
  <si>
    <t>Vybourání kovových rámů oken s křídly, dveřních zárubní, vrat, stěn, ostění nebo obkladů okenních rámů s křídly jednoduchých, plochy do 2 m2</t>
  </si>
  <si>
    <t>59149275</t>
  </si>
  <si>
    <t xml:space="preserve">Poznámka k souboru cen:
1. V cenách -2244 až -2559 jsou započteny i náklady na vyvěšení křídel.
2. Cenou -2641 se oceňuje i vybourání nosné ocelové konstrukce pro sádrokartonové příčky.
</t>
  </si>
  <si>
    <t>"m.č. 101/stáv. chodba" 1*(0,9*1,97)</t>
  </si>
  <si>
    <t>16</t>
  </si>
  <si>
    <t>973031813</t>
  </si>
  <si>
    <t>Vysekání výklenků nebo kapes ve zdivu z cihel na maltu vápennou nebo vápenocementovou kapes pro zavázání nových příček, tl. do 150 mm</t>
  </si>
  <si>
    <t>723163727</t>
  </si>
  <si>
    <t>"pro příčku mezi m.č. 105 a 110" 2*2,9</t>
  </si>
  <si>
    <t>17</t>
  </si>
  <si>
    <t>973032614</t>
  </si>
  <si>
    <t>Vysekání kapes ve zdivu z dutých cihel nebo tvárnic pro špalíky a krabice, velikosti do 50x50x50 mm</t>
  </si>
  <si>
    <t>2070641457</t>
  </si>
  <si>
    <t>18</t>
  </si>
  <si>
    <t>974032142</t>
  </si>
  <si>
    <t>Vysekání rýh ve stěnách nebo příčkách z dutých cihel, tvárnic, desek z dutých cihel nebo tvárnic do hl. 70 mm a šířky do 70 mm</t>
  </si>
  <si>
    <t>1240593031</t>
  </si>
  <si>
    <t>19</t>
  </si>
  <si>
    <t>974042542</t>
  </si>
  <si>
    <t>Vysekání rýh v betonové nebo jiné monolitické dlažbě s betonovým podkladem do hl.70 mm a šířky do 70 mm</t>
  </si>
  <si>
    <t>-861587725</t>
  </si>
  <si>
    <t>20</t>
  </si>
  <si>
    <t>P621A/113B</t>
  </si>
  <si>
    <t>Dodávka a osazení hasícího přístroje P6 21A/113B vč. držáku HP a kotevních prvků</t>
  </si>
  <si>
    <t>373282684</t>
  </si>
  <si>
    <t>"m.č. 101 a 108" 2</t>
  </si>
  <si>
    <t>952901111</t>
  </si>
  <si>
    <t>Vyčištění budov nebo objektů před předáním do užívání budov bytové nebo občanské výstavby, světlé výšky podlaží do 4 m</t>
  </si>
  <si>
    <t>-1783504468</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</si>
  <si>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</si>
  <si>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viz předchozí výpočty</t>
  </si>
  <si>
    <t>150,12</t>
  </si>
  <si>
    <t>997</t>
  </si>
  <si>
    <t>Přesun sutě</t>
  </si>
  <si>
    <t>22</t>
  </si>
  <si>
    <t>997013211</t>
  </si>
  <si>
    <t>Vnitrostaveništní doprava suti a vybouraných hmot vodorovně do 50 m svisle ručně (nošením po schodech) pro budovy a haly výšky do 6 m</t>
  </si>
  <si>
    <t>t</t>
  </si>
  <si>
    <t>-1020682209</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</si>
  <si>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</si>
  <si>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23</t>
  </si>
  <si>
    <t>997013501</t>
  </si>
  <si>
    <t>Odvoz suti a vybouraných hmot na skládku nebo meziskládku se složením, na vzdálenost do 1 km</t>
  </si>
  <si>
    <t>1131706197</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</si>
  <si>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</si>
  <si>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24</t>
  </si>
  <si>
    <t>997013509</t>
  </si>
  <si>
    <t>Odvoz suti a vybouraných hmot na skládku nebo meziskládku se složením, na vzdálenost Příplatek k ceně za každý další i započatý 1 km přes 1 km</t>
  </si>
  <si>
    <t>230427602</t>
  </si>
  <si>
    <t>12,173*10 'Přepočtené koeficientem množství</t>
  </si>
  <si>
    <t>25</t>
  </si>
  <si>
    <t>997013831</t>
  </si>
  <si>
    <t>Poplatek za uložení stavebního odpadu na skládce (skládkovné) směsného stavebního a demoličního zatříděného do Katalogu odpadů pod kódem 170 904</t>
  </si>
  <si>
    <t>-398765622</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</si>
  <si>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</si>
  <si>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</si>
  <si>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</si>
  <si>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26</t>
  </si>
  <si>
    <t>998018001</t>
  </si>
  <si>
    <t>Přesun hmot pro budovy občanské výstavby, bydlení, výrobu a služby ruční - bez užití mechanizace vodorovná dopravní vzdálenost do 100 m pro budovy s jakoukoliv nosnou konstrukcí výšky do 6 m</t>
  </si>
  <si>
    <t>1627786253</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</si>
  <si>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</si>
  <si>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</si>
  <si>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</si>
  <si>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721</t>
  </si>
  <si>
    <t>Zdravotechnika - vnitřní kanalizace</t>
  </si>
  <si>
    <t>27</t>
  </si>
  <si>
    <t>721220801</t>
  </si>
  <si>
    <t>Demontáž zápachových uzávěrek do DN 70</t>
  </si>
  <si>
    <t>1508795878</t>
  </si>
  <si>
    <t>"m.č. 104" 1</t>
  </si>
  <si>
    <t>"m.č. 107" 1</t>
  </si>
  <si>
    <t>28</t>
  </si>
  <si>
    <t>721290821</t>
  </si>
  <si>
    <t>Vnitrostaveništní přemístění vybouraných (demontovaných) hmot vnitřní kanalizace vodorovně do 100 m v objektech výšky do 6 m</t>
  </si>
  <si>
    <t>-1131934447</t>
  </si>
  <si>
    <t>29</t>
  </si>
  <si>
    <t>KAN.UKON.</t>
  </si>
  <si>
    <t>Zaslepení stávajícího rozvodu vnitřní kanalizace do DN 70</t>
  </si>
  <si>
    <t>soubor</t>
  </si>
  <si>
    <t>-805933848</t>
  </si>
  <si>
    <t>P</t>
  </si>
  <si>
    <t>Poznámka k položce:
po demontáži zápachových uzávěrek umyvadel v m.č. 104 a 107</t>
  </si>
  <si>
    <t>30</t>
  </si>
  <si>
    <t>998721201</t>
  </si>
  <si>
    <t>Přesun hmot pro vnitřní kanalizace stanovený procentní sazbou (%) z ceny vodorovná dopravní vzdálenost do 50 m v objektech výšky do 6 m</t>
  </si>
  <si>
    <t>%</t>
  </si>
  <si>
    <t>1968123836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</si>
  <si>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</si>
  <si>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722</t>
  </si>
  <si>
    <t>Zdravotechnika - vnitřní vodovod</t>
  </si>
  <si>
    <t>31</t>
  </si>
  <si>
    <t>VOD.UKON.</t>
  </si>
  <si>
    <t>Zaslepení stávajícího rozvodu vnitřního vodovodu</t>
  </si>
  <si>
    <t>64919580</t>
  </si>
  <si>
    <t>Poznámka k položce:
po demontáži baterií umyvadel v m.č. 104 a 107</t>
  </si>
  <si>
    <t>32</t>
  </si>
  <si>
    <t>722250132</t>
  </si>
  <si>
    <t>Požární příslušenství a armatury hydrantový systém s tvarově stálou hadicí celoplechový D 25 x 20 m</t>
  </si>
  <si>
    <t>-579663330</t>
  </si>
  <si>
    <t>"m.č. 101" 1</t>
  </si>
  <si>
    <t>33</t>
  </si>
  <si>
    <t>PŘIPOJENÍ</t>
  </si>
  <si>
    <t>Připojení hydrantového systému na rozvod vnitřního vodovodu, předpoklad délky rozvodu max. do 5 bm, vysekání rýhy, připojení požárního vodovodu, zához rýhy, omítka vápenocementová štuková v ploše rýhy (max. 1 m2), tlaková zkouška</t>
  </si>
  <si>
    <t>-1641127144</t>
  </si>
  <si>
    <t>34</t>
  </si>
  <si>
    <t>998722201</t>
  </si>
  <si>
    <t>Přesun hmot pro vnitřní vodovod stanovený procentní sazbou (%) z ceny vodorovná dopravní vzdálenost do 50 m v objektech výšky do 6 m</t>
  </si>
  <si>
    <t>1327728914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</si>
  <si>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</si>
  <si>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</si>
  <si>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</si>
  <si>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35</t>
  </si>
  <si>
    <t>725210821</t>
  </si>
  <si>
    <t>Demontáž umyvadel bez výtokových armatur umyvadel</t>
  </si>
  <si>
    <t>682144873</t>
  </si>
  <si>
    <t>36</t>
  </si>
  <si>
    <t>725810811</t>
  </si>
  <si>
    <t>Demontáž výtokových ventilů nástěnných</t>
  </si>
  <si>
    <t>-936568827</t>
  </si>
  <si>
    <t>2*2</t>
  </si>
  <si>
    <t>37</t>
  </si>
  <si>
    <t>725820802</t>
  </si>
  <si>
    <t>Demontáž baterií stojánkových do 1 otvoru</t>
  </si>
  <si>
    <t>-971697827</t>
  </si>
  <si>
    <t>38</t>
  </si>
  <si>
    <t>725590811</t>
  </si>
  <si>
    <t>Vnitrostaveništní přemístění vybouraných (demontovaných) hmot zařizovacích předmětů vodorovně do 100 m v objektech výšky do 6 m</t>
  </si>
  <si>
    <t>-914325128</t>
  </si>
  <si>
    <t>741</t>
  </si>
  <si>
    <t>Elektroinstalace - silnoproud</t>
  </si>
  <si>
    <t>39</t>
  </si>
  <si>
    <t>741311875</t>
  </si>
  <si>
    <t>Demontáž spínačů bez zachování funkčnosti (do suti) polozapuštěných nebo zapuštěných, pro prostředí normální do 10 A, připojení šroubové přes 2 svorky do 4 svorek</t>
  </si>
  <si>
    <t>2139555003</t>
  </si>
  <si>
    <t>40</t>
  </si>
  <si>
    <t>741315823</t>
  </si>
  <si>
    <t>Demontáž zásuvek bez zachování funkčnosti (do suti) domovních polozapuštěných nebo zapuštěných, pro prostředí normální do 16 A, připojení šroubové 2P+PE</t>
  </si>
  <si>
    <t>-1488485851</t>
  </si>
  <si>
    <t>41</t>
  </si>
  <si>
    <t>741371821</t>
  </si>
  <si>
    <t>Demontáž svítidel bez zachování funkčnosti (do suti) v bytových nebo společenských místnostech modulového systému zářivkových, délky do 1100 mm</t>
  </si>
  <si>
    <t>-136026241</t>
  </si>
  <si>
    <t>42</t>
  </si>
  <si>
    <t>741371841</t>
  </si>
  <si>
    <t>Demontáž svítidel bez zachování funkčnosti (do suti) v bytových nebo společenských místnostech se standardní paticí (E27, T5, GU10) přisazených, ploše do 0,09 m2</t>
  </si>
  <si>
    <t>-1520625670</t>
  </si>
  <si>
    <t>Poznámka k položce:
orientační osvětlení únikové chodby</t>
  </si>
  <si>
    <t>43</t>
  </si>
  <si>
    <t>741110001</t>
  </si>
  <si>
    <t>Montáž trubek elektroinstalačních s nasunutím nebo našroubováním do krabic plastových tuhých, uložených pevně, vnější Ø přes 16 do 23 mm</t>
  </si>
  <si>
    <t>-173112139</t>
  </si>
  <si>
    <t>44</t>
  </si>
  <si>
    <t>34571092</t>
  </si>
  <si>
    <t>trubka elektroinstalační tuhá z PVC D 17,4/20 mm, délka 3 m</t>
  </si>
  <si>
    <t>1225122327</t>
  </si>
  <si>
    <t>12*1,1 'Přepočtené koeficientem množství</t>
  </si>
  <si>
    <t>45</t>
  </si>
  <si>
    <t>741112001</t>
  </si>
  <si>
    <t>Montáž krabic elektroinstalačních bez napojení na trubky a lišty, demontáže a montáže víčka a přístroje protahovacích nebo odbočných zapuštěných plastových kruhových</t>
  </si>
  <si>
    <t>1530083434</t>
  </si>
  <si>
    <t>46</t>
  </si>
  <si>
    <t>34571519</t>
  </si>
  <si>
    <t>krabice univerzální odbočná z PH s víčkem, D 73,5 mm x 43 mm</t>
  </si>
  <si>
    <t>1954851643</t>
  </si>
  <si>
    <t>47</t>
  </si>
  <si>
    <t>34571563</t>
  </si>
  <si>
    <t>rozvodka krabicová z PH s víčkem a svorkovnicí krabicovou šroubovací s vodiči 20x4 mm2, D 103 mm x 50 mm</t>
  </si>
  <si>
    <t>-50765902</t>
  </si>
  <si>
    <t>48</t>
  </si>
  <si>
    <t>34571511</t>
  </si>
  <si>
    <t>krabice přístrojová instalační 500 V, D 69 mm x 30mm</t>
  </si>
  <si>
    <t>1571195924</t>
  </si>
  <si>
    <t>49</t>
  </si>
  <si>
    <t>741122015</t>
  </si>
  <si>
    <t>Montáž kabelů měděných bez ukončení uložených pod omítku plných kulatých (CYKY), počtu a průřezu žil 3x1,5 mm2</t>
  </si>
  <si>
    <t>-1330599770</t>
  </si>
  <si>
    <t>50</t>
  </si>
  <si>
    <t>34111030</t>
  </si>
  <si>
    <t>kabel silový s Cu jádrem 1 kV 3x1,5mm2</t>
  </si>
  <si>
    <t>-2133015644</t>
  </si>
  <si>
    <t>12*1,2 'Přepočtené koeficientem množství</t>
  </si>
  <si>
    <t>51</t>
  </si>
  <si>
    <t>741122016</t>
  </si>
  <si>
    <t>Montáž kabelů měděných bez ukončení uložených pod omítku plných kulatých (CYKY), počtu a průřezu žil 3x2,5 až 6 mm2</t>
  </si>
  <si>
    <t>-270475887</t>
  </si>
  <si>
    <t>52</t>
  </si>
  <si>
    <t>34111036</t>
  </si>
  <si>
    <t>kabel silový s Cu jádrem 1 kV 3x2,5mm2</t>
  </si>
  <si>
    <t>-309171783</t>
  </si>
  <si>
    <t>28*1,2 'Přepočtené koeficientem množství</t>
  </si>
  <si>
    <t>53</t>
  </si>
  <si>
    <t>741130001</t>
  </si>
  <si>
    <t>Ukončení vodičů izolovaných s označením a zapojením v rozváděči nebo na přístroji, průřezu žíly do 2,5 mm2</t>
  </si>
  <si>
    <t>-822018501</t>
  </si>
  <si>
    <t>54</t>
  </si>
  <si>
    <t>741310101</t>
  </si>
  <si>
    <t>Montáž spínačů jedno nebo dvoupólových polozapuštěných nebo zapuštěných se zapojením vodičů bezšroubové připojení vypínačů, řazení 1-jednopólových</t>
  </si>
  <si>
    <t>10462497</t>
  </si>
  <si>
    <t>55</t>
  </si>
  <si>
    <t>34535512</t>
  </si>
  <si>
    <t>spínač jednopólový 10A bílý</t>
  </si>
  <si>
    <t>-2105054841</t>
  </si>
  <si>
    <t>56</t>
  </si>
  <si>
    <t>741313001</t>
  </si>
  <si>
    <t>Montáž zásuvek domovních se zapojením vodičů bezšroubové připojení polozapuštěných nebo zapuštěných 10/16 A, provedení 2P + PE</t>
  </si>
  <si>
    <t>81385385</t>
  </si>
  <si>
    <t>57</t>
  </si>
  <si>
    <t>34555101</t>
  </si>
  <si>
    <t>zásuvka 1násobná 16A bílý</t>
  </si>
  <si>
    <t>-1508211908</t>
  </si>
  <si>
    <t>58</t>
  </si>
  <si>
    <t>34536700</t>
  </si>
  <si>
    <t>rámeček pro spínače a zásuvky jednonásobný</t>
  </si>
  <si>
    <t>224204030</t>
  </si>
  <si>
    <t>59</t>
  </si>
  <si>
    <t>34536705</t>
  </si>
  <si>
    <t>rámeček pro spínače a zásuvky dvojnásobný, vodorovný</t>
  </si>
  <si>
    <t>-249729838</t>
  </si>
  <si>
    <t>60</t>
  </si>
  <si>
    <t>34536710</t>
  </si>
  <si>
    <t>rámeček pro spínače a zásuvky trojnásobný, vodorovný</t>
  </si>
  <si>
    <t>329507575</t>
  </si>
  <si>
    <t>61</t>
  </si>
  <si>
    <t>741372062</t>
  </si>
  <si>
    <t>Montáž svítidel LED se zapojením vodičů bytových nebo společenských místností přisazených stropních</t>
  </si>
  <si>
    <t>-501684276</t>
  </si>
  <si>
    <t>62</t>
  </si>
  <si>
    <t>SVÍTIDLO A</t>
  </si>
  <si>
    <t>svítidlo stropní LED, 12W</t>
  </si>
  <si>
    <t>575236215</t>
  </si>
  <si>
    <t>63</t>
  </si>
  <si>
    <t>SVÍTIDLO B</t>
  </si>
  <si>
    <t>Orientační osvětlení únikové chodby, dodávka a montáž orientačního svítidla</t>
  </si>
  <si>
    <t>7713135</t>
  </si>
  <si>
    <t>64</t>
  </si>
  <si>
    <t>741810001</t>
  </si>
  <si>
    <t>Zkoušky a prohlídky elektrických rozvodů a zařízení celková prohlídka a vyhotovení revizní zprávy pro objem montážních prací do 100 tis. Kč</t>
  </si>
  <si>
    <t>667211642</t>
  </si>
  <si>
    <t xml:space="preserve">Poznámka k souboru cen:
1. Ceny -0001 až -0011 jsou určeny pro objem montážních prací včetně všech nákladů.
</t>
  </si>
  <si>
    <t>65</t>
  </si>
  <si>
    <t>998741201</t>
  </si>
  <si>
    <t>Přesun hmot pro silnoproud stanovený procentní sazbou (%) z ceny vodorovná dopravní vzdálenost do 50 m v objektech výšky do 6 m</t>
  </si>
  <si>
    <t>-567305496</t>
  </si>
  <si>
    <t>763</t>
  </si>
  <si>
    <t>Konstrukce suché výstavby</t>
  </si>
  <si>
    <t>66</t>
  </si>
  <si>
    <t>763111323</t>
  </si>
  <si>
    <t>Příčka ze sádrokartonových desek s nosnou konstrukcí z jednoduchých ocelových profilů UW, CW jednoduše opláštěná deskou protipožární DF tl. 12,5 mm, EI 45, příčka tl. 100 mm, profil 75 TI tl. 60 mm, Rw 45 dB</t>
  </si>
  <si>
    <t>-1531192375</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</si>
  <si>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</si>
  <si>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"mezi m.č. 101/EXT - naproti soc. zař." 2*2,6</t>
  </si>
  <si>
    <t>67</t>
  </si>
  <si>
    <t>763111771</t>
  </si>
  <si>
    <t>Příčka ze sádrokartonových desek Příplatek k cenám za rovinnost kvality speciální tmelení kvality Q3</t>
  </si>
  <si>
    <t>1728488620</t>
  </si>
  <si>
    <t>2*5,2</t>
  </si>
  <si>
    <t>68</t>
  </si>
  <si>
    <t>763111717</t>
  </si>
  <si>
    <t>Příčka ze sádrokartonových desek ostatní konstrukce a práce na příčkách ze sádrokartonových desek základní penetrační nátěr</t>
  </si>
  <si>
    <t>1268226683</t>
  </si>
  <si>
    <t>69</t>
  </si>
  <si>
    <t>PŘÍPLATEK</t>
  </si>
  <si>
    <t>Příplatek za utěsnění spáry příčka/zdivo protipožárním tmelem</t>
  </si>
  <si>
    <t>1309417303</t>
  </si>
  <si>
    <t>2*(2+2,6)*2</t>
  </si>
  <si>
    <t>70</t>
  </si>
  <si>
    <t>763131721</t>
  </si>
  <si>
    <t>Podhled ze sádrokartonových desek ostatní práce a konstrukce na podhledech ze sádrokartonových desek skokové změny výšky podhledu do 0,5 m</t>
  </si>
  <si>
    <t>-1261738658</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</si>
  <si>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</si>
  <si>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"boční ukončení podhledů m.č. 104, 107 a 110"</t>
  </si>
  <si>
    <t>1,98+4,95+1,697+2,4+2,175</t>
  </si>
  <si>
    <t>71</t>
  </si>
  <si>
    <t>763131712</t>
  </si>
  <si>
    <t>Podhled ze sádrokartonových desek ostatní práce a konstrukce na podhledech ze sádrokartonových desek napojení na jiný druh podhledu</t>
  </si>
  <si>
    <t>-3204323</t>
  </si>
  <si>
    <t>72</t>
  </si>
  <si>
    <t>763131714</t>
  </si>
  <si>
    <t>Podhled ze sádrokartonových desek ostatní práce a konstrukce na podhledech ze sádrokartonových desek základní penetrační nátěr</t>
  </si>
  <si>
    <t>-853742733</t>
  </si>
  <si>
    <t>13,202*(2,9-2,7+0,125)</t>
  </si>
  <si>
    <t>73</t>
  </si>
  <si>
    <t>763131761</t>
  </si>
  <si>
    <t>Podhled ze sádrokartonových desek Příplatek k cenám za plochu do 3 m2 jednotlivě</t>
  </si>
  <si>
    <t>855765246</t>
  </si>
  <si>
    <t>"mezi m.č. 101 a 104" 1,98*(2,9-2,7+0,125)</t>
  </si>
  <si>
    <t>"mezi m.č. 101 a 107" (4,95+1,697+2,4)*(2,9-2,7+0,125)</t>
  </si>
  <si>
    <t>"mezi m.č. 101 a 110" 2,175*(2,9-2,7+0,125)</t>
  </si>
  <si>
    <t>74</t>
  </si>
  <si>
    <t>763131771</t>
  </si>
  <si>
    <t>Podhled ze sádrokartonových desek Příplatek k cenám za rovinnost kvality speciální tmelení kvality Q3</t>
  </si>
  <si>
    <t>1043768837</t>
  </si>
  <si>
    <t>4,291+0,24</t>
  </si>
  <si>
    <t>75</t>
  </si>
  <si>
    <t>763132931</t>
  </si>
  <si>
    <t>Vyspravení sádrokartonových podhledů nebo podkroví plochy jednotlivě přes 0,10 do 0,25 m2 desky tl. 12,5 mm standardní A</t>
  </si>
  <si>
    <t>-397789801</t>
  </si>
  <si>
    <t xml:space="preserve">Poznámka k souboru cen:
1. V ceně -2901 jsou započteny i náklady na vyspravení desky přestěrkováním a tmelením včetně výztužné pásky.
2. V cenách -2911 až -2994 jsou započteny i náklady na vyříznutí poškozené části desky, na připevnění a dodání ocelových profilů, přišroubování a dodání nové části desky včetně výztužné pásky, přestěrkování a tmelení.
3. Ceny jsou určeny pro opravu desek jednoduše opláštěných podhledů nebo podkroví a pro opravu vrchní desky u dvojitého opláštění.
</t>
  </si>
  <si>
    <t>"mezi m.č. 104 a 110, rozm. 1,6*0,15 m" 1</t>
  </si>
  <si>
    <t>76</t>
  </si>
  <si>
    <t>998763401</t>
  </si>
  <si>
    <t>Přesun hmot pro konstrukce montované z desek stanovený procentní sazbou (%) z ceny vodorovná dopravní vzdálenost do 50 m v objektech výšky do 6 m</t>
  </si>
  <si>
    <t>-753427447</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</si>
  <si>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</si>
  <si>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</si>
  <si>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</si>
  <si>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77</t>
  </si>
  <si>
    <t>766660022</t>
  </si>
  <si>
    <t>Montáž dveřních křídel dřevěných nebo plastových otevíravých do ocelové zárubně protipožárních jednokřídlových, šířky přes 800 mm</t>
  </si>
  <si>
    <t>817767002</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</si>
  <si>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</si>
  <si>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78</t>
  </si>
  <si>
    <t>61165314</t>
  </si>
  <si>
    <t>dveře vnitřní protipožární hladké 1křídlé 900x1970mm, EW C2 30 DP1</t>
  </si>
  <si>
    <t>201866241</t>
  </si>
  <si>
    <t>79</t>
  </si>
  <si>
    <t>766660728</t>
  </si>
  <si>
    <t>Montáž dveřních doplňků dveřního kování interiérového zámku</t>
  </si>
  <si>
    <t>1395935553</t>
  </si>
  <si>
    <t>80</t>
  </si>
  <si>
    <t>766660729</t>
  </si>
  <si>
    <t>Montáž dveřních doplňků dveřního kování interiérového štítku s klikou</t>
  </si>
  <si>
    <t>1962612405</t>
  </si>
  <si>
    <t>81</t>
  </si>
  <si>
    <t>KOVÁNÍ</t>
  </si>
  <si>
    <t>Al klika-klika + štíty, zámek FAB, klíče</t>
  </si>
  <si>
    <t>1830562132</t>
  </si>
  <si>
    <t>82</t>
  </si>
  <si>
    <t>998766201</t>
  </si>
  <si>
    <t>Přesun hmot pro konstrukce truhlářské stanovený procentní sazbou (%) z ceny vodorovná dopravní vzdálenost do 50 m v objektech výšky do 6 m</t>
  </si>
  <si>
    <t>922359415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</si>
  <si>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</si>
  <si>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771</t>
  </si>
  <si>
    <t>Podlahy z dlaždic</t>
  </si>
  <si>
    <t>83</t>
  </si>
  <si>
    <t>771573810</t>
  </si>
  <si>
    <t>Demontáž podlah z dlaždic keramických lepených</t>
  </si>
  <si>
    <t>-1391835497</t>
  </si>
  <si>
    <t>předpoklad - pro doplnění keramické dlažby po vybourání příček</t>
  </si>
  <si>
    <t>"po vybourání příčky mezi m.č. 101 a 104" 1,98*(0,6-0,15)</t>
  </si>
  <si>
    <t>"po vybourání příčky mezi m.č. 101 a 107" (4,95+1,697+2,4)*(0,6-0,15)</t>
  </si>
  <si>
    <t>"po vybourání příčky mezi m.č. 101 a 110" 2,175*(0,6-0,15)</t>
  </si>
  <si>
    <t>"po vybourání příčky mezi m.č. 104 a 110" 1,6*(0,6-0,15)</t>
  </si>
  <si>
    <t>84</t>
  </si>
  <si>
    <t>771573913</t>
  </si>
  <si>
    <t>Opravy podlah z dlaždic keramických lepených při velikosti dlaždic přes 9 do 12 ks/m2</t>
  </si>
  <si>
    <t>-311183451</t>
  </si>
  <si>
    <t>předpoklad</t>
  </si>
  <si>
    <t>"po vybourání příčky mezi m.č. 101 a 104" 1,98/0,3*2</t>
  </si>
  <si>
    <t>"po vybourání příčky mezi m.č. 101 a 107" (4,95+1,697+2,4)/0,3*2</t>
  </si>
  <si>
    <t>"po vybourání příčky mezi m.č. 101 a 110" 2,175/0,3*2</t>
  </si>
  <si>
    <t>"po vybourání příčky mezi m.č. 104 a 110" 1,6/0,3*2</t>
  </si>
  <si>
    <t>85</t>
  </si>
  <si>
    <t>DLAŽBA</t>
  </si>
  <si>
    <t>dlažba keramická hutná hladká do interiéru přes 9 do 12 ks/m2</t>
  </si>
  <si>
    <t>1917077030</t>
  </si>
  <si>
    <t>98,68*(0,3*0,3)</t>
  </si>
  <si>
    <t>776</t>
  </si>
  <si>
    <t>Podlahy povlakové</t>
  </si>
  <si>
    <t>86</t>
  </si>
  <si>
    <t>776111311</t>
  </si>
  <si>
    <t>Příprava podkladu vysátí podlah</t>
  </si>
  <si>
    <t>515125334</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</si>
  <si>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</si>
  <si>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87</t>
  </si>
  <si>
    <t>776121321</t>
  </si>
  <si>
    <t>Příprava podkladu penetrace neředěná podlah</t>
  </si>
  <si>
    <t>-1867068933</t>
  </si>
  <si>
    <t>88</t>
  </si>
  <si>
    <t>776211111</t>
  </si>
  <si>
    <t>Montáž textilních podlahovin lepením pásů standardních</t>
  </si>
  <si>
    <t>897929258</t>
  </si>
  <si>
    <t xml:space="preserve">Poznámka k souboru cen:
1. V cenách 776 21-2111 a 776 21-2121 montáž volným položením jsou započteny i náklady na dodávku pásky.
</t>
  </si>
  <si>
    <t>89</t>
  </si>
  <si>
    <t>69751050</t>
  </si>
  <si>
    <t>koberec zátěžový - dle výběru investora</t>
  </si>
  <si>
    <t>-568807594</t>
  </si>
  <si>
    <t>4,45*1,15 'Přepočtené koeficientem množství</t>
  </si>
  <si>
    <t>90</t>
  </si>
  <si>
    <t>776411111</t>
  </si>
  <si>
    <t>Montáž soklíků lepením obvodových, výšky do 80 mm</t>
  </si>
  <si>
    <t>-814683280</t>
  </si>
  <si>
    <t>"m.č. 104 - knihovna - malé děti" 2+6,1+0,2+2+4,5+0,4</t>
  </si>
  <si>
    <t>"m.č. 107 - knihovna - teenageři" 0,25+0,4+0,25+2,35+0,25+0,4+0,25+6,3</t>
  </si>
  <si>
    <t>"m.č. 108 - přednáškový sál" 7,5+7,5-0,9+2*0,3+6+0,25-0,9</t>
  </si>
  <si>
    <t>"m.č. 110 - knihovnice" 2,575+1,75++2*0,4</t>
  </si>
  <si>
    <t>91</t>
  </si>
  <si>
    <t>PVC SOKLÍK</t>
  </si>
  <si>
    <t>PVC soklík v. 80 mm</t>
  </si>
  <si>
    <t>1888928655</t>
  </si>
  <si>
    <t>50,825*1,1 'Přepočtené koeficientem množství</t>
  </si>
  <si>
    <t>92</t>
  </si>
  <si>
    <t>998776201</t>
  </si>
  <si>
    <t>Přesun hmot pro podlahy povlakové stanovený procentní sazbou (%) z ceny vodorovná dopravní vzdálenost do 50 m v objektech výšky do 6 m</t>
  </si>
  <si>
    <t>-453162581</t>
  </si>
  <si>
    <t>783</t>
  </si>
  <si>
    <t>Dokončovací práce - nátěry</t>
  </si>
  <si>
    <t>93</t>
  </si>
  <si>
    <t>783801401</t>
  </si>
  <si>
    <t>Příprava podkladu omítek před provedením nátěru ometení</t>
  </si>
  <si>
    <t>-2089811469</t>
  </si>
  <si>
    <t>"m.č. 101 - chodba" (1,5-1,4+3,6-0,9+3*0,4+2,1+4,5-0,9-0,6+1,8-0,9+6,4-2*2+4*0,2)*1,5</t>
  </si>
  <si>
    <t>"m.č. 104 - knihovna - malé děti" (2+6,1+0,2+2+4,5+0,4)*1,5</t>
  </si>
  <si>
    <t>"m.č. 107 - knihovna - teenageři" (0,25+0,4+0,25+2,35+0,25+0,4+0,25+6,3)*1,5</t>
  </si>
  <si>
    <t>"m.č. 108 - přednáškový sál" (7,5+7,5-0,9+2*0,3+6+0,25-0,9)*1,5</t>
  </si>
  <si>
    <t>"m.č. 110 - knihovnice" (2,575+1,75++2*0,4)*1,5</t>
  </si>
  <si>
    <t>94</t>
  </si>
  <si>
    <t>783801403</t>
  </si>
  <si>
    <t>Příprava podkladu omítek před provedením nátěru oprášení</t>
  </si>
  <si>
    <t>367112363</t>
  </si>
  <si>
    <t>95</t>
  </si>
  <si>
    <t>783813131</t>
  </si>
  <si>
    <t>Penetrační nátěr omítek hladkých omítek hladkých, zrnitých tenkovrstvých nebo štukových stupně členitosti 1 a 2 syntetický</t>
  </si>
  <si>
    <t>-918676787</t>
  </si>
  <si>
    <t>96</t>
  </si>
  <si>
    <t>783817121</t>
  </si>
  <si>
    <t>Krycí (ochranný ) nátěr omítek jednonásobný hladkých omítek hladkých, zrnitých tenkovrstvých nebo štukových stupně členitosti 1 a 2 syntetický</t>
  </si>
  <si>
    <t>1894064208</t>
  </si>
  <si>
    <t>784</t>
  </si>
  <si>
    <t>Dokončovací práce - malby a tapety</t>
  </si>
  <si>
    <t>97</t>
  </si>
  <si>
    <t>784171101</t>
  </si>
  <si>
    <t>Zakrytí nemalovaných ploch (materiál ve specifikaci) včetně pozdějšího odkrytí podlah</t>
  </si>
  <si>
    <t>1909414645</t>
  </si>
  <si>
    <t xml:space="preserve">Poznámka k souboru cen:
1. V cenách nejsou započteny náklady na dodávku fólie, tyto se oceňují ve speifikaci.Ztratné lze stanovit ve výši 5%.
</t>
  </si>
  <si>
    <t>98</t>
  </si>
  <si>
    <t>58124844</t>
  </si>
  <si>
    <t>fólie pro malířské potřeby zakrývací tl 25µ 4x5m</t>
  </si>
  <si>
    <t>-1890416218</t>
  </si>
  <si>
    <t>150,12*1,05 'Přepočtené koeficientem množství</t>
  </si>
  <si>
    <t>99</t>
  </si>
  <si>
    <t>784121001</t>
  </si>
  <si>
    <t>Oškrabání malby v místnostech výšky do 3,80 m</t>
  </si>
  <si>
    <t>1041189801</t>
  </si>
  <si>
    <t xml:space="preserve">Poznámka k souboru cen:
1. Cenami souboru cen se oceňuje jakýkoli počet současně škrabaných vrstev barvy.
</t>
  </si>
  <si>
    <t>m.č. 101 - chodba</t>
  </si>
  <si>
    <t>(1,5-1,4+3,6+3*0,4+2,1+4,5+1,8+6,4+4*0,2)*2,7-3*(0,9*1,97)-1*(0,6*1,97)-2*(2*1,5)</t>
  </si>
  <si>
    <t>m.č. 104 - knihovna - malé děti</t>
  </si>
  <si>
    <t>(2+6,1+0,2+5+4,5+0,4)*2,9-(3*1,5)</t>
  </si>
  <si>
    <t>m.č. 107 - knihovna - teenageři</t>
  </si>
  <si>
    <t>(0,25+0,4+0,25+2,35+6+2*0,25+6,3)*2,9-(2*1,5)</t>
  </si>
  <si>
    <t>m.č. 108 - přednáškový sál</t>
  </si>
  <si>
    <t>2*(7,5+6)*2,9-2*(0,9*1,97)-2*(2,6*1,5)</t>
  </si>
  <si>
    <t>m.č. 110 - knihovnice</t>
  </si>
  <si>
    <t>(2,575+1,75+2*0,4)*2,9</t>
  </si>
  <si>
    <t>100</t>
  </si>
  <si>
    <t>784121011</t>
  </si>
  <si>
    <t>Rozmývání podkladu po oškrabání malby v místnostech výšky do 3,80 m</t>
  </si>
  <si>
    <t>585227353</t>
  </si>
  <si>
    <t>101</t>
  </si>
  <si>
    <t>784181121</t>
  </si>
  <si>
    <t>Penetrace podkladu jednonásobná hloubková v místnostech výšky do 3,80 m</t>
  </si>
  <si>
    <t>-2018337910</t>
  </si>
  <si>
    <t>216,491+150,12</t>
  </si>
  <si>
    <t>102</t>
  </si>
  <si>
    <t>784211111</t>
  </si>
  <si>
    <t>Malby z malířských směsí otěruvzdorných za mokra dvojnásobné, bílé za mokra otěruvzdorné velmi dobře v místnostech výšky do 3,80 m</t>
  </si>
  <si>
    <t>1683489690</t>
  </si>
  <si>
    <t>103</t>
  </si>
  <si>
    <t>784191007</t>
  </si>
  <si>
    <t>Čištění vnitřních ploch hrubý úklid po provedení malířských prací omytím podlah</t>
  </si>
  <si>
    <t>-615027644</t>
  </si>
  <si>
    <t>HZS</t>
  </si>
  <si>
    <t>Hodinové zúčtovací sazby</t>
  </si>
  <si>
    <t>104</t>
  </si>
  <si>
    <t>HZS2221</t>
  </si>
  <si>
    <t>Hodinové zúčtovací sazby profesí PSV provádění stavebních instalací elektrikář</t>
  </si>
  <si>
    <t>hod</t>
  </si>
  <si>
    <t>512</t>
  </si>
  <si>
    <t>-524494335</t>
  </si>
  <si>
    <t>Poznámka k položce:
ostatní demontáže a úpravy rozvodů elektroinstalace</t>
  </si>
  <si>
    <t>VRN</t>
  </si>
  <si>
    <t>Vedlejší rozpočtové náklady</t>
  </si>
  <si>
    <t>VRN3</t>
  </si>
  <si>
    <t>Zařízení staveniště</t>
  </si>
  <si>
    <t>105</t>
  </si>
  <si>
    <t>030001000</t>
  </si>
  <si>
    <t>Kč</t>
  </si>
  <si>
    <t>1024</t>
  </si>
  <si>
    <t>-481724153</t>
  </si>
  <si>
    <t>VRN9</t>
  </si>
  <si>
    <t>Ostatní náklady</t>
  </si>
  <si>
    <t>106</t>
  </si>
  <si>
    <t>090001000</t>
  </si>
  <si>
    <t>-1925239282</t>
  </si>
  <si>
    <t>Poznámka k položce:
ostatní vedlejší rozpočtové náklady zhotovitele v položkovém rozpočtu nezahrnuté (doprava osob, ubytování, mimostaveništní doprava materiálů, apod.)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</si>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</sst>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3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7"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7"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19"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20" applyFont="1" applyAlignment="1">
      <alignment horizontal="center" vertical="center"/>
    </xf>
    <xf numFmtId="0" fontId="5" fillId="0" borderId="3" xfId="0" applyFont="1" applyBorder="1" applyAlignment="1" applyProtection="1">
      <alignment vertical="center"/>
      <protection/>
    </xf>
    <xf numFmtId="0" fontId="25" fillId="0" borderId="0" xfId="0" applyFont="1" applyAlignment="1" applyProtection="1">
      <alignment vertical="center"/>
      <protection/>
    </xf>
    <xf numFmtId="0" fontId="25" fillId="0" borderId="0" xfId="0" applyFont="1" applyAlignment="1" applyProtection="1">
      <alignment horizontal="left" vertical="center" wrapText="1"/>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3" fillId="0" borderId="0" xfId="0" applyNumberFormat="1" applyFont="1" applyAlignment="1" applyProtection="1">
      <alignment/>
      <protection/>
    </xf>
    <xf numFmtId="166" fontId="29" fillId="0" borderId="12" xfId="0" applyNumberFormat="1" applyFont="1" applyBorder="1" applyAlignment="1" applyProtection="1">
      <alignment/>
      <protection/>
    </xf>
    <xf numFmtId="166" fontId="29" fillId="0" borderId="13" xfId="0" applyNumberFormat="1" applyFont="1" applyBorder="1" applyAlignment="1" applyProtection="1">
      <alignment/>
      <protection/>
    </xf>
    <xf numFmtId="4" fontId="19"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30"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1" fillId="0" borderId="0" xfId="0" applyFont="1" applyAlignment="1" applyProtection="1">
      <alignment vertical="center" wrapText="1"/>
      <protection/>
    </xf>
    <xf numFmtId="0" fontId="0" fillId="0" borderId="14" xfId="0" applyFont="1" applyBorder="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2" fillId="0" borderId="22" xfId="0" applyFont="1" applyBorder="1" applyAlignment="1" applyProtection="1">
      <alignment horizontal="center" vertical="center"/>
      <protection/>
    </xf>
    <xf numFmtId="49" fontId="32" fillId="0" borderId="22" xfId="0" applyNumberFormat="1" applyFont="1" applyBorder="1" applyAlignment="1" applyProtection="1">
      <alignment horizontal="left" vertical="center" wrapText="1"/>
      <protection/>
    </xf>
    <xf numFmtId="0" fontId="32" fillId="0" borderId="22" xfId="0" applyFont="1" applyBorder="1" applyAlignment="1" applyProtection="1">
      <alignment horizontal="left" vertical="center" wrapText="1"/>
      <protection/>
    </xf>
    <xf numFmtId="0" fontId="32" fillId="0" borderId="22" xfId="0" applyFont="1" applyBorder="1" applyAlignment="1" applyProtection="1">
      <alignment horizontal="center" vertical="center" wrapText="1"/>
      <protection/>
    </xf>
    <xf numFmtId="167" fontId="32" fillId="0" borderId="22" xfId="0" applyNumberFormat="1" applyFont="1" applyBorder="1" applyAlignment="1" applyProtection="1">
      <alignment vertical="center"/>
      <protection/>
    </xf>
    <xf numFmtId="4" fontId="32" fillId="2" borderId="22" xfId="0" applyNumberFormat="1" applyFont="1" applyFill="1" applyBorder="1" applyAlignment="1" applyProtection="1">
      <alignment vertical="center"/>
      <protection locked="0"/>
    </xf>
    <xf numFmtId="4" fontId="32" fillId="0" borderId="22" xfId="0" applyNumberFormat="1" applyFont="1" applyBorder="1" applyAlignment="1" applyProtection="1">
      <alignment vertical="center"/>
      <protection/>
    </xf>
    <xf numFmtId="0" fontId="32" fillId="0" borderId="3" xfId="0" applyFont="1" applyBorder="1" applyAlignment="1">
      <alignment vertical="center"/>
    </xf>
    <xf numFmtId="0" fontId="32" fillId="2" borderId="14" xfId="0" applyFont="1" applyFill="1" applyBorder="1" applyAlignment="1" applyProtection="1">
      <alignment horizontal="left" vertical="center"/>
      <protection locked="0"/>
    </xf>
    <xf numFmtId="0" fontId="32" fillId="0" borderId="0" xfId="0" applyFont="1" applyBorder="1" applyAlignment="1" applyProtection="1">
      <alignment horizontal="center" vertical="center"/>
      <protection/>
    </xf>
    <xf numFmtId="167" fontId="0"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3"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4" fillId="0" borderId="28" xfId="0" applyFont="1" applyBorder="1" applyAlignment="1">
      <alignment horizontal="left" wrapText="1"/>
    </xf>
    <xf numFmtId="0" fontId="12" fillId="0" borderId="27" xfId="0" applyFont="1" applyBorder="1" applyAlignment="1">
      <alignment vertical="center" wrapText="1"/>
    </xf>
    <xf numFmtId="0" fontId="34" fillId="0" borderId="0" xfId="0" applyFont="1" applyBorder="1" applyAlignment="1">
      <alignment horizontal="left" vertical="center" wrapText="1"/>
    </xf>
    <xf numFmtId="0" fontId="35" fillId="0" borderId="0" xfId="0" applyFont="1" applyBorder="1" applyAlignment="1">
      <alignment horizontal="left" vertical="center" wrapText="1"/>
    </xf>
    <xf numFmtId="0" fontId="35" fillId="0" borderId="26" xfId="0" applyFont="1" applyBorder="1" applyAlignment="1">
      <alignment vertical="center" wrapText="1"/>
    </xf>
    <xf numFmtId="0" fontId="35" fillId="0" borderId="0" xfId="0" applyFont="1" applyBorder="1" applyAlignment="1">
      <alignment vertical="center" wrapText="1"/>
    </xf>
    <xf numFmtId="0" fontId="35" fillId="0" borderId="0" xfId="0" applyFont="1" applyBorder="1" applyAlignment="1">
      <alignment horizontal="left" vertical="center"/>
    </xf>
    <xf numFmtId="0" fontId="35" fillId="0" borderId="0" xfId="0" applyFont="1" applyBorder="1" applyAlignment="1">
      <alignment vertical="center"/>
    </xf>
    <xf numFmtId="49" fontId="35" fillId="0" borderId="0" xfId="0" applyNumberFormat="1" applyFont="1" applyBorder="1" applyAlignment="1">
      <alignment horizontal="left" vertical="center" wrapText="1"/>
    </xf>
    <xf numFmtId="49" fontId="35" fillId="0" borderId="0" xfId="0" applyNumberFormat="1" applyFont="1" applyBorder="1" applyAlignment="1">
      <alignment vertical="center" wrapText="1"/>
    </xf>
    <xf numFmtId="0" fontId="12" fillId="0" borderId="29" xfId="0" applyFont="1" applyBorder="1" applyAlignment="1">
      <alignment vertical="center" wrapText="1"/>
    </xf>
    <xf numFmtId="0" fontId="36"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3" fillId="0" borderId="0" xfId="0" applyFont="1" applyBorder="1" applyAlignment="1">
      <alignment horizontal="center" vertical="center"/>
    </xf>
    <xf numFmtId="0" fontId="12" fillId="0" borderId="27" xfId="0" applyFont="1" applyBorder="1" applyAlignment="1">
      <alignment horizontal="left" vertical="center"/>
    </xf>
    <xf numFmtId="0" fontId="34" fillId="0" borderId="0" xfId="0" applyFont="1" applyBorder="1" applyAlignment="1">
      <alignment horizontal="left" vertical="center"/>
    </xf>
    <xf numFmtId="0" fontId="37" fillId="0" borderId="0" xfId="0" applyFont="1" applyAlignment="1">
      <alignment horizontal="left" vertical="center"/>
    </xf>
    <xf numFmtId="0" fontId="34" fillId="0" borderId="28" xfId="0" applyFont="1" applyBorder="1" applyAlignment="1">
      <alignment horizontal="left" vertical="center"/>
    </xf>
    <xf numFmtId="0" fontId="34" fillId="0" borderId="28" xfId="0" applyFont="1" applyBorder="1" applyAlignment="1">
      <alignment horizontal="center" vertical="center"/>
    </xf>
    <xf numFmtId="0" fontId="37" fillId="0" borderId="28" xfId="0" applyFont="1" applyBorder="1" applyAlignment="1">
      <alignment horizontal="left" vertical="center"/>
    </xf>
    <xf numFmtId="0" fontId="38" fillId="0" borderId="0" xfId="0" applyFont="1" applyBorder="1" applyAlignment="1">
      <alignment horizontal="left" vertical="center"/>
    </xf>
    <xf numFmtId="0" fontId="35" fillId="0" borderId="0" xfId="0" applyFont="1" applyAlignment="1">
      <alignment horizontal="left" vertical="center"/>
    </xf>
    <xf numFmtId="0" fontId="35" fillId="0" borderId="0" xfId="0" applyFont="1" applyBorder="1" applyAlignment="1">
      <alignment horizontal="center" vertical="center"/>
    </xf>
    <xf numFmtId="0" fontId="35" fillId="0" borderId="26" xfId="0" applyFont="1" applyBorder="1" applyAlignment="1">
      <alignment horizontal="left" vertical="center"/>
    </xf>
    <xf numFmtId="0" fontId="35"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12" fillId="0" borderId="29" xfId="0" applyFont="1" applyBorder="1" applyAlignment="1">
      <alignment horizontal="left" vertical="center"/>
    </xf>
    <xf numFmtId="0" fontId="36"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36" fillId="0" borderId="0" xfId="0" applyFont="1" applyBorder="1" applyAlignment="1">
      <alignment horizontal="left" vertical="center"/>
    </xf>
    <xf numFmtId="0" fontId="37" fillId="0" borderId="0" xfId="0" applyFont="1" applyBorder="1" applyAlignment="1">
      <alignment horizontal="left" vertical="center"/>
    </xf>
    <xf numFmtId="0" fontId="35" fillId="0" borderId="28" xfId="0" applyFont="1" applyBorder="1" applyAlignment="1">
      <alignment horizontal="left" vertical="center"/>
    </xf>
    <xf numFmtId="0" fontId="12" fillId="0" borderId="0" xfId="0" applyFont="1" applyBorder="1" applyAlignment="1">
      <alignment horizontal="left" vertical="center" wrapText="1"/>
    </xf>
    <xf numFmtId="0" fontId="35"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35" fillId="0" borderId="27" xfId="0" applyFont="1" applyBorder="1" applyAlignment="1">
      <alignment horizontal="left" vertical="center"/>
    </xf>
    <xf numFmtId="0" fontId="35" fillId="0" borderId="29" xfId="0" applyFont="1" applyBorder="1" applyAlignment="1">
      <alignment horizontal="left" vertical="center" wrapText="1"/>
    </xf>
    <xf numFmtId="0" fontId="35" fillId="0" borderId="28" xfId="0" applyFont="1" applyBorder="1" applyAlignment="1">
      <alignment horizontal="left" vertical="center" wrapText="1"/>
    </xf>
    <xf numFmtId="0" fontId="35" fillId="0" borderId="30" xfId="0" applyFont="1" applyBorder="1" applyAlignment="1">
      <alignment horizontal="left" vertical="center" wrapText="1"/>
    </xf>
    <xf numFmtId="0" fontId="35" fillId="0" borderId="0" xfId="0" applyFont="1" applyBorder="1" applyAlignment="1">
      <alignment horizontal="left" vertical="top"/>
    </xf>
    <xf numFmtId="0" fontId="35" fillId="0" borderId="0" xfId="0" applyFont="1" applyBorder="1" applyAlignment="1">
      <alignment horizontal="center" vertical="top"/>
    </xf>
    <xf numFmtId="0" fontId="35" fillId="0" borderId="29" xfId="0" applyFont="1" applyBorder="1" applyAlignment="1">
      <alignment horizontal="left" vertical="center"/>
    </xf>
    <xf numFmtId="0" fontId="35" fillId="0" borderId="30" xfId="0" applyFont="1" applyBorder="1" applyAlignment="1">
      <alignment horizontal="left" vertical="center"/>
    </xf>
    <xf numFmtId="0" fontId="37" fillId="0" borderId="0" xfId="0" applyFont="1" applyAlignment="1">
      <alignment vertical="center"/>
    </xf>
    <xf numFmtId="0" fontId="34" fillId="0" borderId="0" xfId="0" applyFont="1" applyBorder="1" applyAlignment="1">
      <alignment vertical="center"/>
    </xf>
    <xf numFmtId="0" fontId="37" fillId="0" borderId="28" xfId="0" applyFont="1" applyBorder="1" applyAlignment="1">
      <alignment vertical="center"/>
    </xf>
    <xf numFmtId="0" fontId="34" fillId="0" borderId="28" xfId="0" applyFont="1" applyBorder="1" applyAlignment="1">
      <alignment vertical="center"/>
    </xf>
    <xf numFmtId="0" fontId="0" fillId="0" borderId="0" xfId="0" applyBorder="1" applyAlignment="1">
      <alignment vertical="top"/>
    </xf>
    <xf numFmtId="49" fontId="35" fillId="0" borderId="0" xfId="0" applyNumberFormat="1" applyFont="1" applyBorder="1" applyAlignment="1">
      <alignment horizontal="left" vertical="center"/>
    </xf>
    <xf numFmtId="0" fontId="0" fillId="0" borderId="28" xfId="0" applyBorder="1" applyAlignment="1">
      <alignment vertical="top"/>
    </xf>
    <xf numFmtId="0" fontId="34" fillId="0" borderId="28" xfId="0" applyFont="1" applyBorder="1" applyAlignment="1">
      <alignment horizontal="left"/>
    </xf>
    <xf numFmtId="0" fontId="37"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21</v>
      </c>
      <c r="AO7" s="21"/>
      <c r="AP7" s="21"/>
      <c r="AQ7" s="21"/>
      <c r="AR7" s="19"/>
      <c r="BE7" s="30"/>
      <c r="BS7" s="16" t="s">
        <v>6</v>
      </c>
    </row>
    <row r="8" spans="2:71" ht="12" customHeight="1">
      <c r="B8" s="20"/>
      <c r="C8" s="21"/>
      <c r="D8" s="31"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24</v>
      </c>
      <c r="AL8" s="21"/>
      <c r="AM8" s="21"/>
      <c r="AN8" s="32" t="s">
        <v>25</v>
      </c>
      <c r="AO8" s="21"/>
      <c r="AP8" s="21"/>
      <c r="AQ8" s="21"/>
      <c r="AR8" s="19"/>
      <c r="BE8" s="30"/>
      <c r="BS8" s="16" t="s">
        <v>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ht="12" customHeight="1">
      <c r="B10" s="20"/>
      <c r="C10" s="21"/>
      <c r="D10" s="31" t="s">
        <v>26</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27</v>
      </c>
      <c r="AL10" s="21"/>
      <c r="AM10" s="21"/>
      <c r="AN10" s="26" t="s">
        <v>28</v>
      </c>
      <c r="AO10" s="21"/>
      <c r="AP10" s="21"/>
      <c r="AQ10" s="21"/>
      <c r="AR10" s="19"/>
      <c r="BE10" s="30"/>
      <c r="BS10" s="16" t="s">
        <v>6</v>
      </c>
    </row>
    <row r="11" spans="2:71" ht="18.45" customHeight="1">
      <c r="B11" s="20"/>
      <c r="C11" s="21"/>
      <c r="D11" s="21"/>
      <c r="E11" s="26" t="s">
        <v>29</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30</v>
      </c>
      <c r="AL11" s="21"/>
      <c r="AM11" s="21"/>
      <c r="AN11" s="26" t="s">
        <v>31</v>
      </c>
      <c r="AO11" s="21"/>
      <c r="AP11" s="21"/>
      <c r="AQ11" s="21"/>
      <c r="AR11" s="19"/>
      <c r="BE11" s="30"/>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ht="12" customHeight="1">
      <c r="B13" s="20"/>
      <c r="C13" s="21"/>
      <c r="D13" s="31" t="s">
        <v>32</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27</v>
      </c>
      <c r="AL13" s="21"/>
      <c r="AM13" s="21"/>
      <c r="AN13" s="33" t="s">
        <v>33</v>
      </c>
      <c r="AO13" s="21"/>
      <c r="AP13" s="21"/>
      <c r="AQ13" s="21"/>
      <c r="AR13" s="19"/>
      <c r="BE13" s="30"/>
      <c r="BS13" s="16" t="s">
        <v>6</v>
      </c>
    </row>
    <row r="14" spans="2:71" ht="12">
      <c r="B14" s="20"/>
      <c r="C14" s="21"/>
      <c r="D14" s="21"/>
      <c r="E14" s="33" t="s">
        <v>33</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30</v>
      </c>
      <c r="AL14" s="21"/>
      <c r="AM14" s="21"/>
      <c r="AN14" s="33" t="s">
        <v>33</v>
      </c>
      <c r="AO14" s="21"/>
      <c r="AP14" s="21"/>
      <c r="AQ14" s="21"/>
      <c r="AR14" s="19"/>
      <c r="BE14" s="30"/>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ht="12" customHeight="1">
      <c r="B16" s="20"/>
      <c r="C16" s="21"/>
      <c r="D16" s="31" t="s">
        <v>34</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27</v>
      </c>
      <c r="AL16" s="21"/>
      <c r="AM16" s="21"/>
      <c r="AN16" s="26" t="s">
        <v>35</v>
      </c>
      <c r="AO16" s="21"/>
      <c r="AP16" s="21"/>
      <c r="AQ16" s="21"/>
      <c r="AR16" s="19"/>
      <c r="BE16" s="30"/>
      <c r="BS16" s="16" t="s">
        <v>4</v>
      </c>
    </row>
    <row r="17" spans="2:71" ht="18.45" customHeight="1">
      <c r="B17" s="20"/>
      <c r="C17" s="21"/>
      <c r="D17" s="21"/>
      <c r="E17" s="26" t="s">
        <v>36</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30</v>
      </c>
      <c r="AL17" s="21"/>
      <c r="AM17" s="21"/>
      <c r="AN17" s="26" t="s">
        <v>37</v>
      </c>
      <c r="AO17" s="21"/>
      <c r="AP17" s="21"/>
      <c r="AQ17" s="21"/>
      <c r="AR17" s="19"/>
      <c r="BE17" s="30"/>
      <c r="BS17" s="16" t="s">
        <v>38</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ht="12" customHeight="1">
      <c r="B19" s="20"/>
      <c r="C19" s="21"/>
      <c r="D19" s="31" t="s">
        <v>39</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27</v>
      </c>
      <c r="AL19" s="21"/>
      <c r="AM19" s="21"/>
      <c r="AN19" s="26" t="s">
        <v>40</v>
      </c>
      <c r="AO19" s="21"/>
      <c r="AP19" s="21"/>
      <c r="AQ19" s="21"/>
      <c r="AR19" s="19"/>
      <c r="BE19" s="30"/>
      <c r="BS19" s="16" t="s">
        <v>6</v>
      </c>
    </row>
    <row r="20" spans="2:71" ht="18.45" customHeight="1">
      <c r="B20" s="20"/>
      <c r="C20" s="21"/>
      <c r="D20" s="21"/>
      <c r="E20" s="26" t="s">
        <v>41</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30</v>
      </c>
      <c r="AL20" s="21"/>
      <c r="AM20" s="21"/>
      <c r="AN20" s="26" t="s">
        <v>37</v>
      </c>
      <c r="AO20" s="21"/>
      <c r="AP20" s="21"/>
      <c r="AQ20" s="21"/>
      <c r="AR20" s="19"/>
      <c r="BE20" s="30"/>
      <c r="BS20" s="16" t="s">
        <v>4</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ht="12" customHeight="1">
      <c r="B22" s="20"/>
      <c r="C22" s="21"/>
      <c r="D22" s="31" t="s">
        <v>42</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ht="45" customHeight="1">
      <c r="B23" s="20"/>
      <c r="C23" s="21"/>
      <c r="D23" s="21"/>
      <c r="E23" s="35" t="s">
        <v>43</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2:57" s="1" customFormat="1" ht="25.9" customHeight="1">
      <c r="B26" s="37"/>
      <c r="C26" s="38"/>
      <c r="D26" s="39" t="s">
        <v>44</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30"/>
    </row>
    <row r="27" spans="2:57" s="1" customFormat="1" ht="6.95"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pans="2:57" s="1" customFormat="1" ht="12">
      <c r="B28" s="37"/>
      <c r="C28" s="38"/>
      <c r="D28" s="38"/>
      <c r="E28" s="38"/>
      <c r="F28" s="38"/>
      <c r="G28" s="38"/>
      <c r="H28" s="38"/>
      <c r="I28" s="38"/>
      <c r="J28" s="38"/>
      <c r="K28" s="38"/>
      <c r="L28" s="43" t="s">
        <v>45</v>
      </c>
      <c r="M28" s="43"/>
      <c r="N28" s="43"/>
      <c r="O28" s="43"/>
      <c r="P28" s="43"/>
      <c r="Q28" s="38"/>
      <c r="R28" s="38"/>
      <c r="S28" s="38"/>
      <c r="T28" s="38"/>
      <c r="U28" s="38"/>
      <c r="V28" s="38"/>
      <c r="W28" s="43" t="s">
        <v>46</v>
      </c>
      <c r="X28" s="43"/>
      <c r="Y28" s="43"/>
      <c r="Z28" s="43"/>
      <c r="AA28" s="43"/>
      <c r="AB28" s="43"/>
      <c r="AC28" s="43"/>
      <c r="AD28" s="43"/>
      <c r="AE28" s="43"/>
      <c r="AF28" s="38"/>
      <c r="AG28" s="38"/>
      <c r="AH28" s="38"/>
      <c r="AI28" s="38"/>
      <c r="AJ28" s="38"/>
      <c r="AK28" s="43" t="s">
        <v>47</v>
      </c>
      <c r="AL28" s="43"/>
      <c r="AM28" s="43"/>
      <c r="AN28" s="43"/>
      <c r="AO28" s="43"/>
      <c r="AP28" s="38"/>
      <c r="AQ28" s="38"/>
      <c r="AR28" s="42"/>
      <c r="BE28" s="30"/>
    </row>
    <row r="29" spans="2:57" s="2" customFormat="1" ht="14.4" customHeight="1">
      <c r="B29" s="44"/>
      <c r="C29" s="45"/>
      <c r="D29" s="31" t="s">
        <v>48</v>
      </c>
      <c r="E29" s="45"/>
      <c r="F29" s="31" t="s">
        <v>49</v>
      </c>
      <c r="G29" s="45"/>
      <c r="H29" s="45"/>
      <c r="I29" s="45"/>
      <c r="J29" s="45"/>
      <c r="K29" s="45"/>
      <c r="L29" s="46">
        <v>0.21</v>
      </c>
      <c r="M29" s="45"/>
      <c r="N29" s="45"/>
      <c r="O29" s="45"/>
      <c r="P29" s="45"/>
      <c r="Q29" s="45"/>
      <c r="R29" s="45"/>
      <c r="S29" s="45"/>
      <c r="T29" s="45"/>
      <c r="U29" s="45"/>
      <c r="V29" s="45"/>
      <c r="W29" s="47">
        <f>ROUND(AZ54,2)</f>
        <v>0</v>
      </c>
      <c r="X29" s="45"/>
      <c r="Y29" s="45"/>
      <c r="Z29" s="45"/>
      <c r="AA29" s="45"/>
      <c r="AB29" s="45"/>
      <c r="AC29" s="45"/>
      <c r="AD29" s="45"/>
      <c r="AE29" s="45"/>
      <c r="AF29" s="45"/>
      <c r="AG29" s="45"/>
      <c r="AH29" s="45"/>
      <c r="AI29" s="45"/>
      <c r="AJ29" s="45"/>
      <c r="AK29" s="47">
        <f>ROUND(AV54,2)</f>
        <v>0</v>
      </c>
      <c r="AL29" s="45"/>
      <c r="AM29" s="45"/>
      <c r="AN29" s="45"/>
      <c r="AO29" s="45"/>
      <c r="AP29" s="45"/>
      <c r="AQ29" s="45"/>
      <c r="AR29" s="48"/>
      <c r="BE29" s="30"/>
    </row>
    <row r="30" spans="2:57" s="2" customFormat="1" ht="14.4" customHeight="1">
      <c r="B30" s="44"/>
      <c r="C30" s="45"/>
      <c r="D30" s="45"/>
      <c r="E30" s="45"/>
      <c r="F30" s="31" t="s">
        <v>50</v>
      </c>
      <c r="G30" s="45"/>
      <c r="H30" s="45"/>
      <c r="I30" s="45"/>
      <c r="J30" s="45"/>
      <c r="K30" s="45"/>
      <c r="L30" s="46">
        <v>0.15</v>
      </c>
      <c r="M30" s="45"/>
      <c r="N30" s="45"/>
      <c r="O30" s="45"/>
      <c r="P30" s="45"/>
      <c r="Q30" s="45"/>
      <c r="R30" s="45"/>
      <c r="S30" s="45"/>
      <c r="T30" s="45"/>
      <c r="U30" s="45"/>
      <c r="V30" s="45"/>
      <c r="W30" s="47">
        <f>ROUND(BA54,2)</f>
        <v>0</v>
      </c>
      <c r="X30" s="45"/>
      <c r="Y30" s="45"/>
      <c r="Z30" s="45"/>
      <c r="AA30" s="45"/>
      <c r="AB30" s="45"/>
      <c r="AC30" s="45"/>
      <c r="AD30" s="45"/>
      <c r="AE30" s="45"/>
      <c r="AF30" s="45"/>
      <c r="AG30" s="45"/>
      <c r="AH30" s="45"/>
      <c r="AI30" s="45"/>
      <c r="AJ30" s="45"/>
      <c r="AK30" s="47">
        <f>ROUND(AW54,2)</f>
        <v>0</v>
      </c>
      <c r="AL30" s="45"/>
      <c r="AM30" s="45"/>
      <c r="AN30" s="45"/>
      <c r="AO30" s="45"/>
      <c r="AP30" s="45"/>
      <c r="AQ30" s="45"/>
      <c r="AR30" s="48"/>
      <c r="BE30" s="30"/>
    </row>
    <row r="31" spans="2:57" s="2" customFormat="1" ht="14.4" customHeight="1" hidden="1">
      <c r="B31" s="44"/>
      <c r="C31" s="45"/>
      <c r="D31" s="45"/>
      <c r="E31" s="45"/>
      <c r="F31" s="31" t="s">
        <v>51</v>
      </c>
      <c r="G31" s="45"/>
      <c r="H31" s="45"/>
      <c r="I31" s="45"/>
      <c r="J31" s="45"/>
      <c r="K31" s="45"/>
      <c r="L31" s="46">
        <v>0.21</v>
      </c>
      <c r="M31" s="45"/>
      <c r="N31" s="45"/>
      <c r="O31" s="45"/>
      <c r="P31" s="45"/>
      <c r="Q31" s="45"/>
      <c r="R31" s="45"/>
      <c r="S31" s="45"/>
      <c r="T31" s="45"/>
      <c r="U31" s="45"/>
      <c r="V31" s="45"/>
      <c r="W31" s="47">
        <f>ROUND(BB54,2)</f>
        <v>0</v>
      </c>
      <c r="X31" s="45"/>
      <c r="Y31" s="45"/>
      <c r="Z31" s="45"/>
      <c r="AA31" s="45"/>
      <c r="AB31" s="45"/>
      <c r="AC31" s="45"/>
      <c r="AD31" s="45"/>
      <c r="AE31" s="45"/>
      <c r="AF31" s="45"/>
      <c r="AG31" s="45"/>
      <c r="AH31" s="45"/>
      <c r="AI31" s="45"/>
      <c r="AJ31" s="45"/>
      <c r="AK31" s="47">
        <v>0</v>
      </c>
      <c r="AL31" s="45"/>
      <c r="AM31" s="45"/>
      <c r="AN31" s="45"/>
      <c r="AO31" s="45"/>
      <c r="AP31" s="45"/>
      <c r="AQ31" s="45"/>
      <c r="AR31" s="48"/>
      <c r="BE31" s="30"/>
    </row>
    <row r="32" spans="2:57" s="2" customFormat="1" ht="14.4" customHeight="1" hidden="1">
      <c r="B32" s="44"/>
      <c r="C32" s="45"/>
      <c r="D32" s="45"/>
      <c r="E32" s="45"/>
      <c r="F32" s="31" t="s">
        <v>52</v>
      </c>
      <c r="G32" s="45"/>
      <c r="H32" s="45"/>
      <c r="I32" s="45"/>
      <c r="J32" s="45"/>
      <c r="K32" s="45"/>
      <c r="L32" s="46">
        <v>0.15</v>
      </c>
      <c r="M32" s="45"/>
      <c r="N32" s="45"/>
      <c r="O32" s="45"/>
      <c r="P32" s="45"/>
      <c r="Q32" s="45"/>
      <c r="R32" s="45"/>
      <c r="S32" s="45"/>
      <c r="T32" s="45"/>
      <c r="U32" s="45"/>
      <c r="V32" s="45"/>
      <c r="W32" s="47">
        <f>ROUND(BC54,2)</f>
        <v>0</v>
      </c>
      <c r="X32" s="45"/>
      <c r="Y32" s="45"/>
      <c r="Z32" s="45"/>
      <c r="AA32" s="45"/>
      <c r="AB32" s="45"/>
      <c r="AC32" s="45"/>
      <c r="AD32" s="45"/>
      <c r="AE32" s="45"/>
      <c r="AF32" s="45"/>
      <c r="AG32" s="45"/>
      <c r="AH32" s="45"/>
      <c r="AI32" s="45"/>
      <c r="AJ32" s="45"/>
      <c r="AK32" s="47">
        <v>0</v>
      </c>
      <c r="AL32" s="45"/>
      <c r="AM32" s="45"/>
      <c r="AN32" s="45"/>
      <c r="AO32" s="45"/>
      <c r="AP32" s="45"/>
      <c r="AQ32" s="45"/>
      <c r="AR32" s="48"/>
      <c r="BE32" s="30"/>
    </row>
    <row r="33" spans="2:44" s="2" customFormat="1" ht="14.4" customHeight="1" hidden="1">
      <c r="B33" s="44"/>
      <c r="C33" s="45"/>
      <c r="D33" s="45"/>
      <c r="E33" s="45"/>
      <c r="F33" s="31" t="s">
        <v>53</v>
      </c>
      <c r="G33" s="45"/>
      <c r="H33" s="45"/>
      <c r="I33" s="45"/>
      <c r="J33" s="45"/>
      <c r="K33" s="45"/>
      <c r="L33" s="46">
        <v>0</v>
      </c>
      <c r="M33" s="45"/>
      <c r="N33" s="45"/>
      <c r="O33" s="45"/>
      <c r="P33" s="45"/>
      <c r="Q33" s="45"/>
      <c r="R33" s="45"/>
      <c r="S33" s="45"/>
      <c r="T33" s="45"/>
      <c r="U33" s="45"/>
      <c r="V33" s="45"/>
      <c r="W33" s="47">
        <f>ROUND(BD54,2)</f>
        <v>0</v>
      </c>
      <c r="X33" s="45"/>
      <c r="Y33" s="45"/>
      <c r="Z33" s="45"/>
      <c r="AA33" s="45"/>
      <c r="AB33" s="45"/>
      <c r="AC33" s="45"/>
      <c r="AD33" s="45"/>
      <c r="AE33" s="45"/>
      <c r="AF33" s="45"/>
      <c r="AG33" s="45"/>
      <c r="AH33" s="45"/>
      <c r="AI33" s="45"/>
      <c r="AJ33" s="45"/>
      <c r="AK33" s="47">
        <v>0</v>
      </c>
      <c r="AL33" s="45"/>
      <c r="AM33" s="45"/>
      <c r="AN33" s="45"/>
      <c r="AO33" s="45"/>
      <c r="AP33" s="45"/>
      <c r="AQ33" s="45"/>
      <c r="AR33" s="48"/>
    </row>
    <row r="34" spans="2:44" s="1" customFormat="1" ht="6.95"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row>
    <row r="35" spans="2:44" s="1" customFormat="1" ht="25.9" customHeight="1">
      <c r="B35" s="37"/>
      <c r="C35" s="49"/>
      <c r="D35" s="50" t="s">
        <v>54</v>
      </c>
      <c r="E35" s="51"/>
      <c r="F35" s="51"/>
      <c r="G35" s="51"/>
      <c r="H35" s="51"/>
      <c r="I35" s="51"/>
      <c r="J35" s="51"/>
      <c r="K35" s="51"/>
      <c r="L35" s="51"/>
      <c r="M35" s="51"/>
      <c r="N35" s="51"/>
      <c r="O35" s="51"/>
      <c r="P35" s="51"/>
      <c r="Q35" s="51"/>
      <c r="R35" s="51"/>
      <c r="S35" s="51"/>
      <c r="T35" s="52" t="s">
        <v>55</v>
      </c>
      <c r="U35" s="51"/>
      <c r="V35" s="51"/>
      <c r="W35" s="51"/>
      <c r="X35" s="53" t="s">
        <v>56</v>
      </c>
      <c r="Y35" s="51"/>
      <c r="Z35" s="51"/>
      <c r="AA35" s="51"/>
      <c r="AB35" s="51"/>
      <c r="AC35" s="51"/>
      <c r="AD35" s="51"/>
      <c r="AE35" s="51"/>
      <c r="AF35" s="51"/>
      <c r="AG35" s="51"/>
      <c r="AH35" s="51"/>
      <c r="AI35" s="51"/>
      <c r="AJ35" s="51"/>
      <c r="AK35" s="54">
        <f>SUM(AK26:AK33)</f>
        <v>0</v>
      </c>
      <c r="AL35" s="51"/>
      <c r="AM35" s="51"/>
      <c r="AN35" s="51"/>
      <c r="AO35" s="55"/>
      <c r="AP35" s="49"/>
      <c r="AQ35" s="49"/>
      <c r="AR35" s="42"/>
    </row>
    <row r="36" spans="2:44" s="1" customFormat="1" ht="6.95"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pans="2:44" s="1" customFormat="1" ht="6.95" customHeight="1">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42"/>
    </row>
    <row r="41" spans="2:44" s="1" customFormat="1" ht="6.95" customHeight="1">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42"/>
    </row>
    <row r="42" spans="2:44" s="1" customFormat="1" ht="24.95" customHeight="1">
      <c r="B42" s="37"/>
      <c r="C42" s="22" t="s">
        <v>57</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row>
    <row r="43" spans="2:44" s="1" customFormat="1" ht="6.95" customHeight="1">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row>
    <row r="44" spans="2:44" s="1" customFormat="1" ht="12" customHeight="1">
      <c r="B44" s="37"/>
      <c r="C44" s="31" t="s">
        <v>13</v>
      </c>
      <c r="D44" s="38"/>
      <c r="E44" s="38"/>
      <c r="F44" s="38"/>
      <c r="G44" s="38"/>
      <c r="H44" s="38"/>
      <c r="I44" s="38"/>
      <c r="J44" s="38"/>
      <c r="K44" s="38"/>
      <c r="L44" s="38" t="str">
        <f>K5</f>
        <v>OST19008</v>
      </c>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42"/>
    </row>
    <row r="45" spans="2:44" s="3" customFormat="1" ht="36.95" customHeight="1">
      <c r="B45" s="60"/>
      <c r="C45" s="61" t="s">
        <v>16</v>
      </c>
      <c r="D45" s="62"/>
      <c r="E45" s="62"/>
      <c r="F45" s="62"/>
      <c r="G45" s="62"/>
      <c r="H45" s="62"/>
      <c r="I45" s="62"/>
      <c r="J45" s="62"/>
      <c r="K45" s="62"/>
      <c r="L45" s="63" t="str">
        <f>K6</f>
        <v>PŘESTAVBA SOC. KLASTRU NA POBOČKU MĚSTSKÉ KNIHOVNY</v>
      </c>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4"/>
    </row>
    <row r="46" spans="2:44" s="1" customFormat="1" ht="6.95" customHeight="1">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row>
    <row r="47" spans="2:44" s="1" customFormat="1" ht="12" customHeight="1">
      <c r="B47" s="37"/>
      <c r="C47" s="31" t="s">
        <v>22</v>
      </c>
      <c r="D47" s="38"/>
      <c r="E47" s="38"/>
      <c r="F47" s="38"/>
      <c r="G47" s="38"/>
      <c r="H47" s="38"/>
      <c r="I47" s="38"/>
      <c r="J47" s="38"/>
      <c r="K47" s="38"/>
      <c r="L47" s="65" t="str">
        <f>IF(K8="","",K8)</f>
        <v>Sokolov, Slavíčkova 1696</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66" t="str">
        <f>IF(AN8="","",AN8)</f>
        <v>28. 3. 2019</v>
      </c>
      <c r="AN47" s="66"/>
      <c r="AO47" s="38"/>
      <c r="AP47" s="38"/>
      <c r="AQ47" s="38"/>
      <c r="AR47" s="42"/>
    </row>
    <row r="48" spans="2:44" s="1" customFormat="1" ht="6.95" customHeigh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row>
    <row r="49" spans="2:56" s="1" customFormat="1" ht="13.65" customHeight="1">
      <c r="B49" s="37"/>
      <c r="C49" s="31" t="s">
        <v>26</v>
      </c>
      <c r="D49" s="38"/>
      <c r="E49" s="38"/>
      <c r="F49" s="38"/>
      <c r="G49" s="38"/>
      <c r="H49" s="38"/>
      <c r="I49" s="38"/>
      <c r="J49" s="38"/>
      <c r="K49" s="38"/>
      <c r="L49" s="38" t="str">
        <f>IF(E11="","",E11)</f>
        <v>Město Sokolov</v>
      </c>
      <c r="M49" s="38"/>
      <c r="N49" s="38"/>
      <c r="O49" s="38"/>
      <c r="P49" s="38"/>
      <c r="Q49" s="38"/>
      <c r="R49" s="38"/>
      <c r="S49" s="38"/>
      <c r="T49" s="38"/>
      <c r="U49" s="38"/>
      <c r="V49" s="38"/>
      <c r="W49" s="38"/>
      <c r="X49" s="38"/>
      <c r="Y49" s="38"/>
      <c r="Z49" s="38"/>
      <c r="AA49" s="38"/>
      <c r="AB49" s="38"/>
      <c r="AC49" s="38"/>
      <c r="AD49" s="38"/>
      <c r="AE49" s="38"/>
      <c r="AF49" s="38"/>
      <c r="AG49" s="38"/>
      <c r="AH49" s="38"/>
      <c r="AI49" s="31" t="s">
        <v>34</v>
      </c>
      <c r="AJ49" s="38"/>
      <c r="AK49" s="38"/>
      <c r="AL49" s="38"/>
      <c r="AM49" s="67" t="str">
        <f>IF(E17="","",E17)</f>
        <v>VIKI PROJEKT, s.r.o.</v>
      </c>
      <c r="AN49" s="38"/>
      <c r="AO49" s="38"/>
      <c r="AP49" s="38"/>
      <c r="AQ49" s="38"/>
      <c r="AR49" s="42"/>
      <c r="AS49" s="68" t="s">
        <v>58</v>
      </c>
      <c r="AT49" s="69"/>
      <c r="AU49" s="70"/>
      <c r="AV49" s="70"/>
      <c r="AW49" s="70"/>
      <c r="AX49" s="70"/>
      <c r="AY49" s="70"/>
      <c r="AZ49" s="70"/>
      <c r="BA49" s="70"/>
      <c r="BB49" s="70"/>
      <c r="BC49" s="70"/>
      <c r="BD49" s="71"/>
    </row>
    <row r="50" spans="2:56" s="1" customFormat="1" ht="13.65" customHeight="1">
      <c r="B50" s="37"/>
      <c r="C50" s="31" t="s">
        <v>32</v>
      </c>
      <c r="D50" s="38"/>
      <c r="E50" s="38"/>
      <c r="F50" s="38"/>
      <c r="G50" s="38"/>
      <c r="H50" s="38"/>
      <c r="I50" s="38"/>
      <c r="J50" s="38"/>
      <c r="K50" s="38"/>
      <c r="L50" s="38"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39</v>
      </c>
      <c r="AJ50" s="38"/>
      <c r="AK50" s="38"/>
      <c r="AL50" s="38"/>
      <c r="AM50" s="67" t="str">
        <f>IF(E20="","",E20)</f>
        <v>Ing. Václav Pastirik</v>
      </c>
      <c r="AN50" s="38"/>
      <c r="AO50" s="38"/>
      <c r="AP50" s="38"/>
      <c r="AQ50" s="38"/>
      <c r="AR50" s="42"/>
      <c r="AS50" s="72"/>
      <c r="AT50" s="73"/>
      <c r="AU50" s="74"/>
      <c r="AV50" s="74"/>
      <c r="AW50" s="74"/>
      <c r="AX50" s="74"/>
      <c r="AY50" s="74"/>
      <c r="AZ50" s="74"/>
      <c r="BA50" s="74"/>
      <c r="BB50" s="74"/>
      <c r="BC50" s="74"/>
      <c r="BD50" s="75"/>
    </row>
    <row r="51" spans="2:56" s="1" customFormat="1" ht="10.8" customHeight="1">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76"/>
      <c r="AT51" s="77"/>
      <c r="AU51" s="78"/>
      <c r="AV51" s="78"/>
      <c r="AW51" s="78"/>
      <c r="AX51" s="78"/>
      <c r="AY51" s="78"/>
      <c r="AZ51" s="78"/>
      <c r="BA51" s="78"/>
      <c r="BB51" s="78"/>
      <c r="BC51" s="78"/>
      <c r="BD51" s="79"/>
    </row>
    <row r="52" spans="2:56" s="1" customFormat="1" ht="29.25" customHeight="1">
      <c r="B52" s="37"/>
      <c r="C52" s="80" t="s">
        <v>59</v>
      </c>
      <c r="D52" s="81"/>
      <c r="E52" s="81"/>
      <c r="F52" s="81"/>
      <c r="G52" s="81"/>
      <c r="H52" s="82"/>
      <c r="I52" s="83" t="s">
        <v>60</v>
      </c>
      <c r="J52" s="81"/>
      <c r="K52" s="81"/>
      <c r="L52" s="81"/>
      <c r="M52" s="81"/>
      <c r="N52" s="81"/>
      <c r="O52" s="81"/>
      <c r="P52" s="81"/>
      <c r="Q52" s="81"/>
      <c r="R52" s="81"/>
      <c r="S52" s="81"/>
      <c r="T52" s="81"/>
      <c r="U52" s="81"/>
      <c r="V52" s="81"/>
      <c r="W52" s="81"/>
      <c r="X52" s="81"/>
      <c r="Y52" s="81"/>
      <c r="Z52" s="81"/>
      <c r="AA52" s="81"/>
      <c r="AB52" s="81"/>
      <c r="AC52" s="81"/>
      <c r="AD52" s="81"/>
      <c r="AE52" s="81"/>
      <c r="AF52" s="81"/>
      <c r="AG52" s="84" t="s">
        <v>61</v>
      </c>
      <c r="AH52" s="81"/>
      <c r="AI52" s="81"/>
      <c r="AJ52" s="81"/>
      <c r="AK52" s="81"/>
      <c r="AL52" s="81"/>
      <c r="AM52" s="81"/>
      <c r="AN52" s="83" t="s">
        <v>62</v>
      </c>
      <c r="AO52" s="81"/>
      <c r="AP52" s="81"/>
      <c r="AQ52" s="85" t="s">
        <v>63</v>
      </c>
      <c r="AR52" s="42"/>
      <c r="AS52" s="86" t="s">
        <v>64</v>
      </c>
      <c r="AT52" s="87" t="s">
        <v>65</v>
      </c>
      <c r="AU52" s="87" t="s">
        <v>66</v>
      </c>
      <c r="AV52" s="87" t="s">
        <v>67</v>
      </c>
      <c r="AW52" s="87" t="s">
        <v>68</v>
      </c>
      <c r="AX52" s="87" t="s">
        <v>69</v>
      </c>
      <c r="AY52" s="87" t="s">
        <v>70</v>
      </c>
      <c r="AZ52" s="87" t="s">
        <v>71</v>
      </c>
      <c r="BA52" s="87" t="s">
        <v>72</v>
      </c>
      <c r="BB52" s="87" t="s">
        <v>73</v>
      </c>
      <c r="BC52" s="87" t="s">
        <v>74</v>
      </c>
      <c r="BD52" s="88" t="s">
        <v>75</v>
      </c>
    </row>
    <row r="53" spans="2:56" s="1" customFormat="1" ht="10.8" customHeight="1">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89"/>
      <c r="AT53" s="90"/>
      <c r="AU53" s="90"/>
      <c r="AV53" s="90"/>
      <c r="AW53" s="90"/>
      <c r="AX53" s="90"/>
      <c r="AY53" s="90"/>
      <c r="AZ53" s="90"/>
      <c r="BA53" s="90"/>
      <c r="BB53" s="90"/>
      <c r="BC53" s="90"/>
      <c r="BD53" s="91"/>
    </row>
    <row r="54" spans="2:90" s="4" customFormat="1" ht="32.4" customHeight="1">
      <c r="B54" s="92"/>
      <c r="C54" s="93" t="s">
        <v>76</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5">
        <f>ROUND(AG55,2)</f>
        <v>0</v>
      </c>
      <c r="AH54" s="95"/>
      <c r="AI54" s="95"/>
      <c r="AJ54" s="95"/>
      <c r="AK54" s="95"/>
      <c r="AL54" s="95"/>
      <c r="AM54" s="95"/>
      <c r="AN54" s="96">
        <f>SUM(AG54,AT54)</f>
        <v>0</v>
      </c>
      <c r="AO54" s="96"/>
      <c r="AP54" s="96"/>
      <c r="AQ54" s="97" t="s">
        <v>37</v>
      </c>
      <c r="AR54" s="98"/>
      <c r="AS54" s="99">
        <f>ROUND(AS55,2)</f>
        <v>0</v>
      </c>
      <c r="AT54" s="100">
        <f>ROUND(SUM(AV54:AW54),2)</f>
        <v>0</v>
      </c>
      <c r="AU54" s="101">
        <f>ROUND(AU55,5)</f>
        <v>0</v>
      </c>
      <c r="AV54" s="100">
        <f>ROUND(AZ54*L29,2)</f>
        <v>0</v>
      </c>
      <c r="AW54" s="100">
        <f>ROUND(BA54*L30,2)</f>
        <v>0</v>
      </c>
      <c r="AX54" s="100">
        <f>ROUND(BB54*L29,2)</f>
        <v>0</v>
      </c>
      <c r="AY54" s="100">
        <f>ROUND(BC54*L30,2)</f>
        <v>0</v>
      </c>
      <c r="AZ54" s="100">
        <f>ROUND(AZ55,2)</f>
        <v>0</v>
      </c>
      <c r="BA54" s="100">
        <f>ROUND(BA55,2)</f>
        <v>0</v>
      </c>
      <c r="BB54" s="100">
        <f>ROUND(BB55,2)</f>
        <v>0</v>
      </c>
      <c r="BC54" s="100">
        <f>ROUND(BC55,2)</f>
        <v>0</v>
      </c>
      <c r="BD54" s="102">
        <f>ROUND(BD55,2)</f>
        <v>0</v>
      </c>
      <c r="BS54" s="103" t="s">
        <v>77</v>
      </c>
      <c r="BT54" s="103" t="s">
        <v>78</v>
      </c>
      <c r="BV54" s="103" t="s">
        <v>79</v>
      </c>
      <c r="BW54" s="103" t="s">
        <v>5</v>
      </c>
      <c r="BX54" s="103" t="s">
        <v>80</v>
      </c>
      <c r="CL54" s="103" t="s">
        <v>19</v>
      </c>
    </row>
    <row r="55" spans="1:90" s="5" customFormat="1" ht="27" customHeight="1">
      <c r="A55" s="104" t="s">
        <v>81</v>
      </c>
      <c r="B55" s="105"/>
      <c r="C55" s="106"/>
      <c r="D55" s="107" t="s">
        <v>14</v>
      </c>
      <c r="E55" s="107"/>
      <c r="F55" s="107"/>
      <c r="G55" s="107"/>
      <c r="H55" s="107"/>
      <c r="I55" s="108"/>
      <c r="J55" s="107" t="s">
        <v>17</v>
      </c>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9">
        <f>'OST19008 - PŘESTAVBA SOC....'!J28</f>
        <v>0</v>
      </c>
      <c r="AH55" s="108"/>
      <c r="AI55" s="108"/>
      <c r="AJ55" s="108"/>
      <c r="AK55" s="108"/>
      <c r="AL55" s="108"/>
      <c r="AM55" s="108"/>
      <c r="AN55" s="109">
        <f>SUM(AG55,AT55)</f>
        <v>0</v>
      </c>
      <c r="AO55" s="108"/>
      <c r="AP55" s="108"/>
      <c r="AQ55" s="110" t="s">
        <v>82</v>
      </c>
      <c r="AR55" s="111"/>
      <c r="AS55" s="112">
        <v>0</v>
      </c>
      <c r="AT55" s="113">
        <f>ROUND(SUM(AV55:AW55),2)</f>
        <v>0</v>
      </c>
      <c r="AU55" s="114">
        <f>'OST19008 - PŘESTAVBA SOC....'!P94</f>
        <v>0</v>
      </c>
      <c r="AV55" s="113">
        <f>'OST19008 - PŘESTAVBA SOC....'!J31</f>
        <v>0</v>
      </c>
      <c r="AW55" s="113">
        <f>'OST19008 - PŘESTAVBA SOC....'!J32</f>
        <v>0</v>
      </c>
      <c r="AX55" s="113">
        <f>'OST19008 - PŘESTAVBA SOC....'!J33</f>
        <v>0</v>
      </c>
      <c r="AY55" s="113">
        <f>'OST19008 - PŘESTAVBA SOC....'!J34</f>
        <v>0</v>
      </c>
      <c r="AZ55" s="113">
        <f>'OST19008 - PŘESTAVBA SOC....'!F31</f>
        <v>0</v>
      </c>
      <c r="BA55" s="113">
        <f>'OST19008 - PŘESTAVBA SOC....'!F32</f>
        <v>0</v>
      </c>
      <c r="BB55" s="113">
        <f>'OST19008 - PŘESTAVBA SOC....'!F33</f>
        <v>0</v>
      </c>
      <c r="BC55" s="113">
        <f>'OST19008 - PŘESTAVBA SOC....'!F34</f>
        <v>0</v>
      </c>
      <c r="BD55" s="115">
        <f>'OST19008 - PŘESTAVBA SOC....'!F35</f>
        <v>0</v>
      </c>
      <c r="BT55" s="116" t="s">
        <v>83</v>
      </c>
      <c r="BU55" s="116" t="s">
        <v>84</v>
      </c>
      <c r="BV55" s="116" t="s">
        <v>79</v>
      </c>
      <c r="BW55" s="116" t="s">
        <v>5</v>
      </c>
      <c r="BX55" s="116" t="s">
        <v>80</v>
      </c>
      <c r="CL55" s="116" t="s">
        <v>19</v>
      </c>
    </row>
    <row r="56" spans="2:44" s="1" customFormat="1" ht="30" customHeight="1">
      <c r="B56" s="37"/>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42"/>
    </row>
    <row r="57" spans="2:44" s="1" customFormat="1" ht="6.95" customHeight="1">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42"/>
    </row>
  </sheetData>
  <sheetProtection password="CC35" sheet="1" objects="1" scenarios="1" formatColumns="0" formatRows="0"/>
  <mergeCells count="4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M50:AP50"/>
    <mergeCell ref="L45:AO45"/>
    <mergeCell ref="AM47:AN47"/>
    <mergeCell ref="AM49:AP49"/>
    <mergeCell ref="AS49:AT51"/>
    <mergeCell ref="C52:G52"/>
    <mergeCell ref="I52:AF52"/>
    <mergeCell ref="AG52:AM52"/>
    <mergeCell ref="AN52:AP52"/>
    <mergeCell ref="AN55:AP55"/>
    <mergeCell ref="AG55:AM55"/>
    <mergeCell ref="D55:H55"/>
    <mergeCell ref="J55:AF55"/>
    <mergeCell ref="AG54:AM54"/>
    <mergeCell ref="AN54:AP54"/>
    <mergeCell ref="K5:AO5"/>
    <mergeCell ref="K6:AO6"/>
    <mergeCell ref="E14:AJ14"/>
    <mergeCell ref="E23:AN23"/>
    <mergeCell ref="L28:P28"/>
    <mergeCell ref="W28:AE28"/>
    <mergeCell ref="AK28:AO28"/>
    <mergeCell ref="L29:P29"/>
    <mergeCell ref="L30:P30"/>
    <mergeCell ref="L31:P31"/>
    <mergeCell ref="L32:P32"/>
    <mergeCell ref="L33:P33"/>
  </mergeCells>
  <hyperlinks>
    <hyperlink ref="A55" location="'OST19008 - PŘESTAVBA SOC....'!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41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1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5</v>
      </c>
    </row>
    <row r="3" spans="2:46" ht="6.95" customHeight="1">
      <c r="B3" s="118"/>
      <c r="C3" s="119"/>
      <c r="D3" s="119"/>
      <c r="E3" s="119"/>
      <c r="F3" s="119"/>
      <c r="G3" s="119"/>
      <c r="H3" s="119"/>
      <c r="I3" s="120"/>
      <c r="J3" s="119"/>
      <c r="K3" s="119"/>
      <c r="L3" s="19"/>
      <c r="AT3" s="16" t="s">
        <v>85</v>
      </c>
    </row>
    <row r="4" spans="2:46" ht="24.95" customHeight="1">
      <c r="B4" s="19"/>
      <c r="D4" s="121" t="s">
        <v>86</v>
      </c>
      <c r="L4" s="19"/>
      <c r="M4" s="23" t="s">
        <v>10</v>
      </c>
      <c r="AT4" s="16" t="s">
        <v>4</v>
      </c>
    </row>
    <row r="5" spans="2:12" ht="6.95" customHeight="1">
      <c r="B5" s="19"/>
      <c r="L5" s="19"/>
    </row>
    <row r="6" spans="2:12" s="1" customFormat="1" ht="12" customHeight="1">
      <c r="B6" s="42"/>
      <c r="D6" s="122" t="s">
        <v>16</v>
      </c>
      <c r="I6" s="123"/>
      <c r="L6" s="42"/>
    </row>
    <row r="7" spans="2:12" s="1" customFormat="1" ht="36.95" customHeight="1">
      <c r="B7" s="42"/>
      <c r="E7" s="124" t="s">
        <v>17</v>
      </c>
      <c r="F7" s="1"/>
      <c r="G7" s="1"/>
      <c r="H7" s="1"/>
      <c r="I7" s="123"/>
      <c r="L7" s="42"/>
    </row>
    <row r="8" spans="2:12" s="1" customFormat="1" ht="12">
      <c r="B8" s="42"/>
      <c r="I8" s="123"/>
      <c r="L8" s="42"/>
    </row>
    <row r="9" spans="2:12" s="1" customFormat="1" ht="12" customHeight="1">
      <c r="B9" s="42"/>
      <c r="D9" s="122" t="s">
        <v>18</v>
      </c>
      <c r="F9" s="16" t="s">
        <v>19</v>
      </c>
      <c r="I9" s="125" t="s">
        <v>20</v>
      </c>
      <c r="J9" s="16" t="s">
        <v>21</v>
      </c>
      <c r="L9" s="42"/>
    </row>
    <row r="10" spans="2:12" s="1" customFormat="1" ht="12" customHeight="1">
      <c r="B10" s="42"/>
      <c r="D10" s="122" t="s">
        <v>22</v>
      </c>
      <c r="F10" s="16" t="s">
        <v>23</v>
      </c>
      <c r="I10" s="125" t="s">
        <v>24</v>
      </c>
      <c r="J10" s="126" t="str">
        <f>'Rekapitulace stavby'!AN8</f>
        <v>28. 3. 2019</v>
      </c>
      <c r="L10" s="42"/>
    </row>
    <row r="11" spans="2:12" s="1" customFormat="1" ht="10.8" customHeight="1">
      <c r="B11" s="42"/>
      <c r="I11" s="123"/>
      <c r="L11" s="42"/>
    </row>
    <row r="12" spans="2:12" s="1" customFormat="1" ht="12" customHeight="1">
      <c r="B12" s="42"/>
      <c r="D12" s="122" t="s">
        <v>26</v>
      </c>
      <c r="I12" s="125" t="s">
        <v>27</v>
      </c>
      <c r="J12" s="16" t="s">
        <v>28</v>
      </c>
      <c r="L12" s="42"/>
    </row>
    <row r="13" spans="2:12" s="1" customFormat="1" ht="18" customHeight="1">
      <c r="B13" s="42"/>
      <c r="E13" s="16" t="s">
        <v>29</v>
      </c>
      <c r="I13" s="125" t="s">
        <v>30</v>
      </c>
      <c r="J13" s="16" t="s">
        <v>31</v>
      </c>
      <c r="L13" s="42"/>
    </row>
    <row r="14" spans="2:12" s="1" customFormat="1" ht="6.95" customHeight="1">
      <c r="B14" s="42"/>
      <c r="I14" s="123"/>
      <c r="L14" s="42"/>
    </row>
    <row r="15" spans="2:12" s="1" customFormat="1" ht="12" customHeight="1">
      <c r="B15" s="42"/>
      <c r="D15" s="122" t="s">
        <v>32</v>
      </c>
      <c r="I15" s="125" t="s">
        <v>27</v>
      </c>
      <c r="J15" s="32" t="str">
        <f>'Rekapitulace stavby'!AN13</f>
        <v>Vyplň údaj</v>
      </c>
      <c r="L15" s="42"/>
    </row>
    <row r="16" spans="2:12" s="1" customFormat="1" ht="18" customHeight="1">
      <c r="B16" s="42"/>
      <c r="E16" s="32" t="str">
        <f>'Rekapitulace stavby'!E14</f>
        <v>Vyplň údaj</v>
      </c>
      <c r="F16" s="16"/>
      <c r="G16" s="16"/>
      <c r="H16" s="16"/>
      <c r="I16" s="125" t="s">
        <v>30</v>
      </c>
      <c r="J16" s="32" t="str">
        <f>'Rekapitulace stavby'!AN14</f>
        <v>Vyplň údaj</v>
      </c>
      <c r="L16" s="42"/>
    </row>
    <row r="17" spans="2:12" s="1" customFormat="1" ht="6.95" customHeight="1">
      <c r="B17" s="42"/>
      <c r="I17" s="123"/>
      <c r="L17" s="42"/>
    </row>
    <row r="18" spans="2:12" s="1" customFormat="1" ht="12" customHeight="1">
      <c r="B18" s="42"/>
      <c r="D18" s="122" t="s">
        <v>34</v>
      </c>
      <c r="I18" s="125" t="s">
        <v>27</v>
      </c>
      <c r="J18" s="16" t="s">
        <v>35</v>
      </c>
      <c r="L18" s="42"/>
    </row>
    <row r="19" spans="2:12" s="1" customFormat="1" ht="18" customHeight="1">
      <c r="B19" s="42"/>
      <c r="E19" s="16" t="s">
        <v>36</v>
      </c>
      <c r="I19" s="125" t="s">
        <v>30</v>
      </c>
      <c r="J19" s="16" t="s">
        <v>37</v>
      </c>
      <c r="L19" s="42"/>
    </row>
    <row r="20" spans="2:12" s="1" customFormat="1" ht="6.95" customHeight="1">
      <c r="B20" s="42"/>
      <c r="I20" s="123"/>
      <c r="L20" s="42"/>
    </row>
    <row r="21" spans="2:12" s="1" customFormat="1" ht="12" customHeight="1">
      <c r="B21" s="42"/>
      <c r="D21" s="122" t="s">
        <v>39</v>
      </c>
      <c r="I21" s="125" t="s">
        <v>27</v>
      </c>
      <c r="J21" s="16" t="s">
        <v>40</v>
      </c>
      <c r="L21" s="42"/>
    </row>
    <row r="22" spans="2:12" s="1" customFormat="1" ht="18" customHeight="1">
      <c r="B22" s="42"/>
      <c r="E22" s="16" t="s">
        <v>41</v>
      </c>
      <c r="I22" s="125" t="s">
        <v>30</v>
      </c>
      <c r="J22" s="16" t="s">
        <v>37</v>
      </c>
      <c r="L22" s="42"/>
    </row>
    <row r="23" spans="2:12" s="1" customFormat="1" ht="6.95" customHeight="1">
      <c r="B23" s="42"/>
      <c r="I23" s="123"/>
      <c r="L23" s="42"/>
    </row>
    <row r="24" spans="2:12" s="1" customFormat="1" ht="12" customHeight="1">
      <c r="B24" s="42"/>
      <c r="D24" s="122" t="s">
        <v>42</v>
      </c>
      <c r="I24" s="123"/>
      <c r="L24" s="42"/>
    </row>
    <row r="25" spans="2:12" s="6" customFormat="1" ht="45" customHeight="1">
      <c r="B25" s="127"/>
      <c r="E25" s="128" t="s">
        <v>43</v>
      </c>
      <c r="F25" s="128"/>
      <c r="G25" s="128"/>
      <c r="H25" s="128"/>
      <c r="I25" s="129"/>
      <c r="L25" s="127"/>
    </row>
    <row r="26" spans="2:12" s="1" customFormat="1" ht="6.95" customHeight="1">
      <c r="B26" s="42"/>
      <c r="I26" s="123"/>
      <c r="L26" s="42"/>
    </row>
    <row r="27" spans="2:12" s="1" customFormat="1" ht="6.95" customHeight="1">
      <c r="B27" s="42"/>
      <c r="D27" s="70"/>
      <c r="E27" s="70"/>
      <c r="F27" s="70"/>
      <c r="G27" s="70"/>
      <c r="H27" s="70"/>
      <c r="I27" s="130"/>
      <c r="J27" s="70"/>
      <c r="K27" s="70"/>
      <c r="L27" s="42"/>
    </row>
    <row r="28" spans="2:12" s="1" customFormat="1" ht="25.4" customHeight="1">
      <c r="B28" s="42"/>
      <c r="D28" s="131" t="s">
        <v>44</v>
      </c>
      <c r="I28" s="123"/>
      <c r="J28" s="132">
        <f>ROUND(J94,2)</f>
        <v>0</v>
      </c>
      <c r="L28" s="42"/>
    </row>
    <row r="29" spans="2:12" s="1" customFormat="1" ht="6.95" customHeight="1">
      <c r="B29" s="42"/>
      <c r="D29" s="70"/>
      <c r="E29" s="70"/>
      <c r="F29" s="70"/>
      <c r="G29" s="70"/>
      <c r="H29" s="70"/>
      <c r="I29" s="130"/>
      <c r="J29" s="70"/>
      <c r="K29" s="70"/>
      <c r="L29" s="42"/>
    </row>
    <row r="30" spans="2:12" s="1" customFormat="1" ht="14.4" customHeight="1">
      <c r="B30" s="42"/>
      <c r="F30" s="133" t="s">
        <v>46</v>
      </c>
      <c r="I30" s="134" t="s">
        <v>45</v>
      </c>
      <c r="J30" s="133" t="s">
        <v>47</v>
      </c>
      <c r="L30" s="42"/>
    </row>
    <row r="31" spans="2:12" s="1" customFormat="1" ht="14.4" customHeight="1">
      <c r="B31" s="42"/>
      <c r="D31" s="122" t="s">
        <v>48</v>
      </c>
      <c r="E31" s="122" t="s">
        <v>49</v>
      </c>
      <c r="F31" s="135">
        <f>ROUND((SUM(BE94:BE412)),2)</f>
        <v>0</v>
      </c>
      <c r="I31" s="136">
        <v>0.21</v>
      </c>
      <c r="J31" s="135">
        <f>ROUND(((SUM(BE94:BE412))*I31),2)</f>
        <v>0</v>
      </c>
      <c r="L31" s="42"/>
    </row>
    <row r="32" spans="2:12" s="1" customFormat="1" ht="14.4" customHeight="1">
      <c r="B32" s="42"/>
      <c r="E32" s="122" t="s">
        <v>50</v>
      </c>
      <c r="F32" s="135">
        <f>ROUND((SUM(BF94:BF412)),2)</f>
        <v>0</v>
      </c>
      <c r="I32" s="136">
        <v>0.15</v>
      </c>
      <c r="J32" s="135">
        <f>ROUND(((SUM(BF94:BF412))*I32),2)</f>
        <v>0</v>
      </c>
      <c r="L32" s="42"/>
    </row>
    <row r="33" spans="2:12" s="1" customFormat="1" ht="14.4" customHeight="1" hidden="1">
      <c r="B33" s="42"/>
      <c r="E33" s="122" t="s">
        <v>51</v>
      </c>
      <c r="F33" s="135">
        <f>ROUND((SUM(BG94:BG412)),2)</f>
        <v>0</v>
      </c>
      <c r="I33" s="136">
        <v>0.21</v>
      </c>
      <c r="J33" s="135">
        <f>0</f>
        <v>0</v>
      </c>
      <c r="L33" s="42"/>
    </row>
    <row r="34" spans="2:12" s="1" customFormat="1" ht="14.4" customHeight="1" hidden="1">
      <c r="B34" s="42"/>
      <c r="E34" s="122" t="s">
        <v>52</v>
      </c>
      <c r="F34" s="135">
        <f>ROUND((SUM(BH94:BH412)),2)</f>
        <v>0</v>
      </c>
      <c r="I34" s="136">
        <v>0.15</v>
      </c>
      <c r="J34" s="135">
        <f>0</f>
        <v>0</v>
      </c>
      <c r="L34" s="42"/>
    </row>
    <row r="35" spans="2:12" s="1" customFormat="1" ht="14.4" customHeight="1" hidden="1">
      <c r="B35" s="42"/>
      <c r="E35" s="122" t="s">
        <v>53</v>
      </c>
      <c r="F35" s="135">
        <f>ROUND((SUM(BI94:BI412)),2)</f>
        <v>0</v>
      </c>
      <c r="I35" s="136">
        <v>0</v>
      </c>
      <c r="J35" s="135">
        <f>0</f>
        <v>0</v>
      </c>
      <c r="L35" s="42"/>
    </row>
    <row r="36" spans="2:12" s="1" customFormat="1" ht="6.95" customHeight="1">
      <c r="B36" s="42"/>
      <c r="I36" s="123"/>
      <c r="L36" s="42"/>
    </row>
    <row r="37" spans="2:12" s="1" customFormat="1" ht="25.4" customHeight="1">
      <c r="B37" s="42"/>
      <c r="C37" s="137"/>
      <c r="D37" s="138" t="s">
        <v>54</v>
      </c>
      <c r="E37" s="139"/>
      <c r="F37" s="139"/>
      <c r="G37" s="140" t="s">
        <v>55</v>
      </c>
      <c r="H37" s="141" t="s">
        <v>56</v>
      </c>
      <c r="I37" s="142"/>
      <c r="J37" s="143">
        <f>SUM(J28:J35)</f>
        <v>0</v>
      </c>
      <c r="K37" s="144"/>
      <c r="L37" s="42"/>
    </row>
    <row r="38" spans="2:12" s="1" customFormat="1" ht="14.4" customHeight="1">
      <c r="B38" s="145"/>
      <c r="C38" s="146"/>
      <c r="D38" s="146"/>
      <c r="E38" s="146"/>
      <c r="F38" s="146"/>
      <c r="G38" s="146"/>
      <c r="H38" s="146"/>
      <c r="I38" s="147"/>
      <c r="J38" s="146"/>
      <c r="K38" s="146"/>
      <c r="L38" s="42"/>
    </row>
    <row r="42" spans="2:12" s="1" customFormat="1" ht="6.95" customHeight="1">
      <c r="B42" s="148"/>
      <c r="C42" s="149"/>
      <c r="D42" s="149"/>
      <c r="E42" s="149"/>
      <c r="F42" s="149"/>
      <c r="G42" s="149"/>
      <c r="H42" s="149"/>
      <c r="I42" s="150"/>
      <c r="J42" s="149"/>
      <c r="K42" s="149"/>
      <c r="L42" s="42"/>
    </row>
    <row r="43" spans="2:12" s="1" customFormat="1" ht="24.95" customHeight="1">
      <c r="B43" s="37"/>
      <c r="C43" s="22" t="s">
        <v>87</v>
      </c>
      <c r="D43" s="38"/>
      <c r="E43" s="38"/>
      <c r="F43" s="38"/>
      <c r="G43" s="38"/>
      <c r="H43" s="38"/>
      <c r="I43" s="123"/>
      <c r="J43" s="38"/>
      <c r="K43" s="38"/>
      <c r="L43" s="42"/>
    </row>
    <row r="44" spans="2:12" s="1" customFormat="1" ht="6.95" customHeight="1">
      <c r="B44" s="37"/>
      <c r="C44" s="38"/>
      <c r="D44" s="38"/>
      <c r="E44" s="38"/>
      <c r="F44" s="38"/>
      <c r="G44" s="38"/>
      <c r="H44" s="38"/>
      <c r="I44" s="123"/>
      <c r="J44" s="38"/>
      <c r="K44" s="38"/>
      <c r="L44" s="42"/>
    </row>
    <row r="45" spans="2:12" s="1" customFormat="1" ht="12" customHeight="1">
      <c r="B45" s="37"/>
      <c r="C45" s="31" t="s">
        <v>16</v>
      </c>
      <c r="D45" s="38"/>
      <c r="E45" s="38"/>
      <c r="F45" s="38"/>
      <c r="G45" s="38"/>
      <c r="H45" s="38"/>
      <c r="I45" s="123"/>
      <c r="J45" s="38"/>
      <c r="K45" s="38"/>
      <c r="L45" s="42"/>
    </row>
    <row r="46" spans="2:12" s="1" customFormat="1" ht="16.5" customHeight="1">
      <c r="B46" s="37"/>
      <c r="C46" s="38"/>
      <c r="D46" s="38"/>
      <c r="E46" s="63" t="str">
        <f>E7</f>
        <v>PŘESTAVBA SOC. KLASTRU NA POBOČKU MĚSTSKÉ KNIHOVNY</v>
      </c>
      <c r="F46" s="38"/>
      <c r="G46" s="38"/>
      <c r="H46" s="38"/>
      <c r="I46" s="123"/>
      <c r="J46" s="38"/>
      <c r="K46" s="38"/>
      <c r="L46" s="42"/>
    </row>
    <row r="47" spans="2:12" s="1" customFormat="1" ht="6.95" customHeight="1">
      <c r="B47" s="37"/>
      <c r="C47" s="38"/>
      <c r="D47" s="38"/>
      <c r="E47" s="38"/>
      <c r="F47" s="38"/>
      <c r="G47" s="38"/>
      <c r="H47" s="38"/>
      <c r="I47" s="123"/>
      <c r="J47" s="38"/>
      <c r="K47" s="38"/>
      <c r="L47" s="42"/>
    </row>
    <row r="48" spans="2:12" s="1" customFormat="1" ht="12" customHeight="1">
      <c r="B48" s="37"/>
      <c r="C48" s="31" t="s">
        <v>22</v>
      </c>
      <c r="D48" s="38"/>
      <c r="E48" s="38"/>
      <c r="F48" s="26" t="str">
        <f>F10</f>
        <v>Sokolov, Slavíčkova 1696</v>
      </c>
      <c r="G48" s="38"/>
      <c r="H48" s="38"/>
      <c r="I48" s="125" t="s">
        <v>24</v>
      </c>
      <c r="J48" s="66" t="str">
        <f>IF(J10="","",J10)</f>
        <v>28. 3. 2019</v>
      </c>
      <c r="K48" s="38"/>
      <c r="L48" s="42"/>
    </row>
    <row r="49" spans="2:12" s="1" customFormat="1" ht="6.95" customHeight="1">
      <c r="B49" s="37"/>
      <c r="C49" s="38"/>
      <c r="D49" s="38"/>
      <c r="E49" s="38"/>
      <c r="F49" s="38"/>
      <c r="G49" s="38"/>
      <c r="H49" s="38"/>
      <c r="I49" s="123"/>
      <c r="J49" s="38"/>
      <c r="K49" s="38"/>
      <c r="L49" s="42"/>
    </row>
    <row r="50" spans="2:12" s="1" customFormat="1" ht="13.65" customHeight="1">
      <c r="B50" s="37"/>
      <c r="C50" s="31" t="s">
        <v>26</v>
      </c>
      <c r="D50" s="38"/>
      <c r="E50" s="38"/>
      <c r="F50" s="26" t="str">
        <f>E13</f>
        <v>Město Sokolov</v>
      </c>
      <c r="G50" s="38"/>
      <c r="H50" s="38"/>
      <c r="I50" s="125" t="s">
        <v>34</v>
      </c>
      <c r="J50" s="35" t="str">
        <f>E19</f>
        <v>VIKI PROJEKT, s.r.o.</v>
      </c>
      <c r="K50" s="38"/>
      <c r="L50" s="42"/>
    </row>
    <row r="51" spans="2:12" s="1" customFormat="1" ht="13.65" customHeight="1">
      <c r="B51" s="37"/>
      <c r="C51" s="31" t="s">
        <v>32</v>
      </c>
      <c r="D51" s="38"/>
      <c r="E51" s="38"/>
      <c r="F51" s="26" t="str">
        <f>IF(E16="","",E16)</f>
        <v>Vyplň údaj</v>
      </c>
      <c r="G51" s="38"/>
      <c r="H51" s="38"/>
      <c r="I51" s="125" t="s">
        <v>39</v>
      </c>
      <c r="J51" s="35" t="str">
        <f>E22</f>
        <v>Ing. Václav Pastirik</v>
      </c>
      <c r="K51" s="38"/>
      <c r="L51" s="42"/>
    </row>
    <row r="52" spans="2:12" s="1" customFormat="1" ht="10.3" customHeight="1">
      <c r="B52" s="37"/>
      <c r="C52" s="38"/>
      <c r="D52" s="38"/>
      <c r="E52" s="38"/>
      <c r="F52" s="38"/>
      <c r="G52" s="38"/>
      <c r="H52" s="38"/>
      <c r="I52" s="123"/>
      <c r="J52" s="38"/>
      <c r="K52" s="38"/>
      <c r="L52" s="42"/>
    </row>
    <row r="53" spans="2:12" s="1" customFormat="1" ht="29.25" customHeight="1">
      <c r="B53" s="37"/>
      <c r="C53" s="151" t="s">
        <v>88</v>
      </c>
      <c r="D53" s="152"/>
      <c r="E53" s="152"/>
      <c r="F53" s="152"/>
      <c r="G53" s="152"/>
      <c r="H53" s="152"/>
      <c r="I53" s="153"/>
      <c r="J53" s="154" t="s">
        <v>89</v>
      </c>
      <c r="K53" s="152"/>
      <c r="L53" s="42"/>
    </row>
    <row r="54" spans="2:12" s="1" customFormat="1" ht="10.3" customHeight="1">
      <c r="B54" s="37"/>
      <c r="C54" s="38"/>
      <c r="D54" s="38"/>
      <c r="E54" s="38"/>
      <c r="F54" s="38"/>
      <c r="G54" s="38"/>
      <c r="H54" s="38"/>
      <c r="I54" s="123"/>
      <c r="J54" s="38"/>
      <c r="K54" s="38"/>
      <c r="L54" s="42"/>
    </row>
    <row r="55" spans="2:47" s="1" customFormat="1" ht="22.8" customHeight="1">
      <c r="B55" s="37"/>
      <c r="C55" s="155" t="s">
        <v>76</v>
      </c>
      <c r="D55" s="38"/>
      <c r="E55" s="38"/>
      <c r="F55" s="38"/>
      <c r="G55" s="38"/>
      <c r="H55" s="38"/>
      <c r="I55" s="123"/>
      <c r="J55" s="96">
        <f>J94</f>
        <v>0</v>
      </c>
      <c r="K55" s="38"/>
      <c r="L55" s="42"/>
      <c r="AU55" s="16" t="s">
        <v>90</v>
      </c>
    </row>
    <row r="56" spans="2:12" s="7" customFormat="1" ht="24.95" customHeight="1">
      <c r="B56" s="156"/>
      <c r="C56" s="157"/>
      <c r="D56" s="158" t="s">
        <v>91</v>
      </c>
      <c r="E56" s="159"/>
      <c r="F56" s="159"/>
      <c r="G56" s="159"/>
      <c r="H56" s="159"/>
      <c r="I56" s="160"/>
      <c r="J56" s="161">
        <f>J95</f>
        <v>0</v>
      </c>
      <c r="K56" s="157"/>
      <c r="L56" s="162"/>
    </row>
    <row r="57" spans="2:12" s="8" customFormat="1" ht="19.9" customHeight="1">
      <c r="B57" s="163"/>
      <c r="C57" s="164"/>
      <c r="D57" s="165" t="s">
        <v>92</v>
      </c>
      <c r="E57" s="166"/>
      <c r="F57" s="166"/>
      <c r="G57" s="166"/>
      <c r="H57" s="166"/>
      <c r="I57" s="167"/>
      <c r="J57" s="168">
        <f>J96</f>
        <v>0</v>
      </c>
      <c r="K57" s="164"/>
      <c r="L57" s="169"/>
    </row>
    <row r="58" spans="2:12" s="8" customFormat="1" ht="19.9" customHeight="1">
      <c r="B58" s="163"/>
      <c r="C58" s="164"/>
      <c r="D58" s="165" t="s">
        <v>93</v>
      </c>
      <c r="E58" s="166"/>
      <c r="F58" s="166"/>
      <c r="G58" s="166"/>
      <c r="H58" s="166"/>
      <c r="I58" s="167"/>
      <c r="J58" s="168">
        <f>J108</f>
        <v>0</v>
      </c>
      <c r="K58" s="164"/>
      <c r="L58" s="169"/>
    </row>
    <row r="59" spans="2:12" s="8" customFormat="1" ht="19.9" customHeight="1">
      <c r="B59" s="163"/>
      <c r="C59" s="164"/>
      <c r="D59" s="165" t="s">
        <v>94</v>
      </c>
      <c r="E59" s="166"/>
      <c r="F59" s="166"/>
      <c r="G59" s="166"/>
      <c r="H59" s="166"/>
      <c r="I59" s="167"/>
      <c r="J59" s="168">
        <f>J137</f>
        <v>0</v>
      </c>
      <c r="K59" s="164"/>
      <c r="L59" s="169"/>
    </row>
    <row r="60" spans="2:12" s="8" customFormat="1" ht="19.9" customHeight="1">
      <c r="B60" s="163"/>
      <c r="C60" s="164"/>
      <c r="D60" s="165" t="s">
        <v>95</v>
      </c>
      <c r="E60" s="166"/>
      <c r="F60" s="166"/>
      <c r="G60" s="166"/>
      <c r="H60" s="166"/>
      <c r="I60" s="167"/>
      <c r="J60" s="168">
        <f>J185</f>
        <v>0</v>
      </c>
      <c r="K60" s="164"/>
      <c r="L60" s="169"/>
    </row>
    <row r="61" spans="2:12" s="8" customFormat="1" ht="19.9" customHeight="1">
      <c r="B61" s="163"/>
      <c r="C61" s="164"/>
      <c r="D61" s="165" t="s">
        <v>96</v>
      </c>
      <c r="E61" s="166"/>
      <c r="F61" s="166"/>
      <c r="G61" s="166"/>
      <c r="H61" s="166"/>
      <c r="I61" s="167"/>
      <c r="J61" s="168">
        <f>J195</f>
        <v>0</v>
      </c>
      <c r="K61" s="164"/>
      <c r="L61" s="169"/>
    </row>
    <row r="62" spans="2:12" s="7" customFormat="1" ht="24.95" customHeight="1">
      <c r="B62" s="156"/>
      <c r="C62" s="157"/>
      <c r="D62" s="158" t="s">
        <v>97</v>
      </c>
      <c r="E62" s="159"/>
      <c r="F62" s="159"/>
      <c r="G62" s="159"/>
      <c r="H62" s="159"/>
      <c r="I62" s="160"/>
      <c r="J62" s="161">
        <f>J198</f>
        <v>0</v>
      </c>
      <c r="K62" s="157"/>
      <c r="L62" s="162"/>
    </row>
    <row r="63" spans="2:12" s="8" customFormat="1" ht="19.9" customHeight="1">
      <c r="B63" s="163"/>
      <c r="C63" s="164"/>
      <c r="D63" s="165" t="s">
        <v>98</v>
      </c>
      <c r="E63" s="166"/>
      <c r="F63" s="166"/>
      <c r="G63" s="166"/>
      <c r="H63" s="166"/>
      <c r="I63" s="167"/>
      <c r="J63" s="168">
        <f>J199</f>
        <v>0</v>
      </c>
      <c r="K63" s="164"/>
      <c r="L63" s="169"/>
    </row>
    <row r="64" spans="2:12" s="8" customFormat="1" ht="19.9" customHeight="1">
      <c r="B64" s="163"/>
      <c r="C64" s="164"/>
      <c r="D64" s="165" t="s">
        <v>99</v>
      </c>
      <c r="E64" s="166"/>
      <c r="F64" s="166"/>
      <c r="G64" s="166"/>
      <c r="H64" s="166"/>
      <c r="I64" s="167"/>
      <c r="J64" s="168">
        <f>J210</f>
        <v>0</v>
      </c>
      <c r="K64" s="164"/>
      <c r="L64" s="169"/>
    </row>
    <row r="65" spans="2:12" s="8" customFormat="1" ht="19.9" customHeight="1">
      <c r="B65" s="163"/>
      <c r="C65" s="164"/>
      <c r="D65" s="165" t="s">
        <v>100</v>
      </c>
      <c r="E65" s="166"/>
      <c r="F65" s="166"/>
      <c r="G65" s="166"/>
      <c r="H65" s="166"/>
      <c r="I65" s="167"/>
      <c r="J65" s="168">
        <f>J219</f>
        <v>0</v>
      </c>
      <c r="K65" s="164"/>
      <c r="L65" s="169"/>
    </row>
    <row r="66" spans="2:12" s="8" customFormat="1" ht="19.9" customHeight="1">
      <c r="B66" s="163"/>
      <c r="C66" s="164"/>
      <c r="D66" s="165" t="s">
        <v>101</v>
      </c>
      <c r="E66" s="166"/>
      <c r="F66" s="166"/>
      <c r="G66" s="166"/>
      <c r="H66" s="166"/>
      <c r="I66" s="167"/>
      <c r="J66" s="168">
        <f>J230</f>
        <v>0</v>
      </c>
      <c r="K66" s="164"/>
      <c r="L66" s="169"/>
    </row>
    <row r="67" spans="2:12" s="8" customFormat="1" ht="19.9" customHeight="1">
      <c r="B67" s="163"/>
      <c r="C67" s="164"/>
      <c r="D67" s="165" t="s">
        <v>102</v>
      </c>
      <c r="E67" s="166"/>
      <c r="F67" s="166"/>
      <c r="G67" s="166"/>
      <c r="H67" s="166"/>
      <c r="I67" s="167"/>
      <c r="J67" s="168">
        <f>J264</f>
        <v>0</v>
      </c>
      <c r="K67" s="164"/>
      <c r="L67" s="169"/>
    </row>
    <row r="68" spans="2:12" s="8" customFormat="1" ht="19.9" customHeight="1">
      <c r="B68" s="163"/>
      <c r="C68" s="164"/>
      <c r="D68" s="165" t="s">
        <v>103</v>
      </c>
      <c r="E68" s="166"/>
      <c r="F68" s="166"/>
      <c r="G68" s="166"/>
      <c r="H68" s="166"/>
      <c r="I68" s="167"/>
      <c r="J68" s="168">
        <f>J307</f>
        <v>0</v>
      </c>
      <c r="K68" s="164"/>
      <c r="L68" s="169"/>
    </row>
    <row r="69" spans="2:12" s="8" customFormat="1" ht="19.9" customHeight="1">
      <c r="B69" s="163"/>
      <c r="C69" s="164"/>
      <c r="D69" s="165" t="s">
        <v>104</v>
      </c>
      <c r="E69" s="166"/>
      <c r="F69" s="166"/>
      <c r="G69" s="166"/>
      <c r="H69" s="166"/>
      <c r="I69" s="167"/>
      <c r="J69" s="168">
        <f>J318</f>
        <v>0</v>
      </c>
      <c r="K69" s="164"/>
      <c r="L69" s="169"/>
    </row>
    <row r="70" spans="2:12" s="8" customFormat="1" ht="19.9" customHeight="1">
      <c r="B70" s="163"/>
      <c r="C70" s="164"/>
      <c r="D70" s="165" t="s">
        <v>105</v>
      </c>
      <c r="E70" s="166"/>
      <c r="F70" s="166"/>
      <c r="G70" s="166"/>
      <c r="H70" s="166"/>
      <c r="I70" s="167"/>
      <c r="J70" s="168">
        <f>J338</f>
        <v>0</v>
      </c>
      <c r="K70" s="164"/>
      <c r="L70" s="169"/>
    </row>
    <row r="71" spans="2:12" s="8" customFormat="1" ht="19.9" customHeight="1">
      <c r="B71" s="163"/>
      <c r="C71" s="164"/>
      <c r="D71" s="165" t="s">
        <v>106</v>
      </c>
      <c r="E71" s="166"/>
      <c r="F71" s="166"/>
      <c r="G71" s="166"/>
      <c r="H71" s="166"/>
      <c r="I71" s="167"/>
      <c r="J71" s="168">
        <f>J360</f>
        <v>0</v>
      </c>
      <c r="K71" s="164"/>
      <c r="L71" s="169"/>
    </row>
    <row r="72" spans="2:12" s="8" customFormat="1" ht="19.9" customHeight="1">
      <c r="B72" s="163"/>
      <c r="C72" s="164"/>
      <c r="D72" s="165" t="s">
        <v>107</v>
      </c>
      <c r="E72" s="166"/>
      <c r="F72" s="166"/>
      <c r="G72" s="166"/>
      <c r="H72" s="166"/>
      <c r="I72" s="167"/>
      <c r="J72" s="168">
        <f>J372</f>
        <v>0</v>
      </c>
      <c r="K72" s="164"/>
      <c r="L72" s="169"/>
    </row>
    <row r="73" spans="2:12" s="7" customFormat="1" ht="24.95" customHeight="1">
      <c r="B73" s="156"/>
      <c r="C73" s="157"/>
      <c r="D73" s="158" t="s">
        <v>108</v>
      </c>
      <c r="E73" s="159"/>
      <c r="F73" s="159"/>
      <c r="G73" s="159"/>
      <c r="H73" s="159"/>
      <c r="I73" s="160"/>
      <c r="J73" s="161">
        <f>J404</f>
        <v>0</v>
      </c>
      <c r="K73" s="157"/>
      <c r="L73" s="162"/>
    </row>
    <row r="74" spans="2:12" s="7" customFormat="1" ht="24.95" customHeight="1">
      <c r="B74" s="156"/>
      <c r="C74" s="157"/>
      <c r="D74" s="158" t="s">
        <v>109</v>
      </c>
      <c r="E74" s="159"/>
      <c r="F74" s="159"/>
      <c r="G74" s="159"/>
      <c r="H74" s="159"/>
      <c r="I74" s="160"/>
      <c r="J74" s="161">
        <f>J407</f>
        <v>0</v>
      </c>
      <c r="K74" s="157"/>
      <c r="L74" s="162"/>
    </row>
    <row r="75" spans="2:12" s="8" customFormat="1" ht="19.9" customHeight="1">
      <c r="B75" s="163"/>
      <c r="C75" s="164"/>
      <c r="D75" s="165" t="s">
        <v>110</v>
      </c>
      <c r="E75" s="166"/>
      <c r="F75" s="166"/>
      <c r="G75" s="166"/>
      <c r="H75" s="166"/>
      <c r="I75" s="167"/>
      <c r="J75" s="168">
        <f>J408</f>
        <v>0</v>
      </c>
      <c r="K75" s="164"/>
      <c r="L75" s="169"/>
    </row>
    <row r="76" spans="2:12" s="8" customFormat="1" ht="19.9" customHeight="1">
      <c r="B76" s="163"/>
      <c r="C76" s="164"/>
      <c r="D76" s="165" t="s">
        <v>111</v>
      </c>
      <c r="E76" s="166"/>
      <c r="F76" s="166"/>
      <c r="G76" s="166"/>
      <c r="H76" s="166"/>
      <c r="I76" s="167"/>
      <c r="J76" s="168">
        <f>J410</f>
        <v>0</v>
      </c>
      <c r="K76" s="164"/>
      <c r="L76" s="169"/>
    </row>
    <row r="77" spans="2:12" s="1" customFormat="1" ht="21.8" customHeight="1">
      <c r="B77" s="37"/>
      <c r="C77" s="38"/>
      <c r="D77" s="38"/>
      <c r="E77" s="38"/>
      <c r="F77" s="38"/>
      <c r="G77" s="38"/>
      <c r="H77" s="38"/>
      <c r="I77" s="123"/>
      <c r="J77" s="38"/>
      <c r="K77" s="38"/>
      <c r="L77" s="42"/>
    </row>
    <row r="78" spans="2:12" s="1" customFormat="1" ht="6.95" customHeight="1">
      <c r="B78" s="56"/>
      <c r="C78" s="57"/>
      <c r="D78" s="57"/>
      <c r="E78" s="57"/>
      <c r="F78" s="57"/>
      <c r="G78" s="57"/>
      <c r="H78" s="57"/>
      <c r="I78" s="147"/>
      <c r="J78" s="57"/>
      <c r="K78" s="57"/>
      <c r="L78" s="42"/>
    </row>
    <row r="82" spans="2:12" s="1" customFormat="1" ht="6.95" customHeight="1">
      <c r="B82" s="58"/>
      <c r="C82" s="59"/>
      <c r="D82" s="59"/>
      <c r="E82" s="59"/>
      <c r="F82" s="59"/>
      <c r="G82" s="59"/>
      <c r="H82" s="59"/>
      <c r="I82" s="150"/>
      <c r="J82" s="59"/>
      <c r="K82" s="59"/>
      <c r="L82" s="42"/>
    </row>
    <row r="83" spans="2:12" s="1" customFormat="1" ht="24.95" customHeight="1">
      <c r="B83" s="37"/>
      <c r="C83" s="22" t="s">
        <v>112</v>
      </c>
      <c r="D83" s="38"/>
      <c r="E83" s="38"/>
      <c r="F83" s="38"/>
      <c r="G83" s="38"/>
      <c r="H83" s="38"/>
      <c r="I83" s="123"/>
      <c r="J83" s="38"/>
      <c r="K83" s="38"/>
      <c r="L83" s="42"/>
    </row>
    <row r="84" spans="2:12" s="1" customFormat="1" ht="6.95" customHeight="1">
      <c r="B84" s="37"/>
      <c r="C84" s="38"/>
      <c r="D84" s="38"/>
      <c r="E84" s="38"/>
      <c r="F84" s="38"/>
      <c r="G84" s="38"/>
      <c r="H84" s="38"/>
      <c r="I84" s="123"/>
      <c r="J84" s="38"/>
      <c r="K84" s="38"/>
      <c r="L84" s="42"/>
    </row>
    <row r="85" spans="2:12" s="1" customFormat="1" ht="12" customHeight="1">
      <c r="B85" s="37"/>
      <c r="C85" s="31" t="s">
        <v>16</v>
      </c>
      <c r="D85" s="38"/>
      <c r="E85" s="38"/>
      <c r="F85" s="38"/>
      <c r="G85" s="38"/>
      <c r="H85" s="38"/>
      <c r="I85" s="123"/>
      <c r="J85" s="38"/>
      <c r="K85" s="38"/>
      <c r="L85" s="42"/>
    </row>
    <row r="86" spans="2:12" s="1" customFormat="1" ht="16.5" customHeight="1">
      <c r="B86" s="37"/>
      <c r="C86" s="38"/>
      <c r="D86" s="38"/>
      <c r="E86" s="63" t="str">
        <f>E7</f>
        <v>PŘESTAVBA SOC. KLASTRU NA POBOČKU MĚSTSKÉ KNIHOVNY</v>
      </c>
      <c r="F86" s="38"/>
      <c r="G86" s="38"/>
      <c r="H86" s="38"/>
      <c r="I86" s="123"/>
      <c r="J86" s="38"/>
      <c r="K86" s="38"/>
      <c r="L86" s="42"/>
    </row>
    <row r="87" spans="2:12" s="1" customFormat="1" ht="6.95" customHeight="1">
      <c r="B87" s="37"/>
      <c r="C87" s="38"/>
      <c r="D87" s="38"/>
      <c r="E87" s="38"/>
      <c r="F87" s="38"/>
      <c r="G87" s="38"/>
      <c r="H87" s="38"/>
      <c r="I87" s="123"/>
      <c r="J87" s="38"/>
      <c r="K87" s="38"/>
      <c r="L87" s="42"/>
    </row>
    <row r="88" spans="2:12" s="1" customFormat="1" ht="12" customHeight="1">
      <c r="B88" s="37"/>
      <c r="C88" s="31" t="s">
        <v>22</v>
      </c>
      <c r="D88" s="38"/>
      <c r="E88" s="38"/>
      <c r="F88" s="26" t="str">
        <f>F10</f>
        <v>Sokolov, Slavíčkova 1696</v>
      </c>
      <c r="G88" s="38"/>
      <c r="H88" s="38"/>
      <c r="I88" s="125" t="s">
        <v>24</v>
      </c>
      <c r="J88" s="66" t="str">
        <f>IF(J10="","",J10)</f>
        <v>28. 3. 2019</v>
      </c>
      <c r="K88" s="38"/>
      <c r="L88" s="42"/>
    </row>
    <row r="89" spans="2:12" s="1" customFormat="1" ht="6.95" customHeight="1">
      <c r="B89" s="37"/>
      <c r="C89" s="38"/>
      <c r="D89" s="38"/>
      <c r="E89" s="38"/>
      <c r="F89" s="38"/>
      <c r="G89" s="38"/>
      <c r="H89" s="38"/>
      <c r="I89" s="123"/>
      <c r="J89" s="38"/>
      <c r="K89" s="38"/>
      <c r="L89" s="42"/>
    </row>
    <row r="90" spans="2:12" s="1" customFormat="1" ht="13.65" customHeight="1">
      <c r="B90" s="37"/>
      <c r="C90" s="31" t="s">
        <v>26</v>
      </c>
      <c r="D90" s="38"/>
      <c r="E90" s="38"/>
      <c r="F90" s="26" t="str">
        <f>E13</f>
        <v>Město Sokolov</v>
      </c>
      <c r="G90" s="38"/>
      <c r="H90" s="38"/>
      <c r="I90" s="125" t="s">
        <v>34</v>
      </c>
      <c r="J90" s="35" t="str">
        <f>E19</f>
        <v>VIKI PROJEKT, s.r.o.</v>
      </c>
      <c r="K90" s="38"/>
      <c r="L90" s="42"/>
    </row>
    <row r="91" spans="2:12" s="1" customFormat="1" ht="13.65" customHeight="1">
      <c r="B91" s="37"/>
      <c r="C91" s="31" t="s">
        <v>32</v>
      </c>
      <c r="D91" s="38"/>
      <c r="E91" s="38"/>
      <c r="F91" s="26" t="str">
        <f>IF(E16="","",E16)</f>
        <v>Vyplň údaj</v>
      </c>
      <c r="G91" s="38"/>
      <c r="H91" s="38"/>
      <c r="I91" s="125" t="s">
        <v>39</v>
      </c>
      <c r="J91" s="35" t="str">
        <f>E22</f>
        <v>Ing. Václav Pastirik</v>
      </c>
      <c r="K91" s="38"/>
      <c r="L91" s="42"/>
    </row>
    <row r="92" spans="2:12" s="1" customFormat="1" ht="10.3" customHeight="1">
      <c r="B92" s="37"/>
      <c r="C92" s="38"/>
      <c r="D92" s="38"/>
      <c r="E92" s="38"/>
      <c r="F92" s="38"/>
      <c r="G92" s="38"/>
      <c r="H92" s="38"/>
      <c r="I92" s="123"/>
      <c r="J92" s="38"/>
      <c r="K92" s="38"/>
      <c r="L92" s="42"/>
    </row>
    <row r="93" spans="2:20" s="9" customFormat="1" ht="29.25" customHeight="1">
      <c r="B93" s="170"/>
      <c r="C93" s="171" t="s">
        <v>113</v>
      </c>
      <c r="D93" s="172" t="s">
        <v>63</v>
      </c>
      <c r="E93" s="172" t="s">
        <v>59</v>
      </c>
      <c r="F93" s="172" t="s">
        <v>60</v>
      </c>
      <c r="G93" s="172" t="s">
        <v>114</v>
      </c>
      <c r="H93" s="172" t="s">
        <v>115</v>
      </c>
      <c r="I93" s="173" t="s">
        <v>116</v>
      </c>
      <c r="J93" s="172" t="s">
        <v>89</v>
      </c>
      <c r="K93" s="174" t="s">
        <v>117</v>
      </c>
      <c r="L93" s="175"/>
      <c r="M93" s="86" t="s">
        <v>37</v>
      </c>
      <c r="N93" s="87" t="s">
        <v>48</v>
      </c>
      <c r="O93" s="87" t="s">
        <v>118</v>
      </c>
      <c r="P93" s="87" t="s">
        <v>119</v>
      </c>
      <c r="Q93" s="87" t="s">
        <v>120</v>
      </c>
      <c r="R93" s="87" t="s">
        <v>121</v>
      </c>
      <c r="S93" s="87" t="s">
        <v>122</v>
      </c>
      <c r="T93" s="88" t="s">
        <v>123</v>
      </c>
    </row>
    <row r="94" spans="2:63" s="1" customFormat="1" ht="22.8" customHeight="1">
      <c r="B94" s="37"/>
      <c r="C94" s="93" t="s">
        <v>124</v>
      </c>
      <c r="D94" s="38"/>
      <c r="E94" s="38"/>
      <c r="F94" s="38"/>
      <c r="G94" s="38"/>
      <c r="H94" s="38"/>
      <c r="I94" s="123"/>
      <c r="J94" s="176">
        <f>BK94</f>
        <v>0</v>
      </c>
      <c r="K94" s="38"/>
      <c r="L94" s="42"/>
      <c r="M94" s="89"/>
      <c r="N94" s="90"/>
      <c r="O94" s="90"/>
      <c r="P94" s="177">
        <f>P95+P198+P404+P407</f>
        <v>0</v>
      </c>
      <c r="Q94" s="90"/>
      <c r="R94" s="177">
        <f>R95+R198+R404+R407</f>
        <v>2.5643933499999996</v>
      </c>
      <c r="S94" s="90"/>
      <c r="T94" s="178">
        <f>T95+T198+T404+T407</f>
        <v>12.17297611</v>
      </c>
      <c r="AT94" s="16" t="s">
        <v>77</v>
      </c>
      <c r="AU94" s="16" t="s">
        <v>90</v>
      </c>
      <c r="BK94" s="179">
        <f>BK95+BK198+BK404+BK407</f>
        <v>0</v>
      </c>
    </row>
    <row r="95" spans="2:63" s="10" customFormat="1" ht="25.9" customHeight="1">
      <c r="B95" s="180"/>
      <c r="C95" s="181"/>
      <c r="D95" s="182" t="s">
        <v>77</v>
      </c>
      <c r="E95" s="183" t="s">
        <v>125</v>
      </c>
      <c r="F95" s="183" t="s">
        <v>126</v>
      </c>
      <c r="G95" s="181"/>
      <c r="H95" s="181"/>
      <c r="I95" s="184"/>
      <c r="J95" s="185">
        <f>BK95</f>
        <v>0</v>
      </c>
      <c r="K95" s="181"/>
      <c r="L95" s="186"/>
      <c r="M95" s="187"/>
      <c r="N95" s="188"/>
      <c r="O95" s="188"/>
      <c r="P95" s="189">
        <f>P96+P108+P137+P185+P195</f>
        <v>0</v>
      </c>
      <c r="Q95" s="188"/>
      <c r="R95" s="189">
        <f>R96+R108+R137+R185+R195</f>
        <v>1.56905301</v>
      </c>
      <c r="S95" s="188"/>
      <c r="T95" s="190">
        <f>T96+T108+T137+T185+T195</f>
        <v>11.558579</v>
      </c>
      <c r="AR95" s="191" t="s">
        <v>83</v>
      </c>
      <c r="AT95" s="192" t="s">
        <v>77</v>
      </c>
      <c r="AU95" s="192" t="s">
        <v>78</v>
      </c>
      <c r="AY95" s="191" t="s">
        <v>127</v>
      </c>
      <c r="BK95" s="193">
        <f>BK96+BK108+BK137+BK185+BK195</f>
        <v>0</v>
      </c>
    </row>
    <row r="96" spans="2:63" s="10" customFormat="1" ht="22.8" customHeight="1">
      <c r="B96" s="180"/>
      <c r="C96" s="181"/>
      <c r="D96" s="182" t="s">
        <v>77</v>
      </c>
      <c r="E96" s="194" t="s">
        <v>128</v>
      </c>
      <c r="F96" s="194" t="s">
        <v>129</v>
      </c>
      <c r="G96" s="181"/>
      <c r="H96" s="181"/>
      <c r="I96" s="184"/>
      <c r="J96" s="195">
        <f>BK96</f>
        <v>0</v>
      </c>
      <c r="K96" s="181"/>
      <c r="L96" s="186"/>
      <c r="M96" s="187"/>
      <c r="N96" s="188"/>
      <c r="O96" s="188"/>
      <c r="P96" s="189">
        <f>SUM(P97:P107)</f>
        <v>0</v>
      </c>
      <c r="Q96" s="188"/>
      <c r="R96" s="189">
        <f>SUM(R97:R107)</f>
        <v>0.5248997500000001</v>
      </c>
      <c r="S96" s="188"/>
      <c r="T96" s="190">
        <f>SUM(T97:T107)</f>
        <v>0</v>
      </c>
      <c r="AR96" s="191" t="s">
        <v>83</v>
      </c>
      <c r="AT96" s="192" t="s">
        <v>77</v>
      </c>
      <c r="AU96" s="192" t="s">
        <v>83</v>
      </c>
      <c r="AY96" s="191" t="s">
        <v>127</v>
      </c>
      <c r="BK96" s="193">
        <f>SUM(BK97:BK107)</f>
        <v>0</v>
      </c>
    </row>
    <row r="97" spans="2:65" s="1" customFormat="1" ht="16.5" customHeight="1">
      <c r="B97" s="37"/>
      <c r="C97" s="196" t="s">
        <v>83</v>
      </c>
      <c r="D97" s="196" t="s">
        <v>130</v>
      </c>
      <c r="E97" s="197" t="s">
        <v>131</v>
      </c>
      <c r="F97" s="198" t="s">
        <v>132</v>
      </c>
      <c r="G97" s="199" t="s">
        <v>133</v>
      </c>
      <c r="H97" s="200">
        <v>5.075</v>
      </c>
      <c r="I97" s="201"/>
      <c r="J97" s="202">
        <f>ROUND(I97*H97,2)</f>
        <v>0</v>
      </c>
      <c r="K97" s="198" t="s">
        <v>134</v>
      </c>
      <c r="L97" s="42"/>
      <c r="M97" s="203" t="s">
        <v>37</v>
      </c>
      <c r="N97" s="204" t="s">
        <v>49</v>
      </c>
      <c r="O97" s="78"/>
      <c r="P97" s="205">
        <f>O97*H97</f>
        <v>0</v>
      </c>
      <c r="Q97" s="205">
        <v>0.10325</v>
      </c>
      <c r="R97" s="205">
        <f>Q97*H97</f>
        <v>0.52399375</v>
      </c>
      <c r="S97" s="205">
        <v>0</v>
      </c>
      <c r="T97" s="206">
        <f>S97*H97</f>
        <v>0</v>
      </c>
      <c r="AR97" s="16" t="s">
        <v>135</v>
      </c>
      <c r="AT97" s="16" t="s">
        <v>130</v>
      </c>
      <c r="AU97" s="16" t="s">
        <v>85</v>
      </c>
      <c r="AY97" s="16" t="s">
        <v>127</v>
      </c>
      <c r="BE97" s="207">
        <f>IF(N97="základní",J97,0)</f>
        <v>0</v>
      </c>
      <c r="BF97" s="207">
        <f>IF(N97="snížená",J97,0)</f>
        <v>0</v>
      </c>
      <c r="BG97" s="207">
        <f>IF(N97="zákl. přenesená",J97,0)</f>
        <v>0</v>
      </c>
      <c r="BH97" s="207">
        <f>IF(N97="sníž. přenesená",J97,0)</f>
        <v>0</v>
      </c>
      <c r="BI97" s="207">
        <f>IF(N97="nulová",J97,0)</f>
        <v>0</v>
      </c>
      <c r="BJ97" s="16" t="s">
        <v>83</v>
      </c>
      <c r="BK97" s="207">
        <f>ROUND(I97*H97,2)</f>
        <v>0</v>
      </c>
      <c r="BL97" s="16" t="s">
        <v>135</v>
      </c>
      <c r="BM97" s="16" t="s">
        <v>136</v>
      </c>
    </row>
    <row r="98" spans="2:51" s="11" customFormat="1" ht="12">
      <c r="B98" s="208"/>
      <c r="C98" s="209"/>
      <c r="D98" s="210" t="s">
        <v>137</v>
      </c>
      <c r="E98" s="211" t="s">
        <v>37</v>
      </c>
      <c r="F98" s="212" t="s">
        <v>138</v>
      </c>
      <c r="G98" s="209"/>
      <c r="H98" s="211" t="s">
        <v>37</v>
      </c>
      <c r="I98" s="213"/>
      <c r="J98" s="209"/>
      <c r="K98" s="209"/>
      <c r="L98" s="214"/>
      <c r="M98" s="215"/>
      <c r="N98" s="216"/>
      <c r="O98" s="216"/>
      <c r="P98" s="216"/>
      <c r="Q98" s="216"/>
      <c r="R98" s="216"/>
      <c r="S98" s="216"/>
      <c r="T98" s="217"/>
      <c r="AT98" s="218" t="s">
        <v>137</v>
      </c>
      <c r="AU98" s="218" t="s">
        <v>85</v>
      </c>
      <c r="AV98" s="11" t="s">
        <v>83</v>
      </c>
      <c r="AW98" s="11" t="s">
        <v>38</v>
      </c>
      <c r="AX98" s="11" t="s">
        <v>78</v>
      </c>
      <c r="AY98" s="218" t="s">
        <v>127</v>
      </c>
    </row>
    <row r="99" spans="2:51" s="12" customFormat="1" ht="12">
      <c r="B99" s="219"/>
      <c r="C99" s="220"/>
      <c r="D99" s="210" t="s">
        <v>137</v>
      </c>
      <c r="E99" s="221" t="s">
        <v>37</v>
      </c>
      <c r="F99" s="222" t="s">
        <v>139</v>
      </c>
      <c r="G99" s="220"/>
      <c r="H99" s="223">
        <v>5.075</v>
      </c>
      <c r="I99" s="224"/>
      <c r="J99" s="220"/>
      <c r="K99" s="220"/>
      <c r="L99" s="225"/>
      <c r="M99" s="226"/>
      <c r="N99" s="227"/>
      <c r="O99" s="227"/>
      <c r="P99" s="227"/>
      <c r="Q99" s="227"/>
      <c r="R99" s="227"/>
      <c r="S99" s="227"/>
      <c r="T99" s="228"/>
      <c r="AT99" s="229" t="s">
        <v>137</v>
      </c>
      <c r="AU99" s="229" t="s">
        <v>85</v>
      </c>
      <c r="AV99" s="12" t="s">
        <v>85</v>
      </c>
      <c r="AW99" s="12" t="s">
        <v>38</v>
      </c>
      <c r="AX99" s="12" t="s">
        <v>83</v>
      </c>
      <c r="AY99" s="229" t="s">
        <v>127</v>
      </c>
    </row>
    <row r="100" spans="2:65" s="1" customFormat="1" ht="16.5" customHeight="1">
      <c r="B100" s="37"/>
      <c r="C100" s="196" t="s">
        <v>85</v>
      </c>
      <c r="D100" s="196" t="s">
        <v>130</v>
      </c>
      <c r="E100" s="197" t="s">
        <v>140</v>
      </c>
      <c r="F100" s="198" t="s">
        <v>141</v>
      </c>
      <c r="G100" s="199" t="s">
        <v>142</v>
      </c>
      <c r="H100" s="200">
        <v>1.75</v>
      </c>
      <c r="I100" s="201"/>
      <c r="J100" s="202">
        <f>ROUND(I100*H100,2)</f>
        <v>0</v>
      </c>
      <c r="K100" s="198" t="s">
        <v>134</v>
      </c>
      <c r="L100" s="42"/>
      <c r="M100" s="203" t="s">
        <v>37</v>
      </c>
      <c r="N100" s="204" t="s">
        <v>49</v>
      </c>
      <c r="O100" s="78"/>
      <c r="P100" s="205">
        <f>O100*H100</f>
        <v>0</v>
      </c>
      <c r="Q100" s="205">
        <v>0.00012</v>
      </c>
      <c r="R100" s="205">
        <f>Q100*H100</f>
        <v>0.00021</v>
      </c>
      <c r="S100" s="205">
        <v>0</v>
      </c>
      <c r="T100" s="206">
        <f>S100*H100</f>
        <v>0</v>
      </c>
      <c r="AR100" s="16" t="s">
        <v>135</v>
      </c>
      <c r="AT100" s="16" t="s">
        <v>130</v>
      </c>
      <c r="AU100" s="16" t="s">
        <v>85</v>
      </c>
      <c r="AY100" s="16" t="s">
        <v>127</v>
      </c>
      <c r="BE100" s="207">
        <f>IF(N100="základní",J100,0)</f>
        <v>0</v>
      </c>
      <c r="BF100" s="207">
        <f>IF(N100="snížená",J100,0)</f>
        <v>0</v>
      </c>
      <c r="BG100" s="207">
        <f>IF(N100="zákl. přenesená",J100,0)</f>
        <v>0</v>
      </c>
      <c r="BH100" s="207">
        <f>IF(N100="sníž. přenesená",J100,0)</f>
        <v>0</v>
      </c>
      <c r="BI100" s="207">
        <f>IF(N100="nulová",J100,0)</f>
        <v>0</v>
      </c>
      <c r="BJ100" s="16" t="s">
        <v>83</v>
      </c>
      <c r="BK100" s="207">
        <f>ROUND(I100*H100,2)</f>
        <v>0</v>
      </c>
      <c r="BL100" s="16" t="s">
        <v>135</v>
      </c>
      <c r="BM100" s="16" t="s">
        <v>143</v>
      </c>
    </row>
    <row r="101" spans="2:47" s="1" customFormat="1" ht="12">
      <c r="B101" s="37"/>
      <c r="C101" s="38"/>
      <c r="D101" s="210" t="s">
        <v>144</v>
      </c>
      <c r="E101" s="38"/>
      <c r="F101" s="230" t="s">
        <v>145</v>
      </c>
      <c r="G101" s="38"/>
      <c r="H101" s="38"/>
      <c r="I101" s="123"/>
      <c r="J101" s="38"/>
      <c r="K101" s="38"/>
      <c r="L101" s="42"/>
      <c r="M101" s="231"/>
      <c r="N101" s="78"/>
      <c r="O101" s="78"/>
      <c r="P101" s="78"/>
      <c r="Q101" s="78"/>
      <c r="R101" s="78"/>
      <c r="S101" s="78"/>
      <c r="T101" s="79"/>
      <c r="AT101" s="16" t="s">
        <v>144</v>
      </c>
      <c r="AU101" s="16" t="s">
        <v>85</v>
      </c>
    </row>
    <row r="102" spans="2:51" s="11" customFormat="1" ht="12">
      <c r="B102" s="208"/>
      <c r="C102" s="209"/>
      <c r="D102" s="210" t="s">
        <v>137</v>
      </c>
      <c r="E102" s="211" t="s">
        <v>37</v>
      </c>
      <c r="F102" s="212" t="s">
        <v>138</v>
      </c>
      <c r="G102" s="209"/>
      <c r="H102" s="211" t="s">
        <v>37</v>
      </c>
      <c r="I102" s="213"/>
      <c r="J102" s="209"/>
      <c r="K102" s="209"/>
      <c r="L102" s="214"/>
      <c r="M102" s="215"/>
      <c r="N102" s="216"/>
      <c r="O102" s="216"/>
      <c r="P102" s="216"/>
      <c r="Q102" s="216"/>
      <c r="R102" s="216"/>
      <c r="S102" s="216"/>
      <c r="T102" s="217"/>
      <c r="AT102" s="218" t="s">
        <v>137</v>
      </c>
      <c r="AU102" s="218" t="s">
        <v>85</v>
      </c>
      <c r="AV102" s="11" t="s">
        <v>83</v>
      </c>
      <c r="AW102" s="11" t="s">
        <v>38</v>
      </c>
      <c r="AX102" s="11" t="s">
        <v>78</v>
      </c>
      <c r="AY102" s="218" t="s">
        <v>127</v>
      </c>
    </row>
    <row r="103" spans="2:51" s="12" customFormat="1" ht="12">
      <c r="B103" s="219"/>
      <c r="C103" s="220"/>
      <c r="D103" s="210" t="s">
        <v>137</v>
      </c>
      <c r="E103" s="221" t="s">
        <v>37</v>
      </c>
      <c r="F103" s="222" t="s">
        <v>146</v>
      </c>
      <c r="G103" s="220"/>
      <c r="H103" s="223">
        <v>1.75</v>
      </c>
      <c r="I103" s="224"/>
      <c r="J103" s="220"/>
      <c r="K103" s="220"/>
      <c r="L103" s="225"/>
      <c r="M103" s="226"/>
      <c r="N103" s="227"/>
      <c r="O103" s="227"/>
      <c r="P103" s="227"/>
      <c r="Q103" s="227"/>
      <c r="R103" s="227"/>
      <c r="S103" s="227"/>
      <c r="T103" s="228"/>
      <c r="AT103" s="229" t="s">
        <v>137</v>
      </c>
      <c r="AU103" s="229" t="s">
        <v>85</v>
      </c>
      <c r="AV103" s="12" t="s">
        <v>85</v>
      </c>
      <c r="AW103" s="12" t="s">
        <v>38</v>
      </c>
      <c r="AX103" s="12" t="s">
        <v>83</v>
      </c>
      <c r="AY103" s="229" t="s">
        <v>127</v>
      </c>
    </row>
    <row r="104" spans="2:65" s="1" customFormat="1" ht="16.5" customHeight="1">
      <c r="B104" s="37"/>
      <c r="C104" s="196" t="s">
        <v>128</v>
      </c>
      <c r="D104" s="196" t="s">
        <v>130</v>
      </c>
      <c r="E104" s="197" t="s">
        <v>147</v>
      </c>
      <c r="F104" s="198" t="s">
        <v>148</v>
      </c>
      <c r="G104" s="199" t="s">
        <v>142</v>
      </c>
      <c r="H104" s="200">
        <v>5.8</v>
      </c>
      <c r="I104" s="201"/>
      <c r="J104" s="202">
        <f>ROUND(I104*H104,2)</f>
        <v>0</v>
      </c>
      <c r="K104" s="198" t="s">
        <v>134</v>
      </c>
      <c r="L104" s="42"/>
      <c r="M104" s="203" t="s">
        <v>37</v>
      </c>
      <c r="N104" s="204" t="s">
        <v>49</v>
      </c>
      <c r="O104" s="78"/>
      <c r="P104" s="205">
        <f>O104*H104</f>
        <v>0</v>
      </c>
      <c r="Q104" s="205">
        <v>0.00012</v>
      </c>
      <c r="R104" s="205">
        <f>Q104*H104</f>
        <v>0.000696</v>
      </c>
      <c r="S104" s="205">
        <v>0</v>
      </c>
      <c r="T104" s="206">
        <f>S104*H104</f>
        <v>0</v>
      </c>
      <c r="AR104" s="16" t="s">
        <v>135</v>
      </c>
      <c r="AT104" s="16" t="s">
        <v>130</v>
      </c>
      <c r="AU104" s="16" t="s">
        <v>85</v>
      </c>
      <c r="AY104" s="16" t="s">
        <v>127</v>
      </c>
      <c r="BE104" s="207">
        <f>IF(N104="základní",J104,0)</f>
        <v>0</v>
      </c>
      <c r="BF104" s="207">
        <f>IF(N104="snížená",J104,0)</f>
        <v>0</v>
      </c>
      <c r="BG104" s="207">
        <f>IF(N104="zákl. přenesená",J104,0)</f>
        <v>0</v>
      </c>
      <c r="BH104" s="207">
        <f>IF(N104="sníž. přenesená",J104,0)</f>
        <v>0</v>
      </c>
      <c r="BI104" s="207">
        <f>IF(N104="nulová",J104,0)</f>
        <v>0</v>
      </c>
      <c r="BJ104" s="16" t="s">
        <v>83</v>
      </c>
      <c r="BK104" s="207">
        <f>ROUND(I104*H104,2)</f>
        <v>0</v>
      </c>
      <c r="BL104" s="16" t="s">
        <v>135</v>
      </c>
      <c r="BM104" s="16" t="s">
        <v>149</v>
      </c>
    </row>
    <row r="105" spans="2:47" s="1" customFormat="1" ht="12">
      <c r="B105" s="37"/>
      <c r="C105" s="38"/>
      <c r="D105" s="210" t="s">
        <v>144</v>
      </c>
      <c r="E105" s="38"/>
      <c r="F105" s="230" t="s">
        <v>145</v>
      </c>
      <c r="G105" s="38"/>
      <c r="H105" s="38"/>
      <c r="I105" s="123"/>
      <c r="J105" s="38"/>
      <c r="K105" s="38"/>
      <c r="L105" s="42"/>
      <c r="M105" s="231"/>
      <c r="N105" s="78"/>
      <c r="O105" s="78"/>
      <c r="P105" s="78"/>
      <c r="Q105" s="78"/>
      <c r="R105" s="78"/>
      <c r="S105" s="78"/>
      <c r="T105" s="79"/>
      <c r="AT105" s="16" t="s">
        <v>144</v>
      </c>
      <c r="AU105" s="16" t="s">
        <v>85</v>
      </c>
    </row>
    <row r="106" spans="2:51" s="11" customFormat="1" ht="12">
      <c r="B106" s="208"/>
      <c r="C106" s="209"/>
      <c r="D106" s="210" t="s">
        <v>137</v>
      </c>
      <c r="E106" s="211" t="s">
        <v>37</v>
      </c>
      <c r="F106" s="212" t="s">
        <v>138</v>
      </c>
      <c r="G106" s="209"/>
      <c r="H106" s="211" t="s">
        <v>37</v>
      </c>
      <c r="I106" s="213"/>
      <c r="J106" s="209"/>
      <c r="K106" s="209"/>
      <c r="L106" s="214"/>
      <c r="M106" s="215"/>
      <c r="N106" s="216"/>
      <c r="O106" s="216"/>
      <c r="P106" s="216"/>
      <c r="Q106" s="216"/>
      <c r="R106" s="216"/>
      <c r="S106" s="216"/>
      <c r="T106" s="217"/>
      <c r="AT106" s="218" t="s">
        <v>137</v>
      </c>
      <c r="AU106" s="218" t="s">
        <v>85</v>
      </c>
      <c r="AV106" s="11" t="s">
        <v>83</v>
      </c>
      <c r="AW106" s="11" t="s">
        <v>38</v>
      </c>
      <c r="AX106" s="11" t="s">
        <v>78</v>
      </c>
      <c r="AY106" s="218" t="s">
        <v>127</v>
      </c>
    </row>
    <row r="107" spans="2:51" s="12" customFormat="1" ht="12">
      <c r="B107" s="219"/>
      <c r="C107" s="220"/>
      <c r="D107" s="210" t="s">
        <v>137</v>
      </c>
      <c r="E107" s="221" t="s">
        <v>37</v>
      </c>
      <c r="F107" s="222" t="s">
        <v>150</v>
      </c>
      <c r="G107" s="220"/>
      <c r="H107" s="223">
        <v>5.8</v>
      </c>
      <c r="I107" s="224"/>
      <c r="J107" s="220"/>
      <c r="K107" s="220"/>
      <c r="L107" s="225"/>
      <c r="M107" s="226"/>
      <c r="N107" s="227"/>
      <c r="O107" s="227"/>
      <c r="P107" s="227"/>
      <c r="Q107" s="227"/>
      <c r="R107" s="227"/>
      <c r="S107" s="227"/>
      <c r="T107" s="228"/>
      <c r="AT107" s="229" t="s">
        <v>137</v>
      </c>
      <c r="AU107" s="229" t="s">
        <v>85</v>
      </c>
      <c r="AV107" s="12" t="s">
        <v>85</v>
      </c>
      <c r="AW107" s="12" t="s">
        <v>38</v>
      </c>
      <c r="AX107" s="12" t="s">
        <v>83</v>
      </c>
      <c r="AY107" s="229" t="s">
        <v>127</v>
      </c>
    </row>
    <row r="108" spans="2:63" s="10" customFormat="1" ht="22.8" customHeight="1">
      <c r="B108" s="180"/>
      <c r="C108" s="181"/>
      <c r="D108" s="182" t="s">
        <v>77</v>
      </c>
      <c r="E108" s="194" t="s">
        <v>151</v>
      </c>
      <c r="F108" s="194" t="s">
        <v>152</v>
      </c>
      <c r="G108" s="181"/>
      <c r="H108" s="181"/>
      <c r="I108" s="184"/>
      <c r="J108" s="195">
        <f>BK108</f>
        <v>0</v>
      </c>
      <c r="K108" s="181"/>
      <c r="L108" s="186"/>
      <c r="M108" s="187"/>
      <c r="N108" s="188"/>
      <c r="O108" s="188"/>
      <c r="P108" s="189">
        <f>SUM(P109:P136)</f>
        <v>0</v>
      </c>
      <c r="Q108" s="188"/>
      <c r="R108" s="189">
        <f>SUM(R109:R136)</f>
        <v>1.0186328599999999</v>
      </c>
      <c r="S108" s="188"/>
      <c r="T108" s="190">
        <f>SUM(T109:T136)</f>
        <v>0</v>
      </c>
      <c r="AR108" s="191" t="s">
        <v>83</v>
      </c>
      <c r="AT108" s="192" t="s">
        <v>77</v>
      </c>
      <c r="AU108" s="192" t="s">
        <v>83</v>
      </c>
      <c r="AY108" s="191" t="s">
        <v>127</v>
      </c>
      <c r="BK108" s="193">
        <f>SUM(BK109:BK136)</f>
        <v>0</v>
      </c>
    </row>
    <row r="109" spans="2:65" s="1" customFormat="1" ht="16.5" customHeight="1">
      <c r="B109" s="37"/>
      <c r="C109" s="196" t="s">
        <v>135</v>
      </c>
      <c r="D109" s="196" t="s">
        <v>130</v>
      </c>
      <c r="E109" s="197" t="s">
        <v>153</v>
      </c>
      <c r="F109" s="198" t="s">
        <v>154</v>
      </c>
      <c r="G109" s="199" t="s">
        <v>133</v>
      </c>
      <c r="H109" s="200">
        <v>20.3</v>
      </c>
      <c r="I109" s="201"/>
      <c r="J109" s="202">
        <f>ROUND(I109*H109,2)</f>
        <v>0</v>
      </c>
      <c r="K109" s="198" t="s">
        <v>134</v>
      </c>
      <c r="L109" s="42"/>
      <c r="M109" s="203" t="s">
        <v>37</v>
      </c>
      <c r="N109" s="204" t="s">
        <v>49</v>
      </c>
      <c r="O109" s="78"/>
      <c r="P109" s="205">
        <f>O109*H109</f>
        <v>0</v>
      </c>
      <c r="Q109" s="205">
        <v>0.00026</v>
      </c>
      <c r="R109" s="205">
        <f>Q109*H109</f>
        <v>0.005278</v>
      </c>
      <c r="S109" s="205">
        <v>0</v>
      </c>
      <c r="T109" s="206">
        <f>S109*H109</f>
        <v>0</v>
      </c>
      <c r="AR109" s="16" t="s">
        <v>135</v>
      </c>
      <c r="AT109" s="16" t="s">
        <v>130</v>
      </c>
      <c r="AU109" s="16" t="s">
        <v>85</v>
      </c>
      <c r="AY109" s="16" t="s">
        <v>127</v>
      </c>
      <c r="BE109" s="207">
        <f>IF(N109="základní",J109,0)</f>
        <v>0</v>
      </c>
      <c r="BF109" s="207">
        <f>IF(N109="snížená",J109,0)</f>
        <v>0</v>
      </c>
      <c r="BG109" s="207">
        <f>IF(N109="zákl. přenesená",J109,0)</f>
        <v>0</v>
      </c>
      <c r="BH109" s="207">
        <f>IF(N109="sníž. přenesená",J109,0)</f>
        <v>0</v>
      </c>
      <c r="BI109" s="207">
        <f>IF(N109="nulová",J109,0)</f>
        <v>0</v>
      </c>
      <c r="BJ109" s="16" t="s">
        <v>83</v>
      </c>
      <c r="BK109" s="207">
        <f>ROUND(I109*H109,2)</f>
        <v>0</v>
      </c>
      <c r="BL109" s="16" t="s">
        <v>135</v>
      </c>
      <c r="BM109" s="16" t="s">
        <v>155</v>
      </c>
    </row>
    <row r="110" spans="2:51" s="11" customFormat="1" ht="12">
      <c r="B110" s="208"/>
      <c r="C110" s="209"/>
      <c r="D110" s="210" t="s">
        <v>137</v>
      </c>
      <c r="E110" s="211" t="s">
        <v>37</v>
      </c>
      <c r="F110" s="212" t="s">
        <v>138</v>
      </c>
      <c r="G110" s="209"/>
      <c r="H110" s="211" t="s">
        <v>37</v>
      </c>
      <c r="I110" s="213"/>
      <c r="J110" s="209"/>
      <c r="K110" s="209"/>
      <c r="L110" s="214"/>
      <c r="M110" s="215"/>
      <c r="N110" s="216"/>
      <c r="O110" s="216"/>
      <c r="P110" s="216"/>
      <c r="Q110" s="216"/>
      <c r="R110" s="216"/>
      <c r="S110" s="216"/>
      <c r="T110" s="217"/>
      <c r="AT110" s="218" t="s">
        <v>137</v>
      </c>
      <c r="AU110" s="218" t="s">
        <v>85</v>
      </c>
      <c r="AV110" s="11" t="s">
        <v>83</v>
      </c>
      <c r="AW110" s="11" t="s">
        <v>38</v>
      </c>
      <c r="AX110" s="11" t="s">
        <v>78</v>
      </c>
      <c r="AY110" s="218" t="s">
        <v>127</v>
      </c>
    </row>
    <row r="111" spans="2:51" s="12" customFormat="1" ht="12">
      <c r="B111" s="219"/>
      <c r="C111" s="220"/>
      <c r="D111" s="210" t="s">
        <v>137</v>
      </c>
      <c r="E111" s="221" t="s">
        <v>37</v>
      </c>
      <c r="F111" s="222" t="s">
        <v>156</v>
      </c>
      <c r="G111" s="220"/>
      <c r="H111" s="223">
        <v>10.15</v>
      </c>
      <c r="I111" s="224"/>
      <c r="J111" s="220"/>
      <c r="K111" s="220"/>
      <c r="L111" s="225"/>
      <c r="M111" s="226"/>
      <c r="N111" s="227"/>
      <c r="O111" s="227"/>
      <c r="P111" s="227"/>
      <c r="Q111" s="227"/>
      <c r="R111" s="227"/>
      <c r="S111" s="227"/>
      <c r="T111" s="228"/>
      <c r="AT111" s="229" t="s">
        <v>137</v>
      </c>
      <c r="AU111" s="229" t="s">
        <v>85</v>
      </c>
      <c r="AV111" s="12" t="s">
        <v>85</v>
      </c>
      <c r="AW111" s="12" t="s">
        <v>38</v>
      </c>
      <c r="AX111" s="12" t="s">
        <v>78</v>
      </c>
      <c r="AY111" s="229" t="s">
        <v>127</v>
      </c>
    </row>
    <row r="112" spans="2:51" s="12" customFormat="1" ht="12">
      <c r="B112" s="219"/>
      <c r="C112" s="220"/>
      <c r="D112" s="210" t="s">
        <v>137</v>
      </c>
      <c r="E112" s="221" t="s">
        <v>37</v>
      </c>
      <c r="F112" s="222" t="s">
        <v>157</v>
      </c>
      <c r="G112" s="220"/>
      <c r="H112" s="223">
        <v>10.15</v>
      </c>
      <c r="I112" s="224"/>
      <c r="J112" s="220"/>
      <c r="K112" s="220"/>
      <c r="L112" s="225"/>
      <c r="M112" s="226"/>
      <c r="N112" s="227"/>
      <c r="O112" s="227"/>
      <c r="P112" s="227"/>
      <c r="Q112" s="227"/>
      <c r="R112" s="227"/>
      <c r="S112" s="227"/>
      <c r="T112" s="228"/>
      <c r="AT112" s="229" t="s">
        <v>137</v>
      </c>
      <c r="AU112" s="229" t="s">
        <v>85</v>
      </c>
      <c r="AV112" s="12" t="s">
        <v>85</v>
      </c>
      <c r="AW112" s="12" t="s">
        <v>38</v>
      </c>
      <c r="AX112" s="12" t="s">
        <v>78</v>
      </c>
      <c r="AY112" s="229" t="s">
        <v>127</v>
      </c>
    </row>
    <row r="113" spans="2:51" s="13" customFormat="1" ht="12">
      <c r="B113" s="232"/>
      <c r="C113" s="233"/>
      <c r="D113" s="210" t="s">
        <v>137</v>
      </c>
      <c r="E113" s="234" t="s">
        <v>37</v>
      </c>
      <c r="F113" s="235" t="s">
        <v>158</v>
      </c>
      <c r="G113" s="233"/>
      <c r="H113" s="236">
        <v>20.3</v>
      </c>
      <c r="I113" s="237"/>
      <c r="J113" s="233"/>
      <c r="K113" s="233"/>
      <c r="L113" s="238"/>
      <c r="M113" s="239"/>
      <c r="N113" s="240"/>
      <c r="O113" s="240"/>
      <c r="P113" s="240"/>
      <c r="Q113" s="240"/>
      <c r="R113" s="240"/>
      <c r="S113" s="240"/>
      <c r="T113" s="241"/>
      <c r="AT113" s="242" t="s">
        <v>137</v>
      </c>
      <c r="AU113" s="242" t="s">
        <v>85</v>
      </c>
      <c r="AV113" s="13" t="s">
        <v>135</v>
      </c>
      <c r="AW113" s="13" t="s">
        <v>38</v>
      </c>
      <c r="AX113" s="13" t="s">
        <v>83</v>
      </c>
      <c r="AY113" s="242" t="s">
        <v>127</v>
      </c>
    </row>
    <row r="114" spans="2:65" s="1" customFormat="1" ht="16.5" customHeight="1">
      <c r="B114" s="37"/>
      <c r="C114" s="196" t="s">
        <v>159</v>
      </c>
      <c r="D114" s="196" t="s">
        <v>130</v>
      </c>
      <c r="E114" s="197" t="s">
        <v>160</v>
      </c>
      <c r="F114" s="198" t="s">
        <v>161</v>
      </c>
      <c r="G114" s="199" t="s">
        <v>133</v>
      </c>
      <c r="H114" s="200">
        <v>10.15</v>
      </c>
      <c r="I114" s="201"/>
      <c r="J114" s="202">
        <f>ROUND(I114*H114,2)</f>
        <v>0</v>
      </c>
      <c r="K114" s="198" t="s">
        <v>134</v>
      </c>
      <c r="L114" s="42"/>
      <c r="M114" s="203" t="s">
        <v>37</v>
      </c>
      <c r="N114" s="204" t="s">
        <v>49</v>
      </c>
      <c r="O114" s="78"/>
      <c r="P114" s="205">
        <f>O114*H114</f>
        <v>0</v>
      </c>
      <c r="Q114" s="205">
        <v>0.00438</v>
      </c>
      <c r="R114" s="205">
        <f>Q114*H114</f>
        <v>0.044457</v>
      </c>
      <c r="S114" s="205">
        <v>0</v>
      </c>
      <c r="T114" s="206">
        <f>S114*H114</f>
        <v>0</v>
      </c>
      <c r="AR114" s="16" t="s">
        <v>135</v>
      </c>
      <c r="AT114" s="16" t="s">
        <v>130</v>
      </c>
      <c r="AU114" s="16" t="s">
        <v>85</v>
      </c>
      <c r="AY114" s="16" t="s">
        <v>127</v>
      </c>
      <c r="BE114" s="207">
        <f>IF(N114="základní",J114,0)</f>
        <v>0</v>
      </c>
      <c r="BF114" s="207">
        <f>IF(N114="snížená",J114,0)</f>
        <v>0</v>
      </c>
      <c r="BG114" s="207">
        <f>IF(N114="zákl. přenesená",J114,0)</f>
        <v>0</v>
      </c>
      <c r="BH114" s="207">
        <f>IF(N114="sníž. přenesená",J114,0)</f>
        <v>0</v>
      </c>
      <c r="BI114" s="207">
        <f>IF(N114="nulová",J114,0)</f>
        <v>0</v>
      </c>
      <c r="BJ114" s="16" t="s">
        <v>83</v>
      </c>
      <c r="BK114" s="207">
        <f>ROUND(I114*H114,2)</f>
        <v>0</v>
      </c>
      <c r="BL114" s="16" t="s">
        <v>135</v>
      </c>
      <c r="BM114" s="16" t="s">
        <v>162</v>
      </c>
    </row>
    <row r="115" spans="2:47" s="1" customFormat="1" ht="12">
      <c r="B115" s="37"/>
      <c r="C115" s="38"/>
      <c r="D115" s="210" t="s">
        <v>144</v>
      </c>
      <c r="E115" s="38"/>
      <c r="F115" s="230" t="s">
        <v>163</v>
      </c>
      <c r="G115" s="38"/>
      <c r="H115" s="38"/>
      <c r="I115" s="123"/>
      <c r="J115" s="38"/>
      <c r="K115" s="38"/>
      <c r="L115" s="42"/>
      <c r="M115" s="231"/>
      <c r="N115" s="78"/>
      <c r="O115" s="78"/>
      <c r="P115" s="78"/>
      <c r="Q115" s="78"/>
      <c r="R115" s="78"/>
      <c r="S115" s="78"/>
      <c r="T115" s="79"/>
      <c r="AT115" s="16" t="s">
        <v>144</v>
      </c>
      <c r="AU115" s="16" t="s">
        <v>85</v>
      </c>
    </row>
    <row r="116" spans="2:51" s="11" customFormat="1" ht="12">
      <c r="B116" s="208"/>
      <c r="C116" s="209"/>
      <c r="D116" s="210" t="s">
        <v>137</v>
      </c>
      <c r="E116" s="211" t="s">
        <v>37</v>
      </c>
      <c r="F116" s="212" t="s">
        <v>138</v>
      </c>
      <c r="G116" s="209"/>
      <c r="H116" s="211" t="s">
        <v>37</v>
      </c>
      <c r="I116" s="213"/>
      <c r="J116" s="209"/>
      <c r="K116" s="209"/>
      <c r="L116" s="214"/>
      <c r="M116" s="215"/>
      <c r="N116" s="216"/>
      <c r="O116" s="216"/>
      <c r="P116" s="216"/>
      <c r="Q116" s="216"/>
      <c r="R116" s="216"/>
      <c r="S116" s="216"/>
      <c r="T116" s="217"/>
      <c r="AT116" s="218" t="s">
        <v>137</v>
      </c>
      <c r="AU116" s="218" t="s">
        <v>85</v>
      </c>
      <c r="AV116" s="11" t="s">
        <v>83</v>
      </c>
      <c r="AW116" s="11" t="s">
        <v>38</v>
      </c>
      <c r="AX116" s="11" t="s">
        <v>78</v>
      </c>
      <c r="AY116" s="218" t="s">
        <v>127</v>
      </c>
    </row>
    <row r="117" spans="2:51" s="12" customFormat="1" ht="12">
      <c r="B117" s="219"/>
      <c r="C117" s="220"/>
      <c r="D117" s="210" t="s">
        <v>137</v>
      </c>
      <c r="E117" s="221" t="s">
        <v>37</v>
      </c>
      <c r="F117" s="222" t="s">
        <v>164</v>
      </c>
      <c r="G117" s="220"/>
      <c r="H117" s="223">
        <v>10.15</v>
      </c>
      <c r="I117" s="224"/>
      <c r="J117" s="220"/>
      <c r="K117" s="220"/>
      <c r="L117" s="225"/>
      <c r="M117" s="226"/>
      <c r="N117" s="227"/>
      <c r="O117" s="227"/>
      <c r="P117" s="227"/>
      <c r="Q117" s="227"/>
      <c r="R117" s="227"/>
      <c r="S117" s="227"/>
      <c r="T117" s="228"/>
      <c r="AT117" s="229" t="s">
        <v>137</v>
      </c>
      <c r="AU117" s="229" t="s">
        <v>85</v>
      </c>
      <c r="AV117" s="12" t="s">
        <v>85</v>
      </c>
      <c r="AW117" s="12" t="s">
        <v>38</v>
      </c>
      <c r="AX117" s="12" t="s">
        <v>83</v>
      </c>
      <c r="AY117" s="229" t="s">
        <v>127</v>
      </c>
    </row>
    <row r="118" spans="2:65" s="1" customFormat="1" ht="16.5" customHeight="1">
      <c r="B118" s="37"/>
      <c r="C118" s="196" t="s">
        <v>151</v>
      </c>
      <c r="D118" s="196" t="s">
        <v>130</v>
      </c>
      <c r="E118" s="197" t="s">
        <v>165</v>
      </c>
      <c r="F118" s="198" t="s">
        <v>166</v>
      </c>
      <c r="G118" s="199" t="s">
        <v>133</v>
      </c>
      <c r="H118" s="200">
        <v>10.15</v>
      </c>
      <c r="I118" s="201"/>
      <c r="J118" s="202">
        <f>ROUND(I118*H118,2)</f>
        <v>0</v>
      </c>
      <c r="K118" s="198" t="s">
        <v>134</v>
      </c>
      <c r="L118" s="42"/>
      <c r="M118" s="203" t="s">
        <v>37</v>
      </c>
      <c r="N118" s="204" t="s">
        <v>49</v>
      </c>
      <c r="O118" s="78"/>
      <c r="P118" s="205">
        <f>O118*H118</f>
        <v>0</v>
      </c>
      <c r="Q118" s="205">
        <v>0.003</v>
      </c>
      <c r="R118" s="205">
        <f>Q118*H118</f>
        <v>0.03045</v>
      </c>
      <c r="S118" s="205">
        <v>0</v>
      </c>
      <c r="T118" s="206">
        <f>S118*H118</f>
        <v>0</v>
      </c>
      <c r="AR118" s="16" t="s">
        <v>135</v>
      </c>
      <c r="AT118" s="16" t="s">
        <v>130</v>
      </c>
      <c r="AU118" s="16" t="s">
        <v>85</v>
      </c>
      <c r="AY118" s="16" t="s">
        <v>127</v>
      </c>
      <c r="BE118" s="207">
        <f>IF(N118="základní",J118,0)</f>
        <v>0</v>
      </c>
      <c r="BF118" s="207">
        <f>IF(N118="snížená",J118,0)</f>
        <v>0</v>
      </c>
      <c r="BG118" s="207">
        <f>IF(N118="zákl. přenesená",J118,0)</f>
        <v>0</v>
      </c>
      <c r="BH118" s="207">
        <f>IF(N118="sníž. přenesená",J118,0)</f>
        <v>0</v>
      </c>
      <c r="BI118" s="207">
        <f>IF(N118="nulová",J118,0)</f>
        <v>0</v>
      </c>
      <c r="BJ118" s="16" t="s">
        <v>83</v>
      </c>
      <c r="BK118" s="207">
        <f>ROUND(I118*H118,2)</f>
        <v>0</v>
      </c>
      <c r="BL118" s="16" t="s">
        <v>135</v>
      </c>
      <c r="BM118" s="16" t="s">
        <v>167</v>
      </c>
    </row>
    <row r="119" spans="2:65" s="1" customFormat="1" ht="16.5" customHeight="1">
      <c r="B119" s="37"/>
      <c r="C119" s="196" t="s">
        <v>168</v>
      </c>
      <c r="D119" s="196" t="s">
        <v>130</v>
      </c>
      <c r="E119" s="197" t="s">
        <v>169</v>
      </c>
      <c r="F119" s="198" t="s">
        <v>170</v>
      </c>
      <c r="G119" s="199" t="s">
        <v>133</v>
      </c>
      <c r="H119" s="200">
        <v>4.46</v>
      </c>
      <c r="I119" s="201"/>
      <c r="J119" s="202">
        <f>ROUND(I119*H119,2)</f>
        <v>0</v>
      </c>
      <c r="K119" s="198" t="s">
        <v>134</v>
      </c>
      <c r="L119" s="42"/>
      <c r="M119" s="203" t="s">
        <v>37</v>
      </c>
      <c r="N119" s="204" t="s">
        <v>49</v>
      </c>
      <c r="O119" s="78"/>
      <c r="P119" s="205">
        <f>O119*H119</f>
        <v>0</v>
      </c>
      <c r="Q119" s="205">
        <v>0.04</v>
      </c>
      <c r="R119" s="205">
        <f>Q119*H119</f>
        <v>0.1784</v>
      </c>
      <c r="S119" s="205">
        <v>0</v>
      </c>
      <c r="T119" s="206">
        <f>S119*H119</f>
        <v>0</v>
      </c>
      <c r="AR119" s="16" t="s">
        <v>135</v>
      </c>
      <c r="AT119" s="16" t="s">
        <v>130</v>
      </c>
      <c r="AU119" s="16" t="s">
        <v>85</v>
      </c>
      <c r="AY119" s="16" t="s">
        <v>127</v>
      </c>
      <c r="BE119" s="207">
        <f>IF(N119="základní",J119,0)</f>
        <v>0</v>
      </c>
      <c r="BF119" s="207">
        <f>IF(N119="snížená",J119,0)</f>
        <v>0</v>
      </c>
      <c r="BG119" s="207">
        <f>IF(N119="zákl. přenesená",J119,0)</f>
        <v>0</v>
      </c>
      <c r="BH119" s="207">
        <f>IF(N119="sníž. přenesená",J119,0)</f>
        <v>0</v>
      </c>
      <c r="BI119" s="207">
        <f>IF(N119="nulová",J119,0)</f>
        <v>0</v>
      </c>
      <c r="BJ119" s="16" t="s">
        <v>83</v>
      </c>
      <c r="BK119" s="207">
        <f>ROUND(I119*H119,2)</f>
        <v>0</v>
      </c>
      <c r="BL119" s="16" t="s">
        <v>135</v>
      </c>
      <c r="BM119" s="16" t="s">
        <v>171</v>
      </c>
    </row>
    <row r="120" spans="2:47" s="1" customFormat="1" ht="12">
      <c r="B120" s="37"/>
      <c r="C120" s="38"/>
      <c r="D120" s="210" t="s">
        <v>144</v>
      </c>
      <c r="E120" s="38"/>
      <c r="F120" s="230" t="s">
        <v>172</v>
      </c>
      <c r="G120" s="38"/>
      <c r="H120" s="38"/>
      <c r="I120" s="123"/>
      <c r="J120" s="38"/>
      <c r="K120" s="38"/>
      <c r="L120" s="42"/>
      <c r="M120" s="231"/>
      <c r="N120" s="78"/>
      <c r="O120" s="78"/>
      <c r="P120" s="78"/>
      <c r="Q120" s="78"/>
      <c r="R120" s="78"/>
      <c r="S120" s="78"/>
      <c r="T120" s="79"/>
      <c r="AT120" s="16" t="s">
        <v>144</v>
      </c>
      <c r="AU120" s="16" t="s">
        <v>85</v>
      </c>
    </row>
    <row r="121" spans="2:51" s="11" customFormat="1" ht="12">
      <c r="B121" s="208"/>
      <c r="C121" s="209"/>
      <c r="D121" s="210" t="s">
        <v>137</v>
      </c>
      <c r="E121" s="211" t="s">
        <v>37</v>
      </c>
      <c r="F121" s="212" t="s">
        <v>138</v>
      </c>
      <c r="G121" s="209"/>
      <c r="H121" s="211" t="s">
        <v>37</v>
      </c>
      <c r="I121" s="213"/>
      <c r="J121" s="209"/>
      <c r="K121" s="209"/>
      <c r="L121" s="214"/>
      <c r="M121" s="215"/>
      <c r="N121" s="216"/>
      <c r="O121" s="216"/>
      <c r="P121" s="216"/>
      <c r="Q121" s="216"/>
      <c r="R121" s="216"/>
      <c r="S121" s="216"/>
      <c r="T121" s="217"/>
      <c r="AT121" s="218" t="s">
        <v>137</v>
      </c>
      <c r="AU121" s="218" t="s">
        <v>85</v>
      </c>
      <c r="AV121" s="11" t="s">
        <v>83</v>
      </c>
      <c r="AW121" s="11" t="s">
        <v>38</v>
      </c>
      <c r="AX121" s="11" t="s">
        <v>78</v>
      </c>
      <c r="AY121" s="218" t="s">
        <v>127</v>
      </c>
    </row>
    <row r="122" spans="2:51" s="12" customFormat="1" ht="12">
      <c r="B122" s="219"/>
      <c r="C122" s="220"/>
      <c r="D122" s="210" t="s">
        <v>137</v>
      </c>
      <c r="E122" s="221" t="s">
        <v>37</v>
      </c>
      <c r="F122" s="222" t="s">
        <v>173</v>
      </c>
      <c r="G122" s="220"/>
      <c r="H122" s="223">
        <v>0.87</v>
      </c>
      <c r="I122" s="224"/>
      <c r="J122" s="220"/>
      <c r="K122" s="220"/>
      <c r="L122" s="225"/>
      <c r="M122" s="226"/>
      <c r="N122" s="227"/>
      <c r="O122" s="227"/>
      <c r="P122" s="227"/>
      <c r="Q122" s="227"/>
      <c r="R122" s="227"/>
      <c r="S122" s="227"/>
      <c r="T122" s="228"/>
      <c r="AT122" s="229" t="s">
        <v>137</v>
      </c>
      <c r="AU122" s="229" t="s">
        <v>85</v>
      </c>
      <c r="AV122" s="12" t="s">
        <v>85</v>
      </c>
      <c r="AW122" s="12" t="s">
        <v>38</v>
      </c>
      <c r="AX122" s="12" t="s">
        <v>78</v>
      </c>
      <c r="AY122" s="229" t="s">
        <v>127</v>
      </c>
    </row>
    <row r="123" spans="2:51" s="12" customFormat="1" ht="12">
      <c r="B123" s="219"/>
      <c r="C123" s="220"/>
      <c r="D123" s="210" t="s">
        <v>137</v>
      </c>
      <c r="E123" s="221" t="s">
        <v>37</v>
      </c>
      <c r="F123" s="222" t="s">
        <v>174</v>
      </c>
      <c r="G123" s="220"/>
      <c r="H123" s="223">
        <v>0.87</v>
      </c>
      <c r="I123" s="224"/>
      <c r="J123" s="220"/>
      <c r="K123" s="220"/>
      <c r="L123" s="225"/>
      <c r="M123" s="226"/>
      <c r="N123" s="227"/>
      <c r="O123" s="227"/>
      <c r="P123" s="227"/>
      <c r="Q123" s="227"/>
      <c r="R123" s="227"/>
      <c r="S123" s="227"/>
      <c r="T123" s="228"/>
      <c r="AT123" s="229" t="s">
        <v>137</v>
      </c>
      <c r="AU123" s="229" t="s">
        <v>85</v>
      </c>
      <c r="AV123" s="12" t="s">
        <v>85</v>
      </c>
      <c r="AW123" s="12" t="s">
        <v>38</v>
      </c>
      <c r="AX123" s="12" t="s">
        <v>78</v>
      </c>
      <c r="AY123" s="229" t="s">
        <v>127</v>
      </c>
    </row>
    <row r="124" spans="2:51" s="12" customFormat="1" ht="12">
      <c r="B124" s="219"/>
      <c r="C124" s="220"/>
      <c r="D124" s="210" t="s">
        <v>137</v>
      </c>
      <c r="E124" s="221" t="s">
        <v>37</v>
      </c>
      <c r="F124" s="222" t="s">
        <v>175</v>
      </c>
      <c r="G124" s="220"/>
      <c r="H124" s="223">
        <v>0.87</v>
      </c>
      <c r="I124" s="224"/>
      <c r="J124" s="220"/>
      <c r="K124" s="220"/>
      <c r="L124" s="225"/>
      <c r="M124" s="226"/>
      <c r="N124" s="227"/>
      <c r="O124" s="227"/>
      <c r="P124" s="227"/>
      <c r="Q124" s="227"/>
      <c r="R124" s="227"/>
      <c r="S124" s="227"/>
      <c r="T124" s="228"/>
      <c r="AT124" s="229" t="s">
        <v>137</v>
      </c>
      <c r="AU124" s="229" t="s">
        <v>85</v>
      </c>
      <c r="AV124" s="12" t="s">
        <v>85</v>
      </c>
      <c r="AW124" s="12" t="s">
        <v>38</v>
      </c>
      <c r="AX124" s="12" t="s">
        <v>78</v>
      </c>
      <c r="AY124" s="229" t="s">
        <v>127</v>
      </c>
    </row>
    <row r="125" spans="2:51" s="12" customFormat="1" ht="12">
      <c r="B125" s="219"/>
      <c r="C125" s="220"/>
      <c r="D125" s="210" t="s">
        <v>137</v>
      </c>
      <c r="E125" s="221" t="s">
        <v>37</v>
      </c>
      <c r="F125" s="222" t="s">
        <v>176</v>
      </c>
      <c r="G125" s="220"/>
      <c r="H125" s="223">
        <v>0.87</v>
      </c>
      <c r="I125" s="224"/>
      <c r="J125" s="220"/>
      <c r="K125" s="220"/>
      <c r="L125" s="225"/>
      <c r="M125" s="226"/>
      <c r="N125" s="227"/>
      <c r="O125" s="227"/>
      <c r="P125" s="227"/>
      <c r="Q125" s="227"/>
      <c r="R125" s="227"/>
      <c r="S125" s="227"/>
      <c r="T125" s="228"/>
      <c r="AT125" s="229" t="s">
        <v>137</v>
      </c>
      <c r="AU125" s="229" t="s">
        <v>85</v>
      </c>
      <c r="AV125" s="12" t="s">
        <v>85</v>
      </c>
      <c r="AW125" s="12" t="s">
        <v>38</v>
      </c>
      <c r="AX125" s="12" t="s">
        <v>78</v>
      </c>
      <c r="AY125" s="229" t="s">
        <v>127</v>
      </c>
    </row>
    <row r="126" spans="2:51" s="12" customFormat="1" ht="12">
      <c r="B126" s="219"/>
      <c r="C126" s="220"/>
      <c r="D126" s="210" t="s">
        <v>137</v>
      </c>
      <c r="E126" s="221" t="s">
        <v>37</v>
      </c>
      <c r="F126" s="222" t="s">
        <v>177</v>
      </c>
      <c r="G126" s="220"/>
      <c r="H126" s="223">
        <v>0.98</v>
      </c>
      <c r="I126" s="224"/>
      <c r="J126" s="220"/>
      <c r="K126" s="220"/>
      <c r="L126" s="225"/>
      <c r="M126" s="226"/>
      <c r="N126" s="227"/>
      <c r="O126" s="227"/>
      <c r="P126" s="227"/>
      <c r="Q126" s="227"/>
      <c r="R126" s="227"/>
      <c r="S126" s="227"/>
      <c r="T126" s="228"/>
      <c r="AT126" s="229" t="s">
        <v>137</v>
      </c>
      <c r="AU126" s="229" t="s">
        <v>85</v>
      </c>
      <c r="AV126" s="12" t="s">
        <v>85</v>
      </c>
      <c r="AW126" s="12" t="s">
        <v>38</v>
      </c>
      <c r="AX126" s="12" t="s">
        <v>78</v>
      </c>
      <c r="AY126" s="229" t="s">
        <v>127</v>
      </c>
    </row>
    <row r="127" spans="2:51" s="13" customFormat="1" ht="12">
      <c r="B127" s="232"/>
      <c r="C127" s="233"/>
      <c r="D127" s="210" t="s">
        <v>137</v>
      </c>
      <c r="E127" s="234" t="s">
        <v>37</v>
      </c>
      <c r="F127" s="235" t="s">
        <v>158</v>
      </c>
      <c r="G127" s="233"/>
      <c r="H127" s="236">
        <v>4.46</v>
      </c>
      <c r="I127" s="237"/>
      <c r="J127" s="233"/>
      <c r="K127" s="233"/>
      <c r="L127" s="238"/>
      <c r="M127" s="239"/>
      <c r="N127" s="240"/>
      <c r="O127" s="240"/>
      <c r="P127" s="240"/>
      <c r="Q127" s="240"/>
      <c r="R127" s="240"/>
      <c r="S127" s="240"/>
      <c r="T127" s="241"/>
      <c r="AT127" s="242" t="s">
        <v>137</v>
      </c>
      <c r="AU127" s="242" t="s">
        <v>85</v>
      </c>
      <c r="AV127" s="13" t="s">
        <v>135</v>
      </c>
      <c r="AW127" s="13" t="s">
        <v>38</v>
      </c>
      <c r="AX127" s="13" t="s">
        <v>83</v>
      </c>
      <c r="AY127" s="242" t="s">
        <v>127</v>
      </c>
    </row>
    <row r="128" spans="2:65" s="1" customFormat="1" ht="16.5" customHeight="1">
      <c r="B128" s="37"/>
      <c r="C128" s="196" t="s">
        <v>178</v>
      </c>
      <c r="D128" s="196" t="s">
        <v>130</v>
      </c>
      <c r="E128" s="197" t="s">
        <v>179</v>
      </c>
      <c r="F128" s="198" t="s">
        <v>180</v>
      </c>
      <c r="G128" s="199" t="s">
        <v>133</v>
      </c>
      <c r="H128" s="200">
        <v>4.46</v>
      </c>
      <c r="I128" s="201"/>
      <c r="J128" s="202">
        <f>ROUND(I128*H128,2)</f>
        <v>0</v>
      </c>
      <c r="K128" s="198" t="s">
        <v>134</v>
      </c>
      <c r="L128" s="42"/>
      <c r="M128" s="203" t="s">
        <v>37</v>
      </c>
      <c r="N128" s="204" t="s">
        <v>49</v>
      </c>
      <c r="O128" s="78"/>
      <c r="P128" s="205">
        <f>O128*H128</f>
        <v>0</v>
      </c>
      <c r="Q128" s="205">
        <v>0.04153</v>
      </c>
      <c r="R128" s="205">
        <f>Q128*H128</f>
        <v>0.1852238</v>
      </c>
      <c r="S128" s="205">
        <v>0</v>
      </c>
      <c r="T128" s="206">
        <f>S128*H128</f>
        <v>0</v>
      </c>
      <c r="AR128" s="16" t="s">
        <v>135</v>
      </c>
      <c r="AT128" s="16" t="s">
        <v>130</v>
      </c>
      <c r="AU128" s="16" t="s">
        <v>85</v>
      </c>
      <c r="AY128" s="16" t="s">
        <v>127</v>
      </c>
      <c r="BE128" s="207">
        <f>IF(N128="základní",J128,0)</f>
        <v>0</v>
      </c>
      <c r="BF128" s="207">
        <f>IF(N128="snížená",J128,0)</f>
        <v>0</v>
      </c>
      <c r="BG128" s="207">
        <f>IF(N128="zákl. přenesená",J128,0)</f>
        <v>0</v>
      </c>
      <c r="BH128" s="207">
        <f>IF(N128="sníž. přenesená",J128,0)</f>
        <v>0</v>
      </c>
      <c r="BI128" s="207">
        <f>IF(N128="nulová",J128,0)</f>
        <v>0</v>
      </c>
      <c r="BJ128" s="16" t="s">
        <v>83</v>
      </c>
      <c r="BK128" s="207">
        <f>ROUND(I128*H128,2)</f>
        <v>0</v>
      </c>
      <c r="BL128" s="16" t="s">
        <v>135</v>
      </c>
      <c r="BM128" s="16" t="s">
        <v>181</v>
      </c>
    </row>
    <row r="129" spans="2:65" s="1" customFormat="1" ht="22.5" customHeight="1">
      <c r="B129" s="37"/>
      <c r="C129" s="196" t="s">
        <v>182</v>
      </c>
      <c r="D129" s="196" t="s">
        <v>130</v>
      </c>
      <c r="E129" s="197" t="s">
        <v>183</v>
      </c>
      <c r="F129" s="198" t="s">
        <v>184</v>
      </c>
      <c r="G129" s="199" t="s">
        <v>185</v>
      </c>
      <c r="H129" s="200">
        <v>0.059</v>
      </c>
      <c r="I129" s="201"/>
      <c r="J129" s="202">
        <f>ROUND(I129*H129,2)</f>
        <v>0</v>
      </c>
      <c r="K129" s="198" t="s">
        <v>134</v>
      </c>
      <c r="L129" s="42"/>
      <c r="M129" s="203" t="s">
        <v>37</v>
      </c>
      <c r="N129" s="204" t="s">
        <v>49</v>
      </c>
      <c r="O129" s="78"/>
      <c r="P129" s="205">
        <f>O129*H129</f>
        <v>0</v>
      </c>
      <c r="Q129" s="205">
        <v>2.25634</v>
      </c>
      <c r="R129" s="205">
        <f>Q129*H129</f>
        <v>0.13312406</v>
      </c>
      <c r="S129" s="205">
        <v>0</v>
      </c>
      <c r="T129" s="206">
        <f>S129*H129</f>
        <v>0</v>
      </c>
      <c r="AR129" s="16" t="s">
        <v>135</v>
      </c>
      <c r="AT129" s="16" t="s">
        <v>130</v>
      </c>
      <c r="AU129" s="16" t="s">
        <v>85</v>
      </c>
      <c r="AY129" s="16" t="s">
        <v>127</v>
      </c>
      <c r="BE129" s="207">
        <f>IF(N129="základní",J129,0)</f>
        <v>0</v>
      </c>
      <c r="BF129" s="207">
        <f>IF(N129="snížená",J129,0)</f>
        <v>0</v>
      </c>
      <c r="BG129" s="207">
        <f>IF(N129="zákl. přenesená",J129,0)</f>
        <v>0</v>
      </c>
      <c r="BH129" s="207">
        <f>IF(N129="sníž. přenesená",J129,0)</f>
        <v>0</v>
      </c>
      <c r="BI129" s="207">
        <f>IF(N129="nulová",J129,0)</f>
        <v>0</v>
      </c>
      <c r="BJ129" s="16" t="s">
        <v>83</v>
      </c>
      <c r="BK129" s="207">
        <f>ROUND(I129*H129,2)</f>
        <v>0</v>
      </c>
      <c r="BL129" s="16" t="s">
        <v>135</v>
      </c>
      <c r="BM129" s="16" t="s">
        <v>186</v>
      </c>
    </row>
    <row r="130" spans="2:51" s="11" customFormat="1" ht="12">
      <c r="B130" s="208"/>
      <c r="C130" s="209"/>
      <c r="D130" s="210" t="s">
        <v>137</v>
      </c>
      <c r="E130" s="211" t="s">
        <v>37</v>
      </c>
      <c r="F130" s="212" t="s">
        <v>187</v>
      </c>
      <c r="G130" s="209"/>
      <c r="H130" s="211" t="s">
        <v>37</v>
      </c>
      <c r="I130" s="213"/>
      <c r="J130" s="209"/>
      <c r="K130" s="209"/>
      <c r="L130" s="214"/>
      <c r="M130" s="215"/>
      <c r="N130" s="216"/>
      <c r="O130" s="216"/>
      <c r="P130" s="216"/>
      <c r="Q130" s="216"/>
      <c r="R130" s="216"/>
      <c r="S130" s="216"/>
      <c r="T130" s="217"/>
      <c r="AT130" s="218" t="s">
        <v>137</v>
      </c>
      <c r="AU130" s="218" t="s">
        <v>85</v>
      </c>
      <c r="AV130" s="11" t="s">
        <v>83</v>
      </c>
      <c r="AW130" s="11" t="s">
        <v>38</v>
      </c>
      <c r="AX130" s="11" t="s">
        <v>78</v>
      </c>
      <c r="AY130" s="218" t="s">
        <v>127</v>
      </c>
    </row>
    <row r="131" spans="2:51" s="12" customFormat="1" ht="12">
      <c r="B131" s="219"/>
      <c r="C131" s="220"/>
      <c r="D131" s="210" t="s">
        <v>137</v>
      </c>
      <c r="E131" s="221" t="s">
        <v>37</v>
      </c>
      <c r="F131" s="222" t="s">
        <v>188</v>
      </c>
      <c r="G131" s="220"/>
      <c r="H131" s="223">
        <v>0.059</v>
      </c>
      <c r="I131" s="224"/>
      <c r="J131" s="220"/>
      <c r="K131" s="220"/>
      <c r="L131" s="225"/>
      <c r="M131" s="226"/>
      <c r="N131" s="227"/>
      <c r="O131" s="227"/>
      <c r="P131" s="227"/>
      <c r="Q131" s="227"/>
      <c r="R131" s="227"/>
      <c r="S131" s="227"/>
      <c r="T131" s="228"/>
      <c r="AT131" s="229" t="s">
        <v>137</v>
      </c>
      <c r="AU131" s="229" t="s">
        <v>85</v>
      </c>
      <c r="AV131" s="12" t="s">
        <v>85</v>
      </c>
      <c r="AW131" s="12" t="s">
        <v>38</v>
      </c>
      <c r="AX131" s="12" t="s">
        <v>83</v>
      </c>
      <c r="AY131" s="229" t="s">
        <v>127</v>
      </c>
    </row>
    <row r="132" spans="2:65" s="1" customFormat="1" ht="22.5" customHeight="1">
      <c r="B132" s="37"/>
      <c r="C132" s="196" t="s">
        <v>189</v>
      </c>
      <c r="D132" s="196" t="s">
        <v>130</v>
      </c>
      <c r="E132" s="197" t="s">
        <v>190</v>
      </c>
      <c r="F132" s="198" t="s">
        <v>191</v>
      </c>
      <c r="G132" s="199" t="s">
        <v>192</v>
      </c>
      <c r="H132" s="200">
        <v>1</v>
      </c>
      <c r="I132" s="201"/>
      <c r="J132" s="202">
        <f>ROUND(I132*H132,2)</f>
        <v>0</v>
      </c>
      <c r="K132" s="198" t="s">
        <v>134</v>
      </c>
      <c r="L132" s="42"/>
      <c r="M132" s="203" t="s">
        <v>37</v>
      </c>
      <c r="N132" s="204" t="s">
        <v>49</v>
      </c>
      <c r="O132" s="78"/>
      <c r="P132" s="205">
        <f>O132*H132</f>
        <v>0</v>
      </c>
      <c r="Q132" s="205">
        <v>0.4417</v>
      </c>
      <c r="R132" s="205">
        <f>Q132*H132</f>
        <v>0.4417</v>
      </c>
      <c r="S132" s="205">
        <v>0</v>
      </c>
      <c r="T132" s="206">
        <f>S132*H132</f>
        <v>0</v>
      </c>
      <c r="AR132" s="16" t="s">
        <v>135</v>
      </c>
      <c r="AT132" s="16" t="s">
        <v>130</v>
      </c>
      <c r="AU132" s="16" t="s">
        <v>85</v>
      </c>
      <c r="AY132" s="16" t="s">
        <v>127</v>
      </c>
      <c r="BE132" s="207">
        <f>IF(N132="základní",J132,0)</f>
        <v>0</v>
      </c>
      <c r="BF132" s="207">
        <f>IF(N132="snížená",J132,0)</f>
        <v>0</v>
      </c>
      <c r="BG132" s="207">
        <f>IF(N132="zákl. přenesená",J132,0)</f>
        <v>0</v>
      </c>
      <c r="BH132" s="207">
        <f>IF(N132="sníž. přenesená",J132,0)</f>
        <v>0</v>
      </c>
      <c r="BI132" s="207">
        <f>IF(N132="nulová",J132,0)</f>
        <v>0</v>
      </c>
      <c r="BJ132" s="16" t="s">
        <v>83</v>
      </c>
      <c r="BK132" s="207">
        <f>ROUND(I132*H132,2)</f>
        <v>0</v>
      </c>
      <c r="BL132" s="16" t="s">
        <v>135</v>
      </c>
      <c r="BM132" s="16" t="s">
        <v>193</v>
      </c>
    </row>
    <row r="133" spans="2:47" s="1" customFormat="1" ht="12">
      <c r="B133" s="37"/>
      <c r="C133" s="38"/>
      <c r="D133" s="210" t="s">
        <v>144</v>
      </c>
      <c r="E133" s="38"/>
      <c r="F133" s="230" t="s">
        <v>194</v>
      </c>
      <c r="G133" s="38"/>
      <c r="H133" s="38"/>
      <c r="I133" s="123"/>
      <c r="J133" s="38"/>
      <c r="K133" s="38"/>
      <c r="L133" s="42"/>
      <c r="M133" s="231"/>
      <c r="N133" s="78"/>
      <c r="O133" s="78"/>
      <c r="P133" s="78"/>
      <c r="Q133" s="78"/>
      <c r="R133" s="78"/>
      <c r="S133" s="78"/>
      <c r="T133" s="79"/>
      <c r="AT133" s="16" t="s">
        <v>144</v>
      </c>
      <c r="AU133" s="16" t="s">
        <v>85</v>
      </c>
    </row>
    <row r="134" spans="2:51" s="11" customFormat="1" ht="12">
      <c r="B134" s="208"/>
      <c r="C134" s="209"/>
      <c r="D134" s="210" t="s">
        <v>137</v>
      </c>
      <c r="E134" s="211" t="s">
        <v>37</v>
      </c>
      <c r="F134" s="212" t="s">
        <v>138</v>
      </c>
      <c r="G134" s="209"/>
      <c r="H134" s="211" t="s">
        <v>37</v>
      </c>
      <c r="I134" s="213"/>
      <c r="J134" s="209"/>
      <c r="K134" s="209"/>
      <c r="L134" s="214"/>
      <c r="M134" s="215"/>
      <c r="N134" s="216"/>
      <c r="O134" s="216"/>
      <c r="P134" s="216"/>
      <c r="Q134" s="216"/>
      <c r="R134" s="216"/>
      <c r="S134" s="216"/>
      <c r="T134" s="217"/>
      <c r="AT134" s="218" t="s">
        <v>137</v>
      </c>
      <c r="AU134" s="218" t="s">
        <v>85</v>
      </c>
      <c r="AV134" s="11" t="s">
        <v>83</v>
      </c>
      <c r="AW134" s="11" t="s">
        <v>38</v>
      </c>
      <c r="AX134" s="11" t="s">
        <v>78</v>
      </c>
      <c r="AY134" s="218" t="s">
        <v>127</v>
      </c>
    </row>
    <row r="135" spans="2:51" s="12" customFormat="1" ht="12">
      <c r="B135" s="219"/>
      <c r="C135" s="220"/>
      <c r="D135" s="210" t="s">
        <v>137</v>
      </c>
      <c r="E135" s="221" t="s">
        <v>37</v>
      </c>
      <c r="F135" s="222" t="s">
        <v>195</v>
      </c>
      <c r="G135" s="220"/>
      <c r="H135" s="223">
        <v>1</v>
      </c>
      <c r="I135" s="224"/>
      <c r="J135" s="220"/>
      <c r="K135" s="220"/>
      <c r="L135" s="225"/>
      <c r="M135" s="226"/>
      <c r="N135" s="227"/>
      <c r="O135" s="227"/>
      <c r="P135" s="227"/>
      <c r="Q135" s="227"/>
      <c r="R135" s="227"/>
      <c r="S135" s="227"/>
      <c r="T135" s="228"/>
      <c r="AT135" s="229" t="s">
        <v>137</v>
      </c>
      <c r="AU135" s="229" t="s">
        <v>85</v>
      </c>
      <c r="AV135" s="12" t="s">
        <v>85</v>
      </c>
      <c r="AW135" s="12" t="s">
        <v>38</v>
      </c>
      <c r="AX135" s="12" t="s">
        <v>83</v>
      </c>
      <c r="AY135" s="229" t="s">
        <v>127</v>
      </c>
    </row>
    <row r="136" spans="2:65" s="1" customFormat="1" ht="16.5" customHeight="1">
      <c r="B136" s="37"/>
      <c r="C136" s="243" t="s">
        <v>196</v>
      </c>
      <c r="D136" s="243" t="s">
        <v>197</v>
      </c>
      <c r="E136" s="244" t="s">
        <v>198</v>
      </c>
      <c r="F136" s="245" t="s">
        <v>199</v>
      </c>
      <c r="G136" s="246" t="s">
        <v>192</v>
      </c>
      <c r="H136" s="247">
        <v>1</v>
      </c>
      <c r="I136" s="248"/>
      <c r="J136" s="249">
        <f>ROUND(I136*H136,2)</f>
        <v>0</v>
      </c>
      <c r="K136" s="245" t="s">
        <v>200</v>
      </c>
      <c r="L136" s="250"/>
      <c r="M136" s="251" t="s">
        <v>37</v>
      </c>
      <c r="N136" s="252" t="s">
        <v>49</v>
      </c>
      <c r="O136" s="78"/>
      <c r="P136" s="205">
        <f>O136*H136</f>
        <v>0</v>
      </c>
      <c r="Q136" s="205">
        <v>0</v>
      </c>
      <c r="R136" s="205">
        <f>Q136*H136</f>
        <v>0</v>
      </c>
      <c r="S136" s="205">
        <v>0</v>
      </c>
      <c r="T136" s="206">
        <f>S136*H136</f>
        <v>0</v>
      </c>
      <c r="AR136" s="16" t="s">
        <v>178</v>
      </c>
      <c r="AT136" s="16" t="s">
        <v>197</v>
      </c>
      <c r="AU136" s="16" t="s">
        <v>85</v>
      </c>
      <c r="AY136" s="16" t="s">
        <v>127</v>
      </c>
      <c r="BE136" s="207">
        <f>IF(N136="základní",J136,0)</f>
        <v>0</v>
      </c>
      <c r="BF136" s="207">
        <f>IF(N136="snížená",J136,0)</f>
        <v>0</v>
      </c>
      <c r="BG136" s="207">
        <f>IF(N136="zákl. přenesená",J136,0)</f>
        <v>0</v>
      </c>
      <c r="BH136" s="207">
        <f>IF(N136="sníž. přenesená",J136,0)</f>
        <v>0</v>
      </c>
      <c r="BI136" s="207">
        <f>IF(N136="nulová",J136,0)</f>
        <v>0</v>
      </c>
      <c r="BJ136" s="16" t="s">
        <v>83</v>
      </c>
      <c r="BK136" s="207">
        <f>ROUND(I136*H136,2)</f>
        <v>0</v>
      </c>
      <c r="BL136" s="16" t="s">
        <v>135</v>
      </c>
      <c r="BM136" s="16" t="s">
        <v>201</v>
      </c>
    </row>
    <row r="137" spans="2:63" s="10" customFormat="1" ht="22.8" customHeight="1">
      <c r="B137" s="180"/>
      <c r="C137" s="181"/>
      <c r="D137" s="182" t="s">
        <v>77</v>
      </c>
      <c r="E137" s="194" t="s">
        <v>182</v>
      </c>
      <c r="F137" s="194" t="s">
        <v>202</v>
      </c>
      <c r="G137" s="181"/>
      <c r="H137" s="181"/>
      <c r="I137" s="184"/>
      <c r="J137" s="195">
        <f>BK137</f>
        <v>0</v>
      </c>
      <c r="K137" s="181"/>
      <c r="L137" s="186"/>
      <c r="M137" s="187"/>
      <c r="N137" s="188"/>
      <c r="O137" s="188"/>
      <c r="P137" s="189">
        <f>SUM(P138:P184)</f>
        <v>0</v>
      </c>
      <c r="Q137" s="188"/>
      <c r="R137" s="189">
        <f>SUM(R138:R184)</f>
        <v>0.0255204</v>
      </c>
      <c r="S137" s="188"/>
      <c r="T137" s="190">
        <f>SUM(T138:T184)</f>
        <v>11.558579</v>
      </c>
      <c r="AR137" s="191" t="s">
        <v>83</v>
      </c>
      <c r="AT137" s="192" t="s">
        <v>77</v>
      </c>
      <c r="AU137" s="192" t="s">
        <v>83</v>
      </c>
      <c r="AY137" s="191" t="s">
        <v>127</v>
      </c>
      <c r="BK137" s="193">
        <f>SUM(BK138:BK184)</f>
        <v>0</v>
      </c>
    </row>
    <row r="138" spans="2:65" s="1" customFormat="1" ht="16.5" customHeight="1">
      <c r="B138" s="37"/>
      <c r="C138" s="196" t="s">
        <v>203</v>
      </c>
      <c r="D138" s="196" t="s">
        <v>130</v>
      </c>
      <c r="E138" s="197" t="s">
        <v>204</v>
      </c>
      <c r="F138" s="198" t="s">
        <v>205</v>
      </c>
      <c r="G138" s="199" t="s">
        <v>133</v>
      </c>
      <c r="H138" s="200">
        <v>150.12</v>
      </c>
      <c r="I138" s="201"/>
      <c r="J138" s="202">
        <f>ROUND(I138*H138,2)</f>
        <v>0</v>
      </c>
      <c r="K138" s="198" t="s">
        <v>134</v>
      </c>
      <c r="L138" s="42"/>
      <c r="M138" s="203" t="s">
        <v>37</v>
      </c>
      <c r="N138" s="204" t="s">
        <v>49</v>
      </c>
      <c r="O138" s="78"/>
      <c r="P138" s="205">
        <f>O138*H138</f>
        <v>0</v>
      </c>
      <c r="Q138" s="205">
        <v>0.00013</v>
      </c>
      <c r="R138" s="205">
        <f>Q138*H138</f>
        <v>0.019515599999999998</v>
      </c>
      <c r="S138" s="205">
        <v>0</v>
      </c>
      <c r="T138" s="206">
        <f>S138*H138</f>
        <v>0</v>
      </c>
      <c r="AR138" s="16" t="s">
        <v>135</v>
      </c>
      <c r="AT138" s="16" t="s">
        <v>130</v>
      </c>
      <c r="AU138" s="16" t="s">
        <v>85</v>
      </c>
      <c r="AY138" s="16" t="s">
        <v>127</v>
      </c>
      <c r="BE138" s="207">
        <f>IF(N138="základní",J138,0)</f>
        <v>0</v>
      </c>
      <c r="BF138" s="207">
        <f>IF(N138="snížená",J138,0)</f>
        <v>0</v>
      </c>
      <c r="BG138" s="207">
        <f>IF(N138="zákl. přenesená",J138,0)</f>
        <v>0</v>
      </c>
      <c r="BH138" s="207">
        <f>IF(N138="sníž. přenesená",J138,0)</f>
        <v>0</v>
      </c>
      <c r="BI138" s="207">
        <f>IF(N138="nulová",J138,0)</f>
        <v>0</v>
      </c>
      <c r="BJ138" s="16" t="s">
        <v>83</v>
      </c>
      <c r="BK138" s="207">
        <f>ROUND(I138*H138,2)</f>
        <v>0</v>
      </c>
      <c r="BL138" s="16" t="s">
        <v>135</v>
      </c>
      <c r="BM138" s="16" t="s">
        <v>206</v>
      </c>
    </row>
    <row r="139" spans="2:47" s="1" customFormat="1" ht="12">
      <c r="B139" s="37"/>
      <c r="C139" s="38"/>
      <c r="D139" s="210" t="s">
        <v>144</v>
      </c>
      <c r="E139" s="38"/>
      <c r="F139" s="230" t="s">
        <v>207</v>
      </c>
      <c r="G139" s="38"/>
      <c r="H139" s="38"/>
      <c r="I139" s="123"/>
      <c r="J139" s="38"/>
      <c r="K139" s="38"/>
      <c r="L139" s="42"/>
      <c r="M139" s="231"/>
      <c r="N139" s="78"/>
      <c r="O139" s="78"/>
      <c r="P139" s="78"/>
      <c r="Q139" s="78"/>
      <c r="R139" s="78"/>
      <c r="S139" s="78"/>
      <c r="T139" s="79"/>
      <c r="AT139" s="16" t="s">
        <v>144</v>
      </c>
      <c r="AU139" s="16" t="s">
        <v>85</v>
      </c>
    </row>
    <row r="140" spans="2:51" s="11" customFormat="1" ht="12">
      <c r="B140" s="208"/>
      <c r="C140" s="209"/>
      <c r="D140" s="210" t="s">
        <v>137</v>
      </c>
      <c r="E140" s="211" t="s">
        <v>37</v>
      </c>
      <c r="F140" s="212" t="s">
        <v>138</v>
      </c>
      <c r="G140" s="209"/>
      <c r="H140" s="211" t="s">
        <v>37</v>
      </c>
      <c r="I140" s="213"/>
      <c r="J140" s="209"/>
      <c r="K140" s="209"/>
      <c r="L140" s="214"/>
      <c r="M140" s="215"/>
      <c r="N140" s="216"/>
      <c r="O140" s="216"/>
      <c r="P140" s="216"/>
      <c r="Q140" s="216"/>
      <c r="R140" s="216"/>
      <c r="S140" s="216"/>
      <c r="T140" s="217"/>
      <c r="AT140" s="218" t="s">
        <v>137</v>
      </c>
      <c r="AU140" s="218" t="s">
        <v>85</v>
      </c>
      <c r="AV140" s="11" t="s">
        <v>83</v>
      </c>
      <c r="AW140" s="11" t="s">
        <v>38</v>
      </c>
      <c r="AX140" s="11" t="s">
        <v>78</v>
      </c>
      <c r="AY140" s="218" t="s">
        <v>127</v>
      </c>
    </row>
    <row r="141" spans="2:51" s="12" customFormat="1" ht="12">
      <c r="B141" s="219"/>
      <c r="C141" s="220"/>
      <c r="D141" s="210" t="s">
        <v>137</v>
      </c>
      <c r="E141" s="221" t="s">
        <v>37</v>
      </c>
      <c r="F141" s="222" t="s">
        <v>208</v>
      </c>
      <c r="G141" s="220"/>
      <c r="H141" s="223">
        <v>34.18</v>
      </c>
      <c r="I141" s="224"/>
      <c r="J141" s="220"/>
      <c r="K141" s="220"/>
      <c r="L141" s="225"/>
      <c r="M141" s="226"/>
      <c r="N141" s="227"/>
      <c r="O141" s="227"/>
      <c r="P141" s="227"/>
      <c r="Q141" s="227"/>
      <c r="R141" s="227"/>
      <c r="S141" s="227"/>
      <c r="T141" s="228"/>
      <c r="AT141" s="229" t="s">
        <v>137</v>
      </c>
      <c r="AU141" s="229" t="s">
        <v>85</v>
      </c>
      <c r="AV141" s="12" t="s">
        <v>85</v>
      </c>
      <c r="AW141" s="12" t="s">
        <v>38</v>
      </c>
      <c r="AX141" s="12" t="s">
        <v>78</v>
      </c>
      <c r="AY141" s="229" t="s">
        <v>127</v>
      </c>
    </row>
    <row r="142" spans="2:51" s="12" customFormat="1" ht="12">
      <c r="B142" s="219"/>
      <c r="C142" s="220"/>
      <c r="D142" s="210" t="s">
        <v>137</v>
      </c>
      <c r="E142" s="221" t="s">
        <v>37</v>
      </c>
      <c r="F142" s="222" t="s">
        <v>209</v>
      </c>
      <c r="G142" s="220"/>
      <c r="H142" s="223">
        <v>29.39</v>
      </c>
      <c r="I142" s="224"/>
      <c r="J142" s="220"/>
      <c r="K142" s="220"/>
      <c r="L142" s="225"/>
      <c r="M142" s="226"/>
      <c r="N142" s="227"/>
      <c r="O142" s="227"/>
      <c r="P142" s="227"/>
      <c r="Q142" s="227"/>
      <c r="R142" s="227"/>
      <c r="S142" s="227"/>
      <c r="T142" s="228"/>
      <c r="AT142" s="229" t="s">
        <v>137</v>
      </c>
      <c r="AU142" s="229" t="s">
        <v>85</v>
      </c>
      <c r="AV142" s="12" t="s">
        <v>85</v>
      </c>
      <c r="AW142" s="12" t="s">
        <v>38</v>
      </c>
      <c r="AX142" s="12" t="s">
        <v>78</v>
      </c>
      <c r="AY142" s="229" t="s">
        <v>127</v>
      </c>
    </row>
    <row r="143" spans="2:51" s="12" customFormat="1" ht="12">
      <c r="B143" s="219"/>
      <c r="C143" s="220"/>
      <c r="D143" s="210" t="s">
        <v>137</v>
      </c>
      <c r="E143" s="221" t="s">
        <v>37</v>
      </c>
      <c r="F143" s="222" t="s">
        <v>210</v>
      </c>
      <c r="G143" s="220"/>
      <c r="H143" s="223">
        <v>36.54</v>
      </c>
      <c r="I143" s="224"/>
      <c r="J143" s="220"/>
      <c r="K143" s="220"/>
      <c r="L143" s="225"/>
      <c r="M143" s="226"/>
      <c r="N143" s="227"/>
      <c r="O143" s="227"/>
      <c r="P143" s="227"/>
      <c r="Q143" s="227"/>
      <c r="R143" s="227"/>
      <c r="S143" s="227"/>
      <c r="T143" s="228"/>
      <c r="AT143" s="229" t="s">
        <v>137</v>
      </c>
      <c r="AU143" s="229" t="s">
        <v>85</v>
      </c>
      <c r="AV143" s="12" t="s">
        <v>85</v>
      </c>
      <c r="AW143" s="12" t="s">
        <v>38</v>
      </c>
      <c r="AX143" s="12" t="s">
        <v>78</v>
      </c>
      <c r="AY143" s="229" t="s">
        <v>127</v>
      </c>
    </row>
    <row r="144" spans="2:51" s="12" customFormat="1" ht="12">
      <c r="B144" s="219"/>
      <c r="C144" s="220"/>
      <c r="D144" s="210" t="s">
        <v>137</v>
      </c>
      <c r="E144" s="221" t="s">
        <v>37</v>
      </c>
      <c r="F144" s="222" t="s">
        <v>211</v>
      </c>
      <c r="G144" s="220"/>
      <c r="H144" s="223">
        <v>45.56</v>
      </c>
      <c r="I144" s="224"/>
      <c r="J144" s="220"/>
      <c r="K144" s="220"/>
      <c r="L144" s="225"/>
      <c r="M144" s="226"/>
      <c r="N144" s="227"/>
      <c r="O144" s="227"/>
      <c r="P144" s="227"/>
      <c r="Q144" s="227"/>
      <c r="R144" s="227"/>
      <c r="S144" s="227"/>
      <c r="T144" s="228"/>
      <c r="AT144" s="229" t="s">
        <v>137</v>
      </c>
      <c r="AU144" s="229" t="s">
        <v>85</v>
      </c>
      <c r="AV144" s="12" t="s">
        <v>85</v>
      </c>
      <c r="AW144" s="12" t="s">
        <v>38</v>
      </c>
      <c r="AX144" s="12" t="s">
        <v>78</v>
      </c>
      <c r="AY144" s="229" t="s">
        <v>127</v>
      </c>
    </row>
    <row r="145" spans="2:51" s="12" customFormat="1" ht="12">
      <c r="B145" s="219"/>
      <c r="C145" s="220"/>
      <c r="D145" s="210" t="s">
        <v>137</v>
      </c>
      <c r="E145" s="221" t="s">
        <v>37</v>
      </c>
      <c r="F145" s="222" t="s">
        <v>212</v>
      </c>
      <c r="G145" s="220"/>
      <c r="H145" s="223">
        <v>4.45</v>
      </c>
      <c r="I145" s="224"/>
      <c r="J145" s="220"/>
      <c r="K145" s="220"/>
      <c r="L145" s="225"/>
      <c r="M145" s="226"/>
      <c r="N145" s="227"/>
      <c r="O145" s="227"/>
      <c r="P145" s="227"/>
      <c r="Q145" s="227"/>
      <c r="R145" s="227"/>
      <c r="S145" s="227"/>
      <c r="T145" s="228"/>
      <c r="AT145" s="229" t="s">
        <v>137</v>
      </c>
      <c r="AU145" s="229" t="s">
        <v>85</v>
      </c>
      <c r="AV145" s="12" t="s">
        <v>85</v>
      </c>
      <c r="AW145" s="12" t="s">
        <v>38</v>
      </c>
      <c r="AX145" s="12" t="s">
        <v>78</v>
      </c>
      <c r="AY145" s="229" t="s">
        <v>127</v>
      </c>
    </row>
    <row r="146" spans="2:51" s="13" customFormat="1" ht="12">
      <c r="B146" s="232"/>
      <c r="C146" s="233"/>
      <c r="D146" s="210" t="s">
        <v>137</v>
      </c>
      <c r="E146" s="234" t="s">
        <v>37</v>
      </c>
      <c r="F146" s="235" t="s">
        <v>158</v>
      </c>
      <c r="G146" s="233"/>
      <c r="H146" s="236">
        <v>150.12</v>
      </c>
      <c r="I146" s="237"/>
      <c r="J146" s="233"/>
      <c r="K146" s="233"/>
      <c r="L146" s="238"/>
      <c r="M146" s="239"/>
      <c r="N146" s="240"/>
      <c r="O146" s="240"/>
      <c r="P146" s="240"/>
      <c r="Q146" s="240"/>
      <c r="R146" s="240"/>
      <c r="S146" s="240"/>
      <c r="T146" s="241"/>
      <c r="AT146" s="242" t="s">
        <v>137</v>
      </c>
      <c r="AU146" s="242" t="s">
        <v>85</v>
      </c>
      <c r="AV146" s="13" t="s">
        <v>135</v>
      </c>
      <c r="AW146" s="13" t="s">
        <v>38</v>
      </c>
      <c r="AX146" s="13" t="s">
        <v>83</v>
      </c>
      <c r="AY146" s="242" t="s">
        <v>127</v>
      </c>
    </row>
    <row r="147" spans="2:65" s="1" customFormat="1" ht="22.5" customHeight="1">
      <c r="B147" s="37"/>
      <c r="C147" s="196" t="s">
        <v>213</v>
      </c>
      <c r="D147" s="196" t="s">
        <v>130</v>
      </c>
      <c r="E147" s="197" t="s">
        <v>214</v>
      </c>
      <c r="F147" s="198" t="s">
        <v>215</v>
      </c>
      <c r="G147" s="199" t="s">
        <v>133</v>
      </c>
      <c r="H147" s="200">
        <v>42.926</v>
      </c>
      <c r="I147" s="201"/>
      <c r="J147" s="202">
        <f>ROUND(I147*H147,2)</f>
        <v>0</v>
      </c>
      <c r="K147" s="198" t="s">
        <v>134</v>
      </c>
      <c r="L147" s="42"/>
      <c r="M147" s="203" t="s">
        <v>37</v>
      </c>
      <c r="N147" s="204" t="s">
        <v>49</v>
      </c>
      <c r="O147" s="78"/>
      <c r="P147" s="205">
        <f>O147*H147</f>
        <v>0</v>
      </c>
      <c r="Q147" s="205">
        <v>0</v>
      </c>
      <c r="R147" s="205">
        <f>Q147*H147</f>
        <v>0</v>
      </c>
      <c r="S147" s="205">
        <v>0.261</v>
      </c>
      <c r="T147" s="206">
        <f>S147*H147</f>
        <v>11.203686000000001</v>
      </c>
      <c r="AR147" s="16" t="s">
        <v>135</v>
      </c>
      <c r="AT147" s="16" t="s">
        <v>130</v>
      </c>
      <c r="AU147" s="16" t="s">
        <v>85</v>
      </c>
      <c r="AY147" s="16" t="s">
        <v>127</v>
      </c>
      <c r="BE147" s="207">
        <f>IF(N147="základní",J147,0)</f>
        <v>0</v>
      </c>
      <c r="BF147" s="207">
        <f>IF(N147="snížená",J147,0)</f>
        <v>0</v>
      </c>
      <c r="BG147" s="207">
        <f>IF(N147="zákl. přenesená",J147,0)</f>
        <v>0</v>
      </c>
      <c r="BH147" s="207">
        <f>IF(N147="sníž. přenesená",J147,0)</f>
        <v>0</v>
      </c>
      <c r="BI147" s="207">
        <f>IF(N147="nulová",J147,0)</f>
        <v>0</v>
      </c>
      <c r="BJ147" s="16" t="s">
        <v>83</v>
      </c>
      <c r="BK147" s="207">
        <f>ROUND(I147*H147,2)</f>
        <v>0</v>
      </c>
      <c r="BL147" s="16" t="s">
        <v>135</v>
      </c>
      <c r="BM147" s="16" t="s">
        <v>216</v>
      </c>
    </row>
    <row r="148" spans="2:51" s="11" customFormat="1" ht="12">
      <c r="B148" s="208"/>
      <c r="C148" s="209"/>
      <c r="D148" s="210" t="s">
        <v>137</v>
      </c>
      <c r="E148" s="211" t="s">
        <v>37</v>
      </c>
      <c r="F148" s="212" t="s">
        <v>138</v>
      </c>
      <c r="G148" s="209"/>
      <c r="H148" s="211" t="s">
        <v>37</v>
      </c>
      <c r="I148" s="213"/>
      <c r="J148" s="209"/>
      <c r="K148" s="209"/>
      <c r="L148" s="214"/>
      <c r="M148" s="215"/>
      <c r="N148" s="216"/>
      <c r="O148" s="216"/>
      <c r="P148" s="216"/>
      <c r="Q148" s="216"/>
      <c r="R148" s="216"/>
      <c r="S148" s="216"/>
      <c r="T148" s="217"/>
      <c r="AT148" s="218" t="s">
        <v>137</v>
      </c>
      <c r="AU148" s="218" t="s">
        <v>85</v>
      </c>
      <c r="AV148" s="11" t="s">
        <v>83</v>
      </c>
      <c r="AW148" s="11" t="s">
        <v>38</v>
      </c>
      <c r="AX148" s="11" t="s">
        <v>78</v>
      </c>
      <c r="AY148" s="218" t="s">
        <v>127</v>
      </c>
    </row>
    <row r="149" spans="2:51" s="12" customFormat="1" ht="12">
      <c r="B149" s="219"/>
      <c r="C149" s="220"/>
      <c r="D149" s="210" t="s">
        <v>137</v>
      </c>
      <c r="E149" s="221" t="s">
        <v>37</v>
      </c>
      <c r="F149" s="222" t="s">
        <v>217</v>
      </c>
      <c r="G149" s="220"/>
      <c r="H149" s="223">
        <v>5.742</v>
      </c>
      <c r="I149" s="224"/>
      <c r="J149" s="220"/>
      <c r="K149" s="220"/>
      <c r="L149" s="225"/>
      <c r="M149" s="226"/>
      <c r="N149" s="227"/>
      <c r="O149" s="227"/>
      <c r="P149" s="227"/>
      <c r="Q149" s="227"/>
      <c r="R149" s="227"/>
      <c r="S149" s="227"/>
      <c r="T149" s="228"/>
      <c r="AT149" s="229" t="s">
        <v>137</v>
      </c>
      <c r="AU149" s="229" t="s">
        <v>85</v>
      </c>
      <c r="AV149" s="12" t="s">
        <v>85</v>
      </c>
      <c r="AW149" s="12" t="s">
        <v>38</v>
      </c>
      <c r="AX149" s="12" t="s">
        <v>78</v>
      </c>
      <c r="AY149" s="229" t="s">
        <v>127</v>
      </c>
    </row>
    <row r="150" spans="2:51" s="12" customFormat="1" ht="12">
      <c r="B150" s="219"/>
      <c r="C150" s="220"/>
      <c r="D150" s="210" t="s">
        <v>137</v>
      </c>
      <c r="E150" s="221" t="s">
        <v>37</v>
      </c>
      <c r="F150" s="222" t="s">
        <v>218</v>
      </c>
      <c r="G150" s="220"/>
      <c r="H150" s="223">
        <v>26.236</v>
      </c>
      <c r="I150" s="224"/>
      <c r="J150" s="220"/>
      <c r="K150" s="220"/>
      <c r="L150" s="225"/>
      <c r="M150" s="226"/>
      <c r="N150" s="227"/>
      <c r="O150" s="227"/>
      <c r="P150" s="227"/>
      <c r="Q150" s="227"/>
      <c r="R150" s="227"/>
      <c r="S150" s="227"/>
      <c r="T150" s="228"/>
      <c r="AT150" s="229" t="s">
        <v>137</v>
      </c>
      <c r="AU150" s="229" t="s">
        <v>85</v>
      </c>
      <c r="AV150" s="12" t="s">
        <v>85</v>
      </c>
      <c r="AW150" s="12" t="s">
        <v>38</v>
      </c>
      <c r="AX150" s="12" t="s">
        <v>78</v>
      </c>
      <c r="AY150" s="229" t="s">
        <v>127</v>
      </c>
    </row>
    <row r="151" spans="2:51" s="12" customFormat="1" ht="12">
      <c r="B151" s="219"/>
      <c r="C151" s="220"/>
      <c r="D151" s="210" t="s">
        <v>137</v>
      </c>
      <c r="E151" s="221" t="s">
        <v>37</v>
      </c>
      <c r="F151" s="222" t="s">
        <v>219</v>
      </c>
      <c r="G151" s="220"/>
      <c r="H151" s="223">
        <v>6.308</v>
      </c>
      <c r="I151" s="224"/>
      <c r="J151" s="220"/>
      <c r="K151" s="220"/>
      <c r="L151" s="225"/>
      <c r="M151" s="226"/>
      <c r="N151" s="227"/>
      <c r="O151" s="227"/>
      <c r="P151" s="227"/>
      <c r="Q151" s="227"/>
      <c r="R151" s="227"/>
      <c r="S151" s="227"/>
      <c r="T151" s="228"/>
      <c r="AT151" s="229" t="s">
        <v>137</v>
      </c>
      <c r="AU151" s="229" t="s">
        <v>85</v>
      </c>
      <c r="AV151" s="12" t="s">
        <v>85</v>
      </c>
      <c r="AW151" s="12" t="s">
        <v>38</v>
      </c>
      <c r="AX151" s="12" t="s">
        <v>78</v>
      </c>
      <c r="AY151" s="229" t="s">
        <v>127</v>
      </c>
    </row>
    <row r="152" spans="2:51" s="12" customFormat="1" ht="12">
      <c r="B152" s="219"/>
      <c r="C152" s="220"/>
      <c r="D152" s="210" t="s">
        <v>137</v>
      </c>
      <c r="E152" s="221" t="s">
        <v>37</v>
      </c>
      <c r="F152" s="222" t="s">
        <v>220</v>
      </c>
      <c r="G152" s="220"/>
      <c r="H152" s="223">
        <v>4.64</v>
      </c>
      <c r="I152" s="224"/>
      <c r="J152" s="220"/>
      <c r="K152" s="220"/>
      <c r="L152" s="225"/>
      <c r="M152" s="226"/>
      <c r="N152" s="227"/>
      <c r="O152" s="227"/>
      <c r="P152" s="227"/>
      <c r="Q152" s="227"/>
      <c r="R152" s="227"/>
      <c r="S152" s="227"/>
      <c r="T152" s="228"/>
      <c r="AT152" s="229" t="s">
        <v>137</v>
      </c>
      <c r="AU152" s="229" t="s">
        <v>85</v>
      </c>
      <c r="AV152" s="12" t="s">
        <v>85</v>
      </c>
      <c r="AW152" s="12" t="s">
        <v>38</v>
      </c>
      <c r="AX152" s="12" t="s">
        <v>78</v>
      </c>
      <c r="AY152" s="229" t="s">
        <v>127</v>
      </c>
    </row>
    <row r="153" spans="2:51" s="13" customFormat="1" ht="12">
      <c r="B153" s="232"/>
      <c r="C153" s="233"/>
      <c r="D153" s="210" t="s">
        <v>137</v>
      </c>
      <c r="E153" s="234" t="s">
        <v>37</v>
      </c>
      <c r="F153" s="235" t="s">
        <v>158</v>
      </c>
      <c r="G153" s="233"/>
      <c r="H153" s="236">
        <v>42.926</v>
      </c>
      <c r="I153" s="237"/>
      <c r="J153" s="233"/>
      <c r="K153" s="233"/>
      <c r="L153" s="238"/>
      <c r="M153" s="239"/>
      <c r="N153" s="240"/>
      <c r="O153" s="240"/>
      <c r="P153" s="240"/>
      <c r="Q153" s="240"/>
      <c r="R153" s="240"/>
      <c r="S153" s="240"/>
      <c r="T153" s="241"/>
      <c r="AT153" s="242" t="s">
        <v>137</v>
      </c>
      <c r="AU153" s="242" t="s">
        <v>85</v>
      </c>
      <c r="AV153" s="13" t="s">
        <v>135</v>
      </c>
      <c r="AW153" s="13" t="s">
        <v>38</v>
      </c>
      <c r="AX153" s="13" t="s">
        <v>83</v>
      </c>
      <c r="AY153" s="242" t="s">
        <v>127</v>
      </c>
    </row>
    <row r="154" spans="2:65" s="1" customFormat="1" ht="16.5" customHeight="1">
      <c r="B154" s="37"/>
      <c r="C154" s="196" t="s">
        <v>221</v>
      </c>
      <c r="D154" s="196" t="s">
        <v>130</v>
      </c>
      <c r="E154" s="197" t="s">
        <v>222</v>
      </c>
      <c r="F154" s="198" t="s">
        <v>223</v>
      </c>
      <c r="G154" s="199" t="s">
        <v>133</v>
      </c>
      <c r="H154" s="200">
        <v>111.49</v>
      </c>
      <c r="I154" s="201"/>
      <c r="J154" s="202">
        <f>ROUND(I154*H154,2)</f>
        <v>0</v>
      </c>
      <c r="K154" s="198" t="s">
        <v>134</v>
      </c>
      <c r="L154" s="42"/>
      <c r="M154" s="203" t="s">
        <v>37</v>
      </c>
      <c r="N154" s="204" t="s">
        <v>49</v>
      </c>
      <c r="O154" s="78"/>
      <c r="P154" s="205">
        <f>O154*H154</f>
        <v>0</v>
      </c>
      <c r="Q154" s="205">
        <v>0</v>
      </c>
      <c r="R154" s="205">
        <f>Q154*H154</f>
        <v>0</v>
      </c>
      <c r="S154" s="205">
        <v>0</v>
      </c>
      <c r="T154" s="206">
        <f>S154*H154</f>
        <v>0</v>
      </c>
      <c r="AR154" s="16" t="s">
        <v>135</v>
      </c>
      <c r="AT154" s="16" t="s">
        <v>130</v>
      </c>
      <c r="AU154" s="16" t="s">
        <v>85</v>
      </c>
      <c r="AY154" s="16" t="s">
        <v>127</v>
      </c>
      <c r="BE154" s="207">
        <f>IF(N154="základní",J154,0)</f>
        <v>0</v>
      </c>
      <c r="BF154" s="207">
        <f>IF(N154="snížená",J154,0)</f>
        <v>0</v>
      </c>
      <c r="BG154" s="207">
        <f>IF(N154="zákl. přenesená",J154,0)</f>
        <v>0</v>
      </c>
      <c r="BH154" s="207">
        <f>IF(N154="sníž. přenesená",J154,0)</f>
        <v>0</v>
      </c>
      <c r="BI154" s="207">
        <f>IF(N154="nulová",J154,0)</f>
        <v>0</v>
      </c>
      <c r="BJ154" s="16" t="s">
        <v>83</v>
      </c>
      <c r="BK154" s="207">
        <f>ROUND(I154*H154,2)</f>
        <v>0</v>
      </c>
      <c r="BL154" s="16" t="s">
        <v>135</v>
      </c>
      <c r="BM154" s="16" t="s">
        <v>224</v>
      </c>
    </row>
    <row r="155" spans="2:47" s="1" customFormat="1" ht="12">
      <c r="B155" s="37"/>
      <c r="C155" s="38"/>
      <c r="D155" s="210" t="s">
        <v>144</v>
      </c>
      <c r="E155" s="38"/>
      <c r="F155" s="230" t="s">
        <v>225</v>
      </c>
      <c r="G155" s="38"/>
      <c r="H155" s="38"/>
      <c r="I155" s="123"/>
      <c r="J155" s="38"/>
      <c r="K155" s="38"/>
      <c r="L155" s="42"/>
      <c r="M155" s="231"/>
      <c r="N155" s="78"/>
      <c r="O155" s="78"/>
      <c r="P155" s="78"/>
      <c r="Q155" s="78"/>
      <c r="R155" s="78"/>
      <c r="S155" s="78"/>
      <c r="T155" s="79"/>
      <c r="AT155" s="16" t="s">
        <v>144</v>
      </c>
      <c r="AU155" s="16" t="s">
        <v>85</v>
      </c>
    </row>
    <row r="156" spans="2:51" s="11" customFormat="1" ht="12">
      <c r="B156" s="208"/>
      <c r="C156" s="209"/>
      <c r="D156" s="210" t="s">
        <v>137</v>
      </c>
      <c r="E156" s="211" t="s">
        <v>37</v>
      </c>
      <c r="F156" s="212" t="s">
        <v>226</v>
      </c>
      <c r="G156" s="209"/>
      <c r="H156" s="211" t="s">
        <v>37</v>
      </c>
      <c r="I156" s="213"/>
      <c r="J156" s="209"/>
      <c r="K156" s="209"/>
      <c r="L156" s="214"/>
      <c r="M156" s="215"/>
      <c r="N156" s="216"/>
      <c r="O156" s="216"/>
      <c r="P156" s="216"/>
      <c r="Q156" s="216"/>
      <c r="R156" s="216"/>
      <c r="S156" s="216"/>
      <c r="T156" s="217"/>
      <c r="AT156" s="218" t="s">
        <v>137</v>
      </c>
      <c r="AU156" s="218" t="s">
        <v>85</v>
      </c>
      <c r="AV156" s="11" t="s">
        <v>83</v>
      </c>
      <c r="AW156" s="11" t="s">
        <v>38</v>
      </c>
      <c r="AX156" s="11" t="s">
        <v>78</v>
      </c>
      <c r="AY156" s="218" t="s">
        <v>127</v>
      </c>
    </row>
    <row r="157" spans="2:51" s="11" customFormat="1" ht="12">
      <c r="B157" s="208"/>
      <c r="C157" s="209"/>
      <c r="D157" s="210" t="s">
        <v>137</v>
      </c>
      <c r="E157" s="211" t="s">
        <v>37</v>
      </c>
      <c r="F157" s="212" t="s">
        <v>227</v>
      </c>
      <c r="G157" s="209"/>
      <c r="H157" s="211" t="s">
        <v>37</v>
      </c>
      <c r="I157" s="213"/>
      <c r="J157" s="209"/>
      <c r="K157" s="209"/>
      <c r="L157" s="214"/>
      <c r="M157" s="215"/>
      <c r="N157" s="216"/>
      <c r="O157" s="216"/>
      <c r="P157" s="216"/>
      <c r="Q157" s="216"/>
      <c r="R157" s="216"/>
      <c r="S157" s="216"/>
      <c r="T157" s="217"/>
      <c r="AT157" s="218" t="s">
        <v>137</v>
      </c>
      <c r="AU157" s="218" t="s">
        <v>85</v>
      </c>
      <c r="AV157" s="11" t="s">
        <v>83</v>
      </c>
      <c r="AW157" s="11" t="s">
        <v>38</v>
      </c>
      <c r="AX157" s="11" t="s">
        <v>78</v>
      </c>
      <c r="AY157" s="218" t="s">
        <v>127</v>
      </c>
    </row>
    <row r="158" spans="2:51" s="12" customFormat="1" ht="12">
      <c r="B158" s="219"/>
      <c r="C158" s="220"/>
      <c r="D158" s="210" t="s">
        <v>137</v>
      </c>
      <c r="E158" s="221" t="s">
        <v>37</v>
      </c>
      <c r="F158" s="222" t="s">
        <v>209</v>
      </c>
      <c r="G158" s="220"/>
      <c r="H158" s="223">
        <v>29.39</v>
      </c>
      <c r="I158" s="224"/>
      <c r="J158" s="220"/>
      <c r="K158" s="220"/>
      <c r="L158" s="225"/>
      <c r="M158" s="226"/>
      <c r="N158" s="227"/>
      <c r="O158" s="227"/>
      <c r="P158" s="227"/>
      <c r="Q158" s="227"/>
      <c r="R158" s="227"/>
      <c r="S158" s="227"/>
      <c r="T158" s="228"/>
      <c r="AT158" s="229" t="s">
        <v>137</v>
      </c>
      <c r="AU158" s="229" t="s">
        <v>85</v>
      </c>
      <c r="AV158" s="12" t="s">
        <v>85</v>
      </c>
      <c r="AW158" s="12" t="s">
        <v>38</v>
      </c>
      <c r="AX158" s="12" t="s">
        <v>78</v>
      </c>
      <c r="AY158" s="229" t="s">
        <v>127</v>
      </c>
    </row>
    <row r="159" spans="2:51" s="12" customFormat="1" ht="12">
      <c r="B159" s="219"/>
      <c r="C159" s="220"/>
      <c r="D159" s="210" t="s">
        <v>137</v>
      </c>
      <c r="E159" s="221" t="s">
        <v>37</v>
      </c>
      <c r="F159" s="222" t="s">
        <v>228</v>
      </c>
      <c r="G159" s="220"/>
      <c r="H159" s="223">
        <v>36.54</v>
      </c>
      <c r="I159" s="224"/>
      <c r="J159" s="220"/>
      <c r="K159" s="220"/>
      <c r="L159" s="225"/>
      <c r="M159" s="226"/>
      <c r="N159" s="227"/>
      <c r="O159" s="227"/>
      <c r="P159" s="227"/>
      <c r="Q159" s="227"/>
      <c r="R159" s="227"/>
      <c r="S159" s="227"/>
      <c r="T159" s="228"/>
      <c r="AT159" s="229" t="s">
        <v>137</v>
      </c>
      <c r="AU159" s="229" t="s">
        <v>85</v>
      </c>
      <c r="AV159" s="12" t="s">
        <v>85</v>
      </c>
      <c r="AW159" s="12" t="s">
        <v>38</v>
      </c>
      <c r="AX159" s="12" t="s">
        <v>78</v>
      </c>
      <c r="AY159" s="229" t="s">
        <v>127</v>
      </c>
    </row>
    <row r="160" spans="2:51" s="12" customFormat="1" ht="12">
      <c r="B160" s="219"/>
      <c r="C160" s="220"/>
      <c r="D160" s="210" t="s">
        <v>137</v>
      </c>
      <c r="E160" s="221" t="s">
        <v>37</v>
      </c>
      <c r="F160" s="222" t="s">
        <v>211</v>
      </c>
      <c r="G160" s="220"/>
      <c r="H160" s="223">
        <v>45.56</v>
      </c>
      <c r="I160" s="224"/>
      <c r="J160" s="220"/>
      <c r="K160" s="220"/>
      <c r="L160" s="225"/>
      <c r="M160" s="226"/>
      <c r="N160" s="227"/>
      <c r="O160" s="227"/>
      <c r="P160" s="227"/>
      <c r="Q160" s="227"/>
      <c r="R160" s="227"/>
      <c r="S160" s="227"/>
      <c r="T160" s="228"/>
      <c r="AT160" s="229" t="s">
        <v>137</v>
      </c>
      <c r="AU160" s="229" t="s">
        <v>85</v>
      </c>
      <c r="AV160" s="12" t="s">
        <v>85</v>
      </c>
      <c r="AW160" s="12" t="s">
        <v>38</v>
      </c>
      <c r="AX160" s="12" t="s">
        <v>78</v>
      </c>
      <c r="AY160" s="229" t="s">
        <v>127</v>
      </c>
    </row>
    <row r="161" spans="2:51" s="13" customFormat="1" ht="12">
      <c r="B161" s="232"/>
      <c r="C161" s="233"/>
      <c r="D161" s="210" t="s">
        <v>137</v>
      </c>
      <c r="E161" s="234" t="s">
        <v>37</v>
      </c>
      <c r="F161" s="235" t="s">
        <v>158</v>
      </c>
      <c r="G161" s="233"/>
      <c r="H161" s="236">
        <v>111.49</v>
      </c>
      <c r="I161" s="237"/>
      <c r="J161" s="233"/>
      <c r="K161" s="233"/>
      <c r="L161" s="238"/>
      <c r="M161" s="239"/>
      <c r="N161" s="240"/>
      <c r="O161" s="240"/>
      <c r="P161" s="240"/>
      <c r="Q161" s="240"/>
      <c r="R161" s="240"/>
      <c r="S161" s="240"/>
      <c r="T161" s="241"/>
      <c r="AT161" s="242" t="s">
        <v>137</v>
      </c>
      <c r="AU161" s="242" t="s">
        <v>85</v>
      </c>
      <c r="AV161" s="13" t="s">
        <v>135</v>
      </c>
      <c r="AW161" s="13" t="s">
        <v>38</v>
      </c>
      <c r="AX161" s="13" t="s">
        <v>83</v>
      </c>
      <c r="AY161" s="242" t="s">
        <v>127</v>
      </c>
    </row>
    <row r="162" spans="2:65" s="1" customFormat="1" ht="22.5" customHeight="1">
      <c r="B162" s="37"/>
      <c r="C162" s="196" t="s">
        <v>8</v>
      </c>
      <c r="D162" s="196" t="s">
        <v>130</v>
      </c>
      <c r="E162" s="197" t="s">
        <v>229</v>
      </c>
      <c r="F162" s="198" t="s">
        <v>230</v>
      </c>
      <c r="G162" s="199" t="s">
        <v>133</v>
      </c>
      <c r="H162" s="200">
        <v>1.773</v>
      </c>
      <c r="I162" s="201"/>
      <c r="J162" s="202">
        <f>ROUND(I162*H162,2)</f>
        <v>0</v>
      </c>
      <c r="K162" s="198" t="s">
        <v>134</v>
      </c>
      <c r="L162" s="42"/>
      <c r="M162" s="203" t="s">
        <v>37</v>
      </c>
      <c r="N162" s="204" t="s">
        <v>49</v>
      </c>
      <c r="O162" s="78"/>
      <c r="P162" s="205">
        <f>O162*H162</f>
        <v>0</v>
      </c>
      <c r="Q162" s="205">
        <v>0</v>
      </c>
      <c r="R162" s="205">
        <f>Q162*H162</f>
        <v>0</v>
      </c>
      <c r="S162" s="205">
        <v>0.041</v>
      </c>
      <c r="T162" s="206">
        <f>S162*H162</f>
        <v>0.072693</v>
      </c>
      <c r="AR162" s="16" t="s">
        <v>135</v>
      </c>
      <c r="AT162" s="16" t="s">
        <v>130</v>
      </c>
      <c r="AU162" s="16" t="s">
        <v>85</v>
      </c>
      <c r="AY162" s="16" t="s">
        <v>127</v>
      </c>
      <c r="BE162" s="207">
        <f>IF(N162="základní",J162,0)</f>
        <v>0</v>
      </c>
      <c r="BF162" s="207">
        <f>IF(N162="snížená",J162,0)</f>
        <v>0</v>
      </c>
      <c r="BG162" s="207">
        <f>IF(N162="zákl. přenesená",J162,0)</f>
        <v>0</v>
      </c>
      <c r="BH162" s="207">
        <f>IF(N162="sníž. přenesená",J162,0)</f>
        <v>0</v>
      </c>
      <c r="BI162" s="207">
        <f>IF(N162="nulová",J162,0)</f>
        <v>0</v>
      </c>
      <c r="BJ162" s="16" t="s">
        <v>83</v>
      </c>
      <c r="BK162" s="207">
        <f>ROUND(I162*H162,2)</f>
        <v>0</v>
      </c>
      <c r="BL162" s="16" t="s">
        <v>135</v>
      </c>
      <c r="BM162" s="16" t="s">
        <v>231</v>
      </c>
    </row>
    <row r="163" spans="2:47" s="1" customFormat="1" ht="12">
      <c r="B163" s="37"/>
      <c r="C163" s="38"/>
      <c r="D163" s="210" t="s">
        <v>144</v>
      </c>
      <c r="E163" s="38"/>
      <c r="F163" s="230" t="s">
        <v>232</v>
      </c>
      <c r="G163" s="38"/>
      <c r="H163" s="38"/>
      <c r="I163" s="123"/>
      <c r="J163" s="38"/>
      <c r="K163" s="38"/>
      <c r="L163" s="42"/>
      <c r="M163" s="231"/>
      <c r="N163" s="78"/>
      <c r="O163" s="78"/>
      <c r="P163" s="78"/>
      <c r="Q163" s="78"/>
      <c r="R163" s="78"/>
      <c r="S163" s="78"/>
      <c r="T163" s="79"/>
      <c r="AT163" s="16" t="s">
        <v>144</v>
      </c>
      <c r="AU163" s="16" t="s">
        <v>85</v>
      </c>
    </row>
    <row r="164" spans="2:51" s="11" customFormat="1" ht="12">
      <c r="B164" s="208"/>
      <c r="C164" s="209"/>
      <c r="D164" s="210" t="s">
        <v>137</v>
      </c>
      <c r="E164" s="211" t="s">
        <v>37</v>
      </c>
      <c r="F164" s="212" t="s">
        <v>138</v>
      </c>
      <c r="G164" s="209"/>
      <c r="H164" s="211" t="s">
        <v>37</v>
      </c>
      <c r="I164" s="213"/>
      <c r="J164" s="209"/>
      <c r="K164" s="209"/>
      <c r="L164" s="214"/>
      <c r="M164" s="215"/>
      <c r="N164" s="216"/>
      <c r="O164" s="216"/>
      <c r="P164" s="216"/>
      <c r="Q164" s="216"/>
      <c r="R164" s="216"/>
      <c r="S164" s="216"/>
      <c r="T164" s="217"/>
      <c r="AT164" s="218" t="s">
        <v>137</v>
      </c>
      <c r="AU164" s="218" t="s">
        <v>85</v>
      </c>
      <c r="AV164" s="11" t="s">
        <v>83</v>
      </c>
      <c r="AW164" s="11" t="s">
        <v>38</v>
      </c>
      <c r="AX164" s="11" t="s">
        <v>78</v>
      </c>
      <c r="AY164" s="218" t="s">
        <v>127</v>
      </c>
    </row>
    <row r="165" spans="2:51" s="12" customFormat="1" ht="12">
      <c r="B165" s="219"/>
      <c r="C165" s="220"/>
      <c r="D165" s="210" t="s">
        <v>137</v>
      </c>
      <c r="E165" s="221" t="s">
        <v>37</v>
      </c>
      <c r="F165" s="222" t="s">
        <v>233</v>
      </c>
      <c r="G165" s="220"/>
      <c r="H165" s="223">
        <v>1.773</v>
      </c>
      <c r="I165" s="224"/>
      <c r="J165" s="220"/>
      <c r="K165" s="220"/>
      <c r="L165" s="225"/>
      <c r="M165" s="226"/>
      <c r="N165" s="227"/>
      <c r="O165" s="227"/>
      <c r="P165" s="227"/>
      <c r="Q165" s="227"/>
      <c r="R165" s="227"/>
      <c r="S165" s="227"/>
      <c r="T165" s="228"/>
      <c r="AT165" s="229" t="s">
        <v>137</v>
      </c>
      <c r="AU165" s="229" t="s">
        <v>85</v>
      </c>
      <c r="AV165" s="12" t="s">
        <v>85</v>
      </c>
      <c r="AW165" s="12" t="s">
        <v>38</v>
      </c>
      <c r="AX165" s="12" t="s">
        <v>83</v>
      </c>
      <c r="AY165" s="229" t="s">
        <v>127</v>
      </c>
    </row>
    <row r="166" spans="2:65" s="1" customFormat="1" ht="22.5" customHeight="1">
      <c r="B166" s="37"/>
      <c r="C166" s="196" t="s">
        <v>234</v>
      </c>
      <c r="D166" s="196" t="s">
        <v>130</v>
      </c>
      <c r="E166" s="197" t="s">
        <v>235</v>
      </c>
      <c r="F166" s="198" t="s">
        <v>236</v>
      </c>
      <c r="G166" s="199" t="s">
        <v>142</v>
      </c>
      <c r="H166" s="200">
        <v>5.8</v>
      </c>
      <c r="I166" s="201"/>
      <c r="J166" s="202">
        <f>ROUND(I166*H166,2)</f>
        <v>0</v>
      </c>
      <c r="K166" s="198" t="s">
        <v>134</v>
      </c>
      <c r="L166" s="42"/>
      <c r="M166" s="203" t="s">
        <v>37</v>
      </c>
      <c r="N166" s="204" t="s">
        <v>49</v>
      </c>
      <c r="O166" s="78"/>
      <c r="P166" s="205">
        <f>O166*H166</f>
        <v>0</v>
      </c>
      <c r="Q166" s="205">
        <v>0</v>
      </c>
      <c r="R166" s="205">
        <f>Q166*H166</f>
        <v>0</v>
      </c>
      <c r="S166" s="205">
        <v>0.009</v>
      </c>
      <c r="T166" s="206">
        <f>S166*H166</f>
        <v>0.052199999999999996</v>
      </c>
      <c r="AR166" s="16" t="s">
        <v>135</v>
      </c>
      <c r="AT166" s="16" t="s">
        <v>130</v>
      </c>
      <c r="AU166" s="16" t="s">
        <v>85</v>
      </c>
      <c r="AY166" s="16" t="s">
        <v>127</v>
      </c>
      <c r="BE166" s="207">
        <f>IF(N166="základní",J166,0)</f>
        <v>0</v>
      </c>
      <c r="BF166" s="207">
        <f>IF(N166="snížená",J166,0)</f>
        <v>0</v>
      </c>
      <c r="BG166" s="207">
        <f>IF(N166="zákl. přenesená",J166,0)</f>
        <v>0</v>
      </c>
      <c r="BH166" s="207">
        <f>IF(N166="sníž. přenesená",J166,0)</f>
        <v>0</v>
      </c>
      <c r="BI166" s="207">
        <f>IF(N166="nulová",J166,0)</f>
        <v>0</v>
      </c>
      <c r="BJ166" s="16" t="s">
        <v>83</v>
      </c>
      <c r="BK166" s="207">
        <f>ROUND(I166*H166,2)</f>
        <v>0</v>
      </c>
      <c r="BL166" s="16" t="s">
        <v>135</v>
      </c>
      <c r="BM166" s="16" t="s">
        <v>237</v>
      </c>
    </row>
    <row r="167" spans="2:51" s="11" customFormat="1" ht="12">
      <c r="B167" s="208"/>
      <c r="C167" s="209"/>
      <c r="D167" s="210" t="s">
        <v>137</v>
      </c>
      <c r="E167" s="211" t="s">
        <v>37</v>
      </c>
      <c r="F167" s="212" t="s">
        <v>138</v>
      </c>
      <c r="G167" s="209"/>
      <c r="H167" s="211" t="s">
        <v>37</v>
      </c>
      <c r="I167" s="213"/>
      <c r="J167" s="209"/>
      <c r="K167" s="209"/>
      <c r="L167" s="214"/>
      <c r="M167" s="215"/>
      <c r="N167" s="216"/>
      <c r="O167" s="216"/>
      <c r="P167" s="216"/>
      <c r="Q167" s="216"/>
      <c r="R167" s="216"/>
      <c r="S167" s="216"/>
      <c r="T167" s="217"/>
      <c r="AT167" s="218" t="s">
        <v>137</v>
      </c>
      <c r="AU167" s="218" t="s">
        <v>85</v>
      </c>
      <c r="AV167" s="11" t="s">
        <v>83</v>
      </c>
      <c r="AW167" s="11" t="s">
        <v>38</v>
      </c>
      <c r="AX167" s="11" t="s">
        <v>78</v>
      </c>
      <c r="AY167" s="218" t="s">
        <v>127</v>
      </c>
    </row>
    <row r="168" spans="2:51" s="12" customFormat="1" ht="12">
      <c r="B168" s="219"/>
      <c r="C168" s="220"/>
      <c r="D168" s="210" t="s">
        <v>137</v>
      </c>
      <c r="E168" s="221" t="s">
        <v>37</v>
      </c>
      <c r="F168" s="222" t="s">
        <v>238</v>
      </c>
      <c r="G168" s="220"/>
      <c r="H168" s="223">
        <v>5.8</v>
      </c>
      <c r="I168" s="224"/>
      <c r="J168" s="220"/>
      <c r="K168" s="220"/>
      <c r="L168" s="225"/>
      <c r="M168" s="226"/>
      <c r="N168" s="227"/>
      <c r="O168" s="227"/>
      <c r="P168" s="227"/>
      <c r="Q168" s="227"/>
      <c r="R168" s="227"/>
      <c r="S168" s="227"/>
      <c r="T168" s="228"/>
      <c r="AT168" s="229" t="s">
        <v>137</v>
      </c>
      <c r="AU168" s="229" t="s">
        <v>85</v>
      </c>
      <c r="AV168" s="12" t="s">
        <v>85</v>
      </c>
      <c r="AW168" s="12" t="s">
        <v>38</v>
      </c>
      <c r="AX168" s="12" t="s">
        <v>83</v>
      </c>
      <c r="AY168" s="229" t="s">
        <v>127</v>
      </c>
    </row>
    <row r="169" spans="2:65" s="1" customFormat="1" ht="16.5" customHeight="1">
      <c r="B169" s="37"/>
      <c r="C169" s="196" t="s">
        <v>239</v>
      </c>
      <c r="D169" s="196" t="s">
        <v>130</v>
      </c>
      <c r="E169" s="197" t="s">
        <v>240</v>
      </c>
      <c r="F169" s="198" t="s">
        <v>241</v>
      </c>
      <c r="G169" s="199" t="s">
        <v>192</v>
      </c>
      <c r="H169" s="200">
        <v>14</v>
      </c>
      <c r="I169" s="201"/>
      <c r="J169" s="202">
        <f>ROUND(I169*H169,2)</f>
        <v>0</v>
      </c>
      <c r="K169" s="198" t="s">
        <v>134</v>
      </c>
      <c r="L169" s="42"/>
      <c r="M169" s="203" t="s">
        <v>37</v>
      </c>
      <c r="N169" s="204" t="s">
        <v>49</v>
      </c>
      <c r="O169" s="78"/>
      <c r="P169" s="205">
        <f>O169*H169</f>
        <v>0</v>
      </c>
      <c r="Q169" s="205">
        <v>0</v>
      </c>
      <c r="R169" s="205">
        <f>Q169*H169</f>
        <v>0</v>
      </c>
      <c r="S169" s="205">
        <v>0</v>
      </c>
      <c r="T169" s="206">
        <f>S169*H169</f>
        <v>0</v>
      </c>
      <c r="AR169" s="16" t="s">
        <v>135</v>
      </c>
      <c r="AT169" s="16" t="s">
        <v>130</v>
      </c>
      <c r="AU169" s="16" t="s">
        <v>85</v>
      </c>
      <c r="AY169" s="16" t="s">
        <v>127</v>
      </c>
      <c r="BE169" s="207">
        <f>IF(N169="základní",J169,0)</f>
        <v>0</v>
      </c>
      <c r="BF169" s="207">
        <f>IF(N169="snížená",J169,0)</f>
        <v>0</v>
      </c>
      <c r="BG169" s="207">
        <f>IF(N169="zákl. přenesená",J169,0)</f>
        <v>0</v>
      </c>
      <c r="BH169" s="207">
        <f>IF(N169="sníž. přenesená",J169,0)</f>
        <v>0</v>
      </c>
      <c r="BI169" s="207">
        <f>IF(N169="nulová",J169,0)</f>
        <v>0</v>
      </c>
      <c r="BJ169" s="16" t="s">
        <v>83</v>
      </c>
      <c r="BK169" s="207">
        <f>ROUND(I169*H169,2)</f>
        <v>0</v>
      </c>
      <c r="BL169" s="16" t="s">
        <v>135</v>
      </c>
      <c r="BM169" s="16" t="s">
        <v>242</v>
      </c>
    </row>
    <row r="170" spans="2:51" s="11" customFormat="1" ht="12">
      <c r="B170" s="208"/>
      <c r="C170" s="209"/>
      <c r="D170" s="210" t="s">
        <v>137</v>
      </c>
      <c r="E170" s="211" t="s">
        <v>37</v>
      </c>
      <c r="F170" s="212" t="s">
        <v>187</v>
      </c>
      <c r="G170" s="209"/>
      <c r="H170" s="211" t="s">
        <v>37</v>
      </c>
      <c r="I170" s="213"/>
      <c r="J170" s="209"/>
      <c r="K170" s="209"/>
      <c r="L170" s="214"/>
      <c r="M170" s="215"/>
      <c r="N170" s="216"/>
      <c r="O170" s="216"/>
      <c r="P170" s="216"/>
      <c r="Q170" s="216"/>
      <c r="R170" s="216"/>
      <c r="S170" s="216"/>
      <c r="T170" s="217"/>
      <c r="AT170" s="218" t="s">
        <v>137</v>
      </c>
      <c r="AU170" s="218" t="s">
        <v>85</v>
      </c>
      <c r="AV170" s="11" t="s">
        <v>83</v>
      </c>
      <c r="AW170" s="11" t="s">
        <v>38</v>
      </c>
      <c r="AX170" s="11" t="s">
        <v>78</v>
      </c>
      <c r="AY170" s="218" t="s">
        <v>127</v>
      </c>
    </row>
    <row r="171" spans="2:51" s="12" customFormat="1" ht="12">
      <c r="B171" s="219"/>
      <c r="C171" s="220"/>
      <c r="D171" s="210" t="s">
        <v>137</v>
      </c>
      <c r="E171" s="221" t="s">
        <v>37</v>
      </c>
      <c r="F171" s="222" t="s">
        <v>221</v>
      </c>
      <c r="G171" s="220"/>
      <c r="H171" s="223">
        <v>14</v>
      </c>
      <c r="I171" s="224"/>
      <c r="J171" s="220"/>
      <c r="K171" s="220"/>
      <c r="L171" s="225"/>
      <c r="M171" s="226"/>
      <c r="N171" s="227"/>
      <c r="O171" s="227"/>
      <c r="P171" s="227"/>
      <c r="Q171" s="227"/>
      <c r="R171" s="227"/>
      <c r="S171" s="227"/>
      <c r="T171" s="228"/>
      <c r="AT171" s="229" t="s">
        <v>137</v>
      </c>
      <c r="AU171" s="229" t="s">
        <v>85</v>
      </c>
      <c r="AV171" s="12" t="s">
        <v>85</v>
      </c>
      <c r="AW171" s="12" t="s">
        <v>38</v>
      </c>
      <c r="AX171" s="12" t="s">
        <v>83</v>
      </c>
      <c r="AY171" s="229" t="s">
        <v>127</v>
      </c>
    </row>
    <row r="172" spans="2:65" s="1" customFormat="1" ht="22.5" customHeight="1">
      <c r="B172" s="37"/>
      <c r="C172" s="196" t="s">
        <v>243</v>
      </c>
      <c r="D172" s="196" t="s">
        <v>130</v>
      </c>
      <c r="E172" s="197" t="s">
        <v>244</v>
      </c>
      <c r="F172" s="198" t="s">
        <v>245</v>
      </c>
      <c r="G172" s="199" t="s">
        <v>142</v>
      </c>
      <c r="H172" s="200">
        <v>14</v>
      </c>
      <c r="I172" s="201"/>
      <c r="J172" s="202">
        <f>ROUND(I172*H172,2)</f>
        <v>0</v>
      </c>
      <c r="K172" s="198" t="s">
        <v>134</v>
      </c>
      <c r="L172" s="42"/>
      <c r="M172" s="203" t="s">
        <v>37</v>
      </c>
      <c r="N172" s="204" t="s">
        <v>49</v>
      </c>
      <c r="O172" s="78"/>
      <c r="P172" s="205">
        <f>O172*H172</f>
        <v>0</v>
      </c>
      <c r="Q172" s="205">
        <v>0</v>
      </c>
      <c r="R172" s="205">
        <f>Q172*H172</f>
        <v>0</v>
      </c>
      <c r="S172" s="205">
        <v>0.007</v>
      </c>
      <c r="T172" s="206">
        <f>S172*H172</f>
        <v>0.098</v>
      </c>
      <c r="AR172" s="16" t="s">
        <v>135</v>
      </c>
      <c r="AT172" s="16" t="s">
        <v>130</v>
      </c>
      <c r="AU172" s="16" t="s">
        <v>85</v>
      </c>
      <c r="AY172" s="16" t="s">
        <v>127</v>
      </c>
      <c r="BE172" s="207">
        <f>IF(N172="základní",J172,0)</f>
        <v>0</v>
      </c>
      <c r="BF172" s="207">
        <f>IF(N172="snížená",J172,0)</f>
        <v>0</v>
      </c>
      <c r="BG172" s="207">
        <f>IF(N172="zákl. přenesená",J172,0)</f>
        <v>0</v>
      </c>
      <c r="BH172" s="207">
        <f>IF(N172="sníž. přenesená",J172,0)</f>
        <v>0</v>
      </c>
      <c r="BI172" s="207">
        <f>IF(N172="nulová",J172,0)</f>
        <v>0</v>
      </c>
      <c r="BJ172" s="16" t="s">
        <v>83</v>
      </c>
      <c r="BK172" s="207">
        <f>ROUND(I172*H172,2)</f>
        <v>0</v>
      </c>
      <c r="BL172" s="16" t="s">
        <v>135</v>
      </c>
      <c r="BM172" s="16" t="s">
        <v>246</v>
      </c>
    </row>
    <row r="173" spans="2:51" s="11" customFormat="1" ht="12">
      <c r="B173" s="208"/>
      <c r="C173" s="209"/>
      <c r="D173" s="210" t="s">
        <v>137</v>
      </c>
      <c r="E173" s="211" t="s">
        <v>37</v>
      </c>
      <c r="F173" s="212" t="s">
        <v>187</v>
      </c>
      <c r="G173" s="209"/>
      <c r="H173" s="211" t="s">
        <v>37</v>
      </c>
      <c r="I173" s="213"/>
      <c r="J173" s="209"/>
      <c r="K173" s="209"/>
      <c r="L173" s="214"/>
      <c r="M173" s="215"/>
      <c r="N173" s="216"/>
      <c r="O173" s="216"/>
      <c r="P173" s="216"/>
      <c r="Q173" s="216"/>
      <c r="R173" s="216"/>
      <c r="S173" s="216"/>
      <c r="T173" s="217"/>
      <c r="AT173" s="218" t="s">
        <v>137</v>
      </c>
      <c r="AU173" s="218" t="s">
        <v>85</v>
      </c>
      <c r="AV173" s="11" t="s">
        <v>83</v>
      </c>
      <c r="AW173" s="11" t="s">
        <v>38</v>
      </c>
      <c r="AX173" s="11" t="s">
        <v>78</v>
      </c>
      <c r="AY173" s="218" t="s">
        <v>127</v>
      </c>
    </row>
    <row r="174" spans="2:51" s="12" customFormat="1" ht="12">
      <c r="B174" s="219"/>
      <c r="C174" s="220"/>
      <c r="D174" s="210" t="s">
        <v>137</v>
      </c>
      <c r="E174" s="221" t="s">
        <v>37</v>
      </c>
      <c r="F174" s="222" t="s">
        <v>221</v>
      </c>
      <c r="G174" s="220"/>
      <c r="H174" s="223">
        <v>14</v>
      </c>
      <c r="I174" s="224"/>
      <c r="J174" s="220"/>
      <c r="K174" s="220"/>
      <c r="L174" s="225"/>
      <c r="M174" s="226"/>
      <c r="N174" s="227"/>
      <c r="O174" s="227"/>
      <c r="P174" s="227"/>
      <c r="Q174" s="227"/>
      <c r="R174" s="227"/>
      <c r="S174" s="227"/>
      <c r="T174" s="228"/>
      <c r="AT174" s="229" t="s">
        <v>137</v>
      </c>
      <c r="AU174" s="229" t="s">
        <v>85</v>
      </c>
      <c r="AV174" s="12" t="s">
        <v>85</v>
      </c>
      <c r="AW174" s="12" t="s">
        <v>38</v>
      </c>
      <c r="AX174" s="12" t="s">
        <v>83</v>
      </c>
      <c r="AY174" s="229" t="s">
        <v>127</v>
      </c>
    </row>
    <row r="175" spans="2:65" s="1" customFormat="1" ht="16.5" customHeight="1">
      <c r="B175" s="37"/>
      <c r="C175" s="196" t="s">
        <v>247</v>
      </c>
      <c r="D175" s="196" t="s">
        <v>130</v>
      </c>
      <c r="E175" s="197" t="s">
        <v>248</v>
      </c>
      <c r="F175" s="198" t="s">
        <v>249</v>
      </c>
      <c r="G175" s="199" t="s">
        <v>142</v>
      </c>
      <c r="H175" s="200">
        <v>12</v>
      </c>
      <c r="I175" s="201"/>
      <c r="J175" s="202">
        <f>ROUND(I175*H175,2)</f>
        <v>0</v>
      </c>
      <c r="K175" s="198" t="s">
        <v>134</v>
      </c>
      <c r="L175" s="42"/>
      <c r="M175" s="203" t="s">
        <v>37</v>
      </c>
      <c r="N175" s="204" t="s">
        <v>49</v>
      </c>
      <c r="O175" s="78"/>
      <c r="P175" s="205">
        <f>O175*H175</f>
        <v>0</v>
      </c>
      <c r="Q175" s="205">
        <v>0</v>
      </c>
      <c r="R175" s="205">
        <f>Q175*H175</f>
        <v>0</v>
      </c>
      <c r="S175" s="205">
        <v>0.011</v>
      </c>
      <c r="T175" s="206">
        <f>S175*H175</f>
        <v>0.132</v>
      </c>
      <c r="AR175" s="16" t="s">
        <v>135</v>
      </c>
      <c r="AT175" s="16" t="s">
        <v>130</v>
      </c>
      <c r="AU175" s="16" t="s">
        <v>85</v>
      </c>
      <c r="AY175" s="16" t="s">
        <v>127</v>
      </c>
      <c r="BE175" s="207">
        <f>IF(N175="základní",J175,0)</f>
        <v>0</v>
      </c>
      <c r="BF175" s="207">
        <f>IF(N175="snížená",J175,0)</f>
        <v>0</v>
      </c>
      <c r="BG175" s="207">
        <f>IF(N175="zákl. přenesená",J175,0)</f>
        <v>0</v>
      </c>
      <c r="BH175" s="207">
        <f>IF(N175="sníž. přenesená",J175,0)</f>
        <v>0</v>
      </c>
      <c r="BI175" s="207">
        <f>IF(N175="nulová",J175,0)</f>
        <v>0</v>
      </c>
      <c r="BJ175" s="16" t="s">
        <v>83</v>
      </c>
      <c r="BK175" s="207">
        <f>ROUND(I175*H175,2)</f>
        <v>0</v>
      </c>
      <c r="BL175" s="16" t="s">
        <v>135</v>
      </c>
      <c r="BM175" s="16" t="s">
        <v>250</v>
      </c>
    </row>
    <row r="176" spans="2:51" s="11" customFormat="1" ht="12">
      <c r="B176" s="208"/>
      <c r="C176" s="209"/>
      <c r="D176" s="210" t="s">
        <v>137</v>
      </c>
      <c r="E176" s="211" t="s">
        <v>37</v>
      </c>
      <c r="F176" s="212" t="s">
        <v>187</v>
      </c>
      <c r="G176" s="209"/>
      <c r="H176" s="211" t="s">
        <v>37</v>
      </c>
      <c r="I176" s="213"/>
      <c r="J176" s="209"/>
      <c r="K176" s="209"/>
      <c r="L176" s="214"/>
      <c r="M176" s="215"/>
      <c r="N176" s="216"/>
      <c r="O176" s="216"/>
      <c r="P176" s="216"/>
      <c r="Q176" s="216"/>
      <c r="R176" s="216"/>
      <c r="S176" s="216"/>
      <c r="T176" s="217"/>
      <c r="AT176" s="218" t="s">
        <v>137</v>
      </c>
      <c r="AU176" s="218" t="s">
        <v>85</v>
      </c>
      <c r="AV176" s="11" t="s">
        <v>83</v>
      </c>
      <c r="AW176" s="11" t="s">
        <v>38</v>
      </c>
      <c r="AX176" s="11" t="s">
        <v>78</v>
      </c>
      <c r="AY176" s="218" t="s">
        <v>127</v>
      </c>
    </row>
    <row r="177" spans="2:51" s="12" customFormat="1" ht="12">
      <c r="B177" s="219"/>
      <c r="C177" s="220"/>
      <c r="D177" s="210" t="s">
        <v>137</v>
      </c>
      <c r="E177" s="221" t="s">
        <v>37</v>
      </c>
      <c r="F177" s="222" t="s">
        <v>203</v>
      </c>
      <c r="G177" s="220"/>
      <c r="H177" s="223">
        <v>12</v>
      </c>
      <c r="I177" s="224"/>
      <c r="J177" s="220"/>
      <c r="K177" s="220"/>
      <c r="L177" s="225"/>
      <c r="M177" s="226"/>
      <c r="N177" s="227"/>
      <c r="O177" s="227"/>
      <c r="P177" s="227"/>
      <c r="Q177" s="227"/>
      <c r="R177" s="227"/>
      <c r="S177" s="227"/>
      <c r="T177" s="228"/>
      <c r="AT177" s="229" t="s">
        <v>137</v>
      </c>
      <c r="AU177" s="229" t="s">
        <v>85</v>
      </c>
      <c r="AV177" s="12" t="s">
        <v>85</v>
      </c>
      <c r="AW177" s="12" t="s">
        <v>38</v>
      </c>
      <c r="AX177" s="12" t="s">
        <v>83</v>
      </c>
      <c r="AY177" s="229" t="s">
        <v>127</v>
      </c>
    </row>
    <row r="178" spans="2:65" s="1" customFormat="1" ht="16.5" customHeight="1">
      <c r="B178" s="37"/>
      <c r="C178" s="196" t="s">
        <v>251</v>
      </c>
      <c r="D178" s="196" t="s">
        <v>130</v>
      </c>
      <c r="E178" s="197" t="s">
        <v>252</v>
      </c>
      <c r="F178" s="198" t="s">
        <v>253</v>
      </c>
      <c r="G178" s="199" t="s">
        <v>37</v>
      </c>
      <c r="H178" s="200">
        <v>2</v>
      </c>
      <c r="I178" s="201"/>
      <c r="J178" s="202">
        <f>ROUND(I178*H178,2)</f>
        <v>0</v>
      </c>
      <c r="K178" s="198" t="s">
        <v>200</v>
      </c>
      <c r="L178" s="42"/>
      <c r="M178" s="203" t="s">
        <v>37</v>
      </c>
      <c r="N178" s="204" t="s">
        <v>49</v>
      </c>
      <c r="O178" s="78"/>
      <c r="P178" s="205">
        <f>O178*H178</f>
        <v>0</v>
      </c>
      <c r="Q178" s="205">
        <v>0</v>
      </c>
      <c r="R178" s="205">
        <f>Q178*H178</f>
        <v>0</v>
      </c>
      <c r="S178" s="205">
        <v>0</v>
      </c>
      <c r="T178" s="206">
        <f>S178*H178</f>
        <v>0</v>
      </c>
      <c r="AR178" s="16" t="s">
        <v>135</v>
      </c>
      <c r="AT178" s="16" t="s">
        <v>130</v>
      </c>
      <c r="AU178" s="16" t="s">
        <v>85</v>
      </c>
      <c r="AY178" s="16" t="s">
        <v>127</v>
      </c>
      <c r="BE178" s="207">
        <f>IF(N178="základní",J178,0)</f>
        <v>0</v>
      </c>
      <c r="BF178" s="207">
        <f>IF(N178="snížená",J178,0)</f>
        <v>0</v>
      </c>
      <c r="BG178" s="207">
        <f>IF(N178="zákl. přenesená",J178,0)</f>
        <v>0</v>
      </c>
      <c r="BH178" s="207">
        <f>IF(N178="sníž. přenesená",J178,0)</f>
        <v>0</v>
      </c>
      <c r="BI178" s="207">
        <f>IF(N178="nulová",J178,0)</f>
        <v>0</v>
      </c>
      <c r="BJ178" s="16" t="s">
        <v>83</v>
      </c>
      <c r="BK178" s="207">
        <f>ROUND(I178*H178,2)</f>
        <v>0</v>
      </c>
      <c r="BL178" s="16" t="s">
        <v>135</v>
      </c>
      <c r="BM178" s="16" t="s">
        <v>254</v>
      </c>
    </row>
    <row r="179" spans="2:51" s="11" customFormat="1" ht="12">
      <c r="B179" s="208"/>
      <c r="C179" s="209"/>
      <c r="D179" s="210" t="s">
        <v>137</v>
      </c>
      <c r="E179" s="211" t="s">
        <v>37</v>
      </c>
      <c r="F179" s="212" t="s">
        <v>138</v>
      </c>
      <c r="G179" s="209"/>
      <c r="H179" s="211" t="s">
        <v>37</v>
      </c>
      <c r="I179" s="213"/>
      <c r="J179" s="209"/>
      <c r="K179" s="209"/>
      <c r="L179" s="214"/>
      <c r="M179" s="215"/>
      <c r="N179" s="216"/>
      <c r="O179" s="216"/>
      <c r="P179" s="216"/>
      <c r="Q179" s="216"/>
      <c r="R179" s="216"/>
      <c r="S179" s="216"/>
      <c r="T179" s="217"/>
      <c r="AT179" s="218" t="s">
        <v>137</v>
      </c>
      <c r="AU179" s="218" t="s">
        <v>85</v>
      </c>
      <c r="AV179" s="11" t="s">
        <v>83</v>
      </c>
      <c r="AW179" s="11" t="s">
        <v>38</v>
      </c>
      <c r="AX179" s="11" t="s">
        <v>78</v>
      </c>
      <c r="AY179" s="218" t="s">
        <v>127</v>
      </c>
    </row>
    <row r="180" spans="2:51" s="12" customFormat="1" ht="12">
      <c r="B180" s="219"/>
      <c r="C180" s="220"/>
      <c r="D180" s="210" t="s">
        <v>137</v>
      </c>
      <c r="E180" s="221" t="s">
        <v>37</v>
      </c>
      <c r="F180" s="222" t="s">
        <v>255</v>
      </c>
      <c r="G180" s="220"/>
      <c r="H180" s="223">
        <v>2</v>
      </c>
      <c r="I180" s="224"/>
      <c r="J180" s="220"/>
      <c r="K180" s="220"/>
      <c r="L180" s="225"/>
      <c r="M180" s="226"/>
      <c r="N180" s="227"/>
      <c r="O180" s="227"/>
      <c r="P180" s="227"/>
      <c r="Q180" s="227"/>
      <c r="R180" s="227"/>
      <c r="S180" s="227"/>
      <c r="T180" s="228"/>
      <c r="AT180" s="229" t="s">
        <v>137</v>
      </c>
      <c r="AU180" s="229" t="s">
        <v>85</v>
      </c>
      <c r="AV180" s="12" t="s">
        <v>85</v>
      </c>
      <c r="AW180" s="12" t="s">
        <v>38</v>
      </c>
      <c r="AX180" s="12" t="s">
        <v>83</v>
      </c>
      <c r="AY180" s="229" t="s">
        <v>127</v>
      </c>
    </row>
    <row r="181" spans="2:65" s="1" customFormat="1" ht="16.5" customHeight="1">
      <c r="B181" s="37"/>
      <c r="C181" s="196" t="s">
        <v>7</v>
      </c>
      <c r="D181" s="196" t="s">
        <v>130</v>
      </c>
      <c r="E181" s="197" t="s">
        <v>256</v>
      </c>
      <c r="F181" s="198" t="s">
        <v>257</v>
      </c>
      <c r="G181" s="199" t="s">
        <v>133</v>
      </c>
      <c r="H181" s="200">
        <v>150.12</v>
      </c>
      <c r="I181" s="201"/>
      <c r="J181" s="202">
        <f>ROUND(I181*H181,2)</f>
        <v>0</v>
      </c>
      <c r="K181" s="198" t="s">
        <v>134</v>
      </c>
      <c r="L181" s="42"/>
      <c r="M181" s="203" t="s">
        <v>37</v>
      </c>
      <c r="N181" s="204" t="s">
        <v>49</v>
      </c>
      <c r="O181" s="78"/>
      <c r="P181" s="205">
        <f>O181*H181</f>
        <v>0</v>
      </c>
      <c r="Q181" s="205">
        <v>4E-05</v>
      </c>
      <c r="R181" s="205">
        <f>Q181*H181</f>
        <v>0.0060048</v>
      </c>
      <c r="S181" s="205">
        <v>0</v>
      </c>
      <c r="T181" s="206">
        <f>S181*H181</f>
        <v>0</v>
      </c>
      <c r="AR181" s="16" t="s">
        <v>135</v>
      </c>
      <c r="AT181" s="16" t="s">
        <v>130</v>
      </c>
      <c r="AU181" s="16" t="s">
        <v>85</v>
      </c>
      <c r="AY181" s="16" t="s">
        <v>127</v>
      </c>
      <c r="BE181" s="207">
        <f>IF(N181="základní",J181,0)</f>
        <v>0</v>
      </c>
      <c r="BF181" s="207">
        <f>IF(N181="snížená",J181,0)</f>
        <v>0</v>
      </c>
      <c r="BG181" s="207">
        <f>IF(N181="zákl. přenesená",J181,0)</f>
        <v>0</v>
      </c>
      <c r="BH181" s="207">
        <f>IF(N181="sníž. přenesená",J181,0)</f>
        <v>0</v>
      </c>
      <c r="BI181" s="207">
        <f>IF(N181="nulová",J181,0)</f>
        <v>0</v>
      </c>
      <c r="BJ181" s="16" t="s">
        <v>83</v>
      </c>
      <c r="BK181" s="207">
        <f>ROUND(I181*H181,2)</f>
        <v>0</v>
      </c>
      <c r="BL181" s="16" t="s">
        <v>135</v>
      </c>
      <c r="BM181" s="16" t="s">
        <v>258</v>
      </c>
    </row>
    <row r="182" spans="2:47" s="1" customFormat="1" ht="12">
      <c r="B182" s="37"/>
      <c r="C182" s="38"/>
      <c r="D182" s="210" t="s">
        <v>144</v>
      </c>
      <c r="E182" s="38"/>
      <c r="F182" s="230" t="s">
        <v>259</v>
      </c>
      <c r="G182" s="38"/>
      <c r="H182" s="38"/>
      <c r="I182" s="123"/>
      <c r="J182" s="38"/>
      <c r="K182" s="38"/>
      <c r="L182" s="42"/>
      <c r="M182" s="231"/>
      <c r="N182" s="78"/>
      <c r="O182" s="78"/>
      <c r="P182" s="78"/>
      <c r="Q182" s="78"/>
      <c r="R182" s="78"/>
      <c r="S182" s="78"/>
      <c r="T182" s="79"/>
      <c r="AT182" s="16" t="s">
        <v>144</v>
      </c>
      <c r="AU182" s="16" t="s">
        <v>85</v>
      </c>
    </row>
    <row r="183" spans="2:51" s="11" customFormat="1" ht="12">
      <c r="B183" s="208"/>
      <c r="C183" s="209"/>
      <c r="D183" s="210" t="s">
        <v>137</v>
      </c>
      <c r="E183" s="211" t="s">
        <v>37</v>
      </c>
      <c r="F183" s="212" t="s">
        <v>260</v>
      </c>
      <c r="G183" s="209"/>
      <c r="H183" s="211" t="s">
        <v>37</v>
      </c>
      <c r="I183" s="213"/>
      <c r="J183" s="209"/>
      <c r="K183" s="209"/>
      <c r="L183" s="214"/>
      <c r="M183" s="215"/>
      <c r="N183" s="216"/>
      <c r="O183" s="216"/>
      <c r="P183" s="216"/>
      <c r="Q183" s="216"/>
      <c r="R183" s="216"/>
      <c r="S183" s="216"/>
      <c r="T183" s="217"/>
      <c r="AT183" s="218" t="s">
        <v>137</v>
      </c>
      <c r="AU183" s="218" t="s">
        <v>85</v>
      </c>
      <c r="AV183" s="11" t="s">
        <v>83</v>
      </c>
      <c r="AW183" s="11" t="s">
        <v>38</v>
      </c>
      <c r="AX183" s="11" t="s">
        <v>78</v>
      </c>
      <c r="AY183" s="218" t="s">
        <v>127</v>
      </c>
    </row>
    <row r="184" spans="2:51" s="12" customFormat="1" ht="12">
      <c r="B184" s="219"/>
      <c r="C184" s="220"/>
      <c r="D184" s="210" t="s">
        <v>137</v>
      </c>
      <c r="E184" s="221" t="s">
        <v>37</v>
      </c>
      <c r="F184" s="222" t="s">
        <v>261</v>
      </c>
      <c r="G184" s="220"/>
      <c r="H184" s="223">
        <v>150.12</v>
      </c>
      <c r="I184" s="224"/>
      <c r="J184" s="220"/>
      <c r="K184" s="220"/>
      <c r="L184" s="225"/>
      <c r="M184" s="226"/>
      <c r="N184" s="227"/>
      <c r="O184" s="227"/>
      <c r="P184" s="227"/>
      <c r="Q184" s="227"/>
      <c r="R184" s="227"/>
      <c r="S184" s="227"/>
      <c r="T184" s="228"/>
      <c r="AT184" s="229" t="s">
        <v>137</v>
      </c>
      <c r="AU184" s="229" t="s">
        <v>85</v>
      </c>
      <c r="AV184" s="12" t="s">
        <v>85</v>
      </c>
      <c r="AW184" s="12" t="s">
        <v>38</v>
      </c>
      <c r="AX184" s="12" t="s">
        <v>83</v>
      </c>
      <c r="AY184" s="229" t="s">
        <v>127</v>
      </c>
    </row>
    <row r="185" spans="2:63" s="10" customFormat="1" ht="22.8" customHeight="1">
      <c r="B185" s="180"/>
      <c r="C185" s="181"/>
      <c r="D185" s="182" t="s">
        <v>77</v>
      </c>
      <c r="E185" s="194" t="s">
        <v>262</v>
      </c>
      <c r="F185" s="194" t="s">
        <v>263</v>
      </c>
      <c r="G185" s="181"/>
      <c r="H185" s="181"/>
      <c r="I185" s="184"/>
      <c r="J185" s="195">
        <f>BK185</f>
        <v>0</v>
      </c>
      <c r="K185" s="181"/>
      <c r="L185" s="186"/>
      <c r="M185" s="187"/>
      <c r="N185" s="188"/>
      <c r="O185" s="188"/>
      <c r="P185" s="189">
        <f>SUM(P186:P194)</f>
        <v>0</v>
      </c>
      <c r="Q185" s="188"/>
      <c r="R185" s="189">
        <f>SUM(R186:R194)</f>
        <v>0</v>
      </c>
      <c r="S185" s="188"/>
      <c r="T185" s="190">
        <f>SUM(T186:T194)</f>
        <v>0</v>
      </c>
      <c r="AR185" s="191" t="s">
        <v>83</v>
      </c>
      <c r="AT185" s="192" t="s">
        <v>77</v>
      </c>
      <c r="AU185" s="192" t="s">
        <v>83</v>
      </c>
      <c r="AY185" s="191" t="s">
        <v>127</v>
      </c>
      <c r="BK185" s="193">
        <f>SUM(BK186:BK194)</f>
        <v>0</v>
      </c>
    </row>
    <row r="186" spans="2:65" s="1" customFormat="1" ht="22.5" customHeight="1">
      <c r="B186" s="37"/>
      <c r="C186" s="196" t="s">
        <v>264</v>
      </c>
      <c r="D186" s="196" t="s">
        <v>130</v>
      </c>
      <c r="E186" s="197" t="s">
        <v>265</v>
      </c>
      <c r="F186" s="198" t="s">
        <v>266</v>
      </c>
      <c r="G186" s="199" t="s">
        <v>267</v>
      </c>
      <c r="H186" s="200">
        <v>12.173</v>
      </c>
      <c r="I186" s="201"/>
      <c r="J186" s="202">
        <f>ROUND(I186*H186,2)</f>
        <v>0</v>
      </c>
      <c r="K186" s="198" t="s">
        <v>134</v>
      </c>
      <c r="L186" s="42"/>
      <c r="M186" s="203" t="s">
        <v>37</v>
      </c>
      <c r="N186" s="204" t="s">
        <v>49</v>
      </c>
      <c r="O186" s="78"/>
      <c r="P186" s="205">
        <f>O186*H186</f>
        <v>0</v>
      </c>
      <c r="Q186" s="205">
        <v>0</v>
      </c>
      <c r="R186" s="205">
        <f>Q186*H186</f>
        <v>0</v>
      </c>
      <c r="S186" s="205">
        <v>0</v>
      </c>
      <c r="T186" s="206">
        <f>S186*H186</f>
        <v>0</v>
      </c>
      <c r="AR186" s="16" t="s">
        <v>135</v>
      </c>
      <c r="AT186" s="16" t="s">
        <v>130</v>
      </c>
      <c r="AU186" s="16" t="s">
        <v>85</v>
      </c>
      <c r="AY186" s="16" t="s">
        <v>127</v>
      </c>
      <c r="BE186" s="207">
        <f>IF(N186="základní",J186,0)</f>
        <v>0</v>
      </c>
      <c r="BF186" s="207">
        <f>IF(N186="snížená",J186,0)</f>
        <v>0</v>
      </c>
      <c r="BG186" s="207">
        <f>IF(N186="zákl. přenesená",J186,0)</f>
        <v>0</v>
      </c>
      <c r="BH186" s="207">
        <f>IF(N186="sníž. přenesená",J186,0)</f>
        <v>0</v>
      </c>
      <c r="BI186" s="207">
        <f>IF(N186="nulová",J186,0)</f>
        <v>0</v>
      </c>
      <c r="BJ186" s="16" t="s">
        <v>83</v>
      </c>
      <c r="BK186" s="207">
        <f>ROUND(I186*H186,2)</f>
        <v>0</v>
      </c>
      <c r="BL186" s="16" t="s">
        <v>135</v>
      </c>
      <c r="BM186" s="16" t="s">
        <v>268</v>
      </c>
    </row>
    <row r="187" spans="2:47" s="1" customFormat="1" ht="12">
      <c r="B187" s="37"/>
      <c r="C187" s="38"/>
      <c r="D187" s="210" t="s">
        <v>144</v>
      </c>
      <c r="E187" s="38"/>
      <c r="F187" s="230" t="s">
        <v>269</v>
      </c>
      <c r="G187" s="38"/>
      <c r="H187" s="38"/>
      <c r="I187" s="123"/>
      <c r="J187" s="38"/>
      <c r="K187" s="38"/>
      <c r="L187" s="42"/>
      <c r="M187" s="231"/>
      <c r="N187" s="78"/>
      <c r="O187" s="78"/>
      <c r="P187" s="78"/>
      <c r="Q187" s="78"/>
      <c r="R187" s="78"/>
      <c r="S187" s="78"/>
      <c r="T187" s="79"/>
      <c r="AT187" s="16" t="s">
        <v>144</v>
      </c>
      <c r="AU187" s="16" t="s">
        <v>85</v>
      </c>
    </row>
    <row r="188" spans="2:65" s="1" customFormat="1" ht="16.5" customHeight="1">
      <c r="B188" s="37"/>
      <c r="C188" s="196" t="s">
        <v>270</v>
      </c>
      <c r="D188" s="196" t="s">
        <v>130</v>
      </c>
      <c r="E188" s="197" t="s">
        <v>271</v>
      </c>
      <c r="F188" s="198" t="s">
        <v>272</v>
      </c>
      <c r="G188" s="199" t="s">
        <v>267</v>
      </c>
      <c r="H188" s="200">
        <v>12.173</v>
      </c>
      <c r="I188" s="201"/>
      <c r="J188" s="202">
        <f>ROUND(I188*H188,2)</f>
        <v>0</v>
      </c>
      <c r="K188" s="198" t="s">
        <v>134</v>
      </c>
      <c r="L188" s="42"/>
      <c r="M188" s="203" t="s">
        <v>37</v>
      </c>
      <c r="N188" s="204" t="s">
        <v>49</v>
      </c>
      <c r="O188" s="78"/>
      <c r="P188" s="205">
        <f>O188*H188</f>
        <v>0</v>
      </c>
      <c r="Q188" s="205">
        <v>0</v>
      </c>
      <c r="R188" s="205">
        <f>Q188*H188</f>
        <v>0</v>
      </c>
      <c r="S188" s="205">
        <v>0</v>
      </c>
      <c r="T188" s="206">
        <f>S188*H188</f>
        <v>0</v>
      </c>
      <c r="AR188" s="16" t="s">
        <v>135</v>
      </c>
      <c r="AT188" s="16" t="s">
        <v>130</v>
      </c>
      <c r="AU188" s="16" t="s">
        <v>85</v>
      </c>
      <c r="AY188" s="16" t="s">
        <v>127</v>
      </c>
      <c r="BE188" s="207">
        <f>IF(N188="základní",J188,0)</f>
        <v>0</v>
      </c>
      <c r="BF188" s="207">
        <f>IF(N188="snížená",J188,0)</f>
        <v>0</v>
      </c>
      <c r="BG188" s="207">
        <f>IF(N188="zákl. přenesená",J188,0)</f>
        <v>0</v>
      </c>
      <c r="BH188" s="207">
        <f>IF(N188="sníž. přenesená",J188,0)</f>
        <v>0</v>
      </c>
      <c r="BI188" s="207">
        <f>IF(N188="nulová",J188,0)</f>
        <v>0</v>
      </c>
      <c r="BJ188" s="16" t="s">
        <v>83</v>
      </c>
      <c r="BK188" s="207">
        <f>ROUND(I188*H188,2)</f>
        <v>0</v>
      </c>
      <c r="BL188" s="16" t="s">
        <v>135</v>
      </c>
      <c r="BM188" s="16" t="s">
        <v>273</v>
      </c>
    </row>
    <row r="189" spans="2:47" s="1" customFormat="1" ht="12">
      <c r="B189" s="37"/>
      <c r="C189" s="38"/>
      <c r="D189" s="210" t="s">
        <v>144</v>
      </c>
      <c r="E189" s="38"/>
      <c r="F189" s="230" t="s">
        <v>274</v>
      </c>
      <c r="G189" s="38"/>
      <c r="H189" s="38"/>
      <c r="I189" s="123"/>
      <c r="J189" s="38"/>
      <c r="K189" s="38"/>
      <c r="L189" s="42"/>
      <c r="M189" s="231"/>
      <c r="N189" s="78"/>
      <c r="O189" s="78"/>
      <c r="P189" s="78"/>
      <c r="Q189" s="78"/>
      <c r="R189" s="78"/>
      <c r="S189" s="78"/>
      <c r="T189" s="79"/>
      <c r="AT189" s="16" t="s">
        <v>144</v>
      </c>
      <c r="AU189" s="16" t="s">
        <v>85</v>
      </c>
    </row>
    <row r="190" spans="2:65" s="1" customFormat="1" ht="22.5" customHeight="1">
      <c r="B190" s="37"/>
      <c r="C190" s="196" t="s">
        <v>275</v>
      </c>
      <c r="D190" s="196" t="s">
        <v>130</v>
      </c>
      <c r="E190" s="197" t="s">
        <v>276</v>
      </c>
      <c r="F190" s="198" t="s">
        <v>277</v>
      </c>
      <c r="G190" s="199" t="s">
        <v>267</v>
      </c>
      <c r="H190" s="200">
        <v>121.73</v>
      </c>
      <c r="I190" s="201"/>
      <c r="J190" s="202">
        <f>ROUND(I190*H190,2)</f>
        <v>0</v>
      </c>
      <c r="K190" s="198" t="s">
        <v>134</v>
      </c>
      <c r="L190" s="42"/>
      <c r="M190" s="203" t="s">
        <v>37</v>
      </c>
      <c r="N190" s="204" t="s">
        <v>49</v>
      </c>
      <c r="O190" s="78"/>
      <c r="P190" s="205">
        <f>O190*H190</f>
        <v>0</v>
      </c>
      <c r="Q190" s="205">
        <v>0</v>
      </c>
      <c r="R190" s="205">
        <f>Q190*H190</f>
        <v>0</v>
      </c>
      <c r="S190" s="205">
        <v>0</v>
      </c>
      <c r="T190" s="206">
        <f>S190*H190</f>
        <v>0</v>
      </c>
      <c r="AR190" s="16" t="s">
        <v>135</v>
      </c>
      <c r="AT190" s="16" t="s">
        <v>130</v>
      </c>
      <c r="AU190" s="16" t="s">
        <v>85</v>
      </c>
      <c r="AY190" s="16" t="s">
        <v>127</v>
      </c>
      <c r="BE190" s="207">
        <f>IF(N190="základní",J190,0)</f>
        <v>0</v>
      </c>
      <c r="BF190" s="207">
        <f>IF(N190="snížená",J190,0)</f>
        <v>0</v>
      </c>
      <c r="BG190" s="207">
        <f>IF(N190="zákl. přenesená",J190,0)</f>
        <v>0</v>
      </c>
      <c r="BH190" s="207">
        <f>IF(N190="sníž. přenesená",J190,0)</f>
        <v>0</v>
      </c>
      <c r="BI190" s="207">
        <f>IF(N190="nulová",J190,0)</f>
        <v>0</v>
      </c>
      <c r="BJ190" s="16" t="s">
        <v>83</v>
      </c>
      <c r="BK190" s="207">
        <f>ROUND(I190*H190,2)</f>
        <v>0</v>
      </c>
      <c r="BL190" s="16" t="s">
        <v>135</v>
      </c>
      <c r="BM190" s="16" t="s">
        <v>278</v>
      </c>
    </row>
    <row r="191" spans="2:47" s="1" customFormat="1" ht="12">
      <c r="B191" s="37"/>
      <c r="C191" s="38"/>
      <c r="D191" s="210" t="s">
        <v>144</v>
      </c>
      <c r="E191" s="38"/>
      <c r="F191" s="230" t="s">
        <v>274</v>
      </c>
      <c r="G191" s="38"/>
      <c r="H191" s="38"/>
      <c r="I191" s="123"/>
      <c r="J191" s="38"/>
      <c r="K191" s="38"/>
      <c r="L191" s="42"/>
      <c r="M191" s="231"/>
      <c r="N191" s="78"/>
      <c r="O191" s="78"/>
      <c r="P191" s="78"/>
      <c r="Q191" s="78"/>
      <c r="R191" s="78"/>
      <c r="S191" s="78"/>
      <c r="T191" s="79"/>
      <c r="AT191" s="16" t="s">
        <v>144</v>
      </c>
      <c r="AU191" s="16" t="s">
        <v>85</v>
      </c>
    </row>
    <row r="192" spans="2:51" s="12" customFormat="1" ht="12">
      <c r="B192" s="219"/>
      <c r="C192" s="220"/>
      <c r="D192" s="210" t="s">
        <v>137</v>
      </c>
      <c r="E192" s="220"/>
      <c r="F192" s="222" t="s">
        <v>279</v>
      </c>
      <c r="G192" s="220"/>
      <c r="H192" s="223">
        <v>121.73</v>
      </c>
      <c r="I192" s="224"/>
      <c r="J192" s="220"/>
      <c r="K192" s="220"/>
      <c r="L192" s="225"/>
      <c r="M192" s="226"/>
      <c r="N192" s="227"/>
      <c r="O192" s="227"/>
      <c r="P192" s="227"/>
      <c r="Q192" s="227"/>
      <c r="R192" s="227"/>
      <c r="S192" s="227"/>
      <c r="T192" s="228"/>
      <c r="AT192" s="229" t="s">
        <v>137</v>
      </c>
      <c r="AU192" s="229" t="s">
        <v>85</v>
      </c>
      <c r="AV192" s="12" t="s">
        <v>85</v>
      </c>
      <c r="AW192" s="12" t="s">
        <v>4</v>
      </c>
      <c r="AX192" s="12" t="s">
        <v>83</v>
      </c>
      <c r="AY192" s="229" t="s">
        <v>127</v>
      </c>
    </row>
    <row r="193" spans="2:65" s="1" customFormat="1" ht="22.5" customHeight="1">
      <c r="B193" s="37"/>
      <c r="C193" s="196" t="s">
        <v>280</v>
      </c>
      <c r="D193" s="196" t="s">
        <v>130</v>
      </c>
      <c r="E193" s="197" t="s">
        <v>281</v>
      </c>
      <c r="F193" s="198" t="s">
        <v>282</v>
      </c>
      <c r="G193" s="199" t="s">
        <v>267</v>
      </c>
      <c r="H193" s="200">
        <v>2.564</v>
      </c>
      <c r="I193" s="201"/>
      <c r="J193" s="202">
        <f>ROUND(I193*H193,2)</f>
        <v>0</v>
      </c>
      <c r="K193" s="198" t="s">
        <v>134</v>
      </c>
      <c r="L193" s="42"/>
      <c r="M193" s="203" t="s">
        <v>37</v>
      </c>
      <c r="N193" s="204" t="s">
        <v>49</v>
      </c>
      <c r="O193" s="78"/>
      <c r="P193" s="205">
        <f>O193*H193</f>
        <v>0</v>
      </c>
      <c r="Q193" s="205">
        <v>0</v>
      </c>
      <c r="R193" s="205">
        <f>Q193*H193</f>
        <v>0</v>
      </c>
      <c r="S193" s="205">
        <v>0</v>
      </c>
      <c r="T193" s="206">
        <f>S193*H193</f>
        <v>0</v>
      </c>
      <c r="AR193" s="16" t="s">
        <v>135</v>
      </c>
      <c r="AT193" s="16" t="s">
        <v>130</v>
      </c>
      <c r="AU193" s="16" t="s">
        <v>85</v>
      </c>
      <c r="AY193" s="16" t="s">
        <v>127</v>
      </c>
      <c r="BE193" s="207">
        <f>IF(N193="základní",J193,0)</f>
        <v>0</v>
      </c>
      <c r="BF193" s="207">
        <f>IF(N193="snížená",J193,0)</f>
        <v>0</v>
      </c>
      <c r="BG193" s="207">
        <f>IF(N193="zákl. přenesená",J193,0)</f>
        <v>0</v>
      </c>
      <c r="BH193" s="207">
        <f>IF(N193="sníž. přenesená",J193,0)</f>
        <v>0</v>
      </c>
      <c r="BI193" s="207">
        <f>IF(N193="nulová",J193,0)</f>
        <v>0</v>
      </c>
      <c r="BJ193" s="16" t="s">
        <v>83</v>
      </c>
      <c r="BK193" s="207">
        <f>ROUND(I193*H193,2)</f>
        <v>0</v>
      </c>
      <c r="BL193" s="16" t="s">
        <v>135</v>
      </c>
      <c r="BM193" s="16" t="s">
        <v>283</v>
      </c>
    </row>
    <row r="194" spans="2:47" s="1" customFormat="1" ht="12">
      <c r="B194" s="37"/>
      <c r="C194" s="38"/>
      <c r="D194" s="210" t="s">
        <v>144</v>
      </c>
      <c r="E194" s="38"/>
      <c r="F194" s="230" t="s">
        <v>284</v>
      </c>
      <c r="G194" s="38"/>
      <c r="H194" s="38"/>
      <c r="I194" s="123"/>
      <c r="J194" s="38"/>
      <c r="K194" s="38"/>
      <c r="L194" s="42"/>
      <c r="M194" s="231"/>
      <c r="N194" s="78"/>
      <c r="O194" s="78"/>
      <c r="P194" s="78"/>
      <c r="Q194" s="78"/>
      <c r="R194" s="78"/>
      <c r="S194" s="78"/>
      <c r="T194" s="79"/>
      <c r="AT194" s="16" t="s">
        <v>144</v>
      </c>
      <c r="AU194" s="16" t="s">
        <v>85</v>
      </c>
    </row>
    <row r="195" spans="2:63" s="10" customFormat="1" ht="22.8" customHeight="1">
      <c r="B195" s="180"/>
      <c r="C195" s="181"/>
      <c r="D195" s="182" t="s">
        <v>77</v>
      </c>
      <c r="E195" s="194" t="s">
        <v>285</v>
      </c>
      <c r="F195" s="194" t="s">
        <v>286</v>
      </c>
      <c r="G195" s="181"/>
      <c r="H195" s="181"/>
      <c r="I195" s="184"/>
      <c r="J195" s="195">
        <f>BK195</f>
        <v>0</v>
      </c>
      <c r="K195" s="181"/>
      <c r="L195" s="186"/>
      <c r="M195" s="187"/>
      <c r="N195" s="188"/>
      <c r="O195" s="188"/>
      <c r="P195" s="189">
        <f>SUM(P196:P197)</f>
        <v>0</v>
      </c>
      <c r="Q195" s="188"/>
      <c r="R195" s="189">
        <f>SUM(R196:R197)</f>
        <v>0</v>
      </c>
      <c r="S195" s="188"/>
      <c r="T195" s="190">
        <f>SUM(T196:T197)</f>
        <v>0</v>
      </c>
      <c r="AR195" s="191" t="s">
        <v>83</v>
      </c>
      <c r="AT195" s="192" t="s">
        <v>77</v>
      </c>
      <c r="AU195" s="192" t="s">
        <v>83</v>
      </c>
      <c r="AY195" s="191" t="s">
        <v>127</v>
      </c>
      <c r="BK195" s="193">
        <f>SUM(BK196:BK197)</f>
        <v>0</v>
      </c>
    </row>
    <row r="196" spans="2:65" s="1" customFormat="1" ht="22.5" customHeight="1">
      <c r="B196" s="37"/>
      <c r="C196" s="196" t="s">
        <v>287</v>
      </c>
      <c r="D196" s="196" t="s">
        <v>130</v>
      </c>
      <c r="E196" s="197" t="s">
        <v>288</v>
      </c>
      <c r="F196" s="198" t="s">
        <v>289</v>
      </c>
      <c r="G196" s="199" t="s">
        <v>267</v>
      </c>
      <c r="H196" s="200">
        <v>1.569</v>
      </c>
      <c r="I196" s="201"/>
      <c r="J196" s="202">
        <f>ROUND(I196*H196,2)</f>
        <v>0</v>
      </c>
      <c r="K196" s="198" t="s">
        <v>134</v>
      </c>
      <c r="L196" s="42"/>
      <c r="M196" s="203" t="s">
        <v>37</v>
      </c>
      <c r="N196" s="204" t="s">
        <v>49</v>
      </c>
      <c r="O196" s="78"/>
      <c r="P196" s="205">
        <f>O196*H196</f>
        <v>0</v>
      </c>
      <c r="Q196" s="205">
        <v>0</v>
      </c>
      <c r="R196" s="205">
        <f>Q196*H196</f>
        <v>0</v>
      </c>
      <c r="S196" s="205">
        <v>0</v>
      </c>
      <c r="T196" s="206">
        <f>S196*H196</f>
        <v>0</v>
      </c>
      <c r="AR196" s="16" t="s">
        <v>135</v>
      </c>
      <c r="AT196" s="16" t="s">
        <v>130</v>
      </c>
      <c r="AU196" s="16" t="s">
        <v>85</v>
      </c>
      <c r="AY196" s="16" t="s">
        <v>127</v>
      </c>
      <c r="BE196" s="207">
        <f>IF(N196="základní",J196,0)</f>
        <v>0</v>
      </c>
      <c r="BF196" s="207">
        <f>IF(N196="snížená",J196,0)</f>
        <v>0</v>
      </c>
      <c r="BG196" s="207">
        <f>IF(N196="zákl. přenesená",J196,0)</f>
        <v>0</v>
      </c>
      <c r="BH196" s="207">
        <f>IF(N196="sníž. přenesená",J196,0)</f>
        <v>0</v>
      </c>
      <c r="BI196" s="207">
        <f>IF(N196="nulová",J196,0)</f>
        <v>0</v>
      </c>
      <c r="BJ196" s="16" t="s">
        <v>83</v>
      </c>
      <c r="BK196" s="207">
        <f>ROUND(I196*H196,2)</f>
        <v>0</v>
      </c>
      <c r="BL196" s="16" t="s">
        <v>135</v>
      </c>
      <c r="BM196" s="16" t="s">
        <v>290</v>
      </c>
    </row>
    <row r="197" spans="2:47" s="1" customFormat="1" ht="12">
      <c r="B197" s="37"/>
      <c r="C197" s="38"/>
      <c r="D197" s="210" t="s">
        <v>144</v>
      </c>
      <c r="E197" s="38"/>
      <c r="F197" s="230" t="s">
        <v>291</v>
      </c>
      <c r="G197" s="38"/>
      <c r="H197" s="38"/>
      <c r="I197" s="123"/>
      <c r="J197" s="38"/>
      <c r="K197" s="38"/>
      <c r="L197" s="42"/>
      <c r="M197" s="231"/>
      <c r="N197" s="78"/>
      <c r="O197" s="78"/>
      <c r="P197" s="78"/>
      <c r="Q197" s="78"/>
      <c r="R197" s="78"/>
      <c r="S197" s="78"/>
      <c r="T197" s="79"/>
      <c r="AT197" s="16" t="s">
        <v>144</v>
      </c>
      <c r="AU197" s="16" t="s">
        <v>85</v>
      </c>
    </row>
    <row r="198" spans="2:63" s="10" customFormat="1" ht="25.9" customHeight="1">
      <c r="B198" s="180"/>
      <c r="C198" s="181"/>
      <c r="D198" s="182" t="s">
        <v>77</v>
      </c>
      <c r="E198" s="183" t="s">
        <v>292</v>
      </c>
      <c r="F198" s="183" t="s">
        <v>293</v>
      </c>
      <c r="G198" s="181"/>
      <c r="H198" s="181"/>
      <c r="I198" s="184"/>
      <c r="J198" s="185">
        <f>BK198</f>
        <v>0</v>
      </c>
      <c r="K198" s="181"/>
      <c r="L198" s="186"/>
      <c r="M198" s="187"/>
      <c r="N198" s="188"/>
      <c r="O198" s="188"/>
      <c r="P198" s="189">
        <f>P199+P210+P219+P230+P264+P307+P318+P338+P360+P372</f>
        <v>0</v>
      </c>
      <c r="Q198" s="188"/>
      <c r="R198" s="189">
        <f>R199+R210+R219+R230+R264+R307+R318+R338+R360+R372</f>
        <v>0.9953403399999998</v>
      </c>
      <c r="S198" s="188"/>
      <c r="T198" s="190">
        <f>T199+T210+T219+T230+T264+T307+T318+T338+T360+T372</f>
        <v>0.61439711</v>
      </c>
      <c r="AR198" s="191" t="s">
        <v>85</v>
      </c>
      <c r="AT198" s="192" t="s">
        <v>77</v>
      </c>
      <c r="AU198" s="192" t="s">
        <v>78</v>
      </c>
      <c r="AY198" s="191" t="s">
        <v>127</v>
      </c>
      <c r="BK198" s="193">
        <f>BK199+BK210+BK219+BK230+BK264+BK307+BK318+BK338+BK360+BK372</f>
        <v>0</v>
      </c>
    </row>
    <row r="199" spans="2:63" s="10" customFormat="1" ht="22.8" customHeight="1">
      <c r="B199" s="180"/>
      <c r="C199" s="181"/>
      <c r="D199" s="182" t="s">
        <v>77</v>
      </c>
      <c r="E199" s="194" t="s">
        <v>294</v>
      </c>
      <c r="F199" s="194" t="s">
        <v>295</v>
      </c>
      <c r="G199" s="181"/>
      <c r="H199" s="181"/>
      <c r="I199" s="184"/>
      <c r="J199" s="195">
        <f>BK199</f>
        <v>0</v>
      </c>
      <c r="K199" s="181"/>
      <c r="L199" s="186"/>
      <c r="M199" s="187"/>
      <c r="N199" s="188"/>
      <c r="O199" s="188"/>
      <c r="P199" s="189">
        <f>SUM(P200:P209)</f>
        <v>0</v>
      </c>
      <c r="Q199" s="188"/>
      <c r="R199" s="189">
        <f>SUM(R200:R209)</f>
        <v>0</v>
      </c>
      <c r="S199" s="188"/>
      <c r="T199" s="190">
        <f>SUM(T200:T209)</f>
        <v>0.0062</v>
      </c>
      <c r="AR199" s="191" t="s">
        <v>85</v>
      </c>
      <c r="AT199" s="192" t="s">
        <v>77</v>
      </c>
      <c r="AU199" s="192" t="s">
        <v>83</v>
      </c>
      <c r="AY199" s="191" t="s">
        <v>127</v>
      </c>
      <c r="BK199" s="193">
        <f>SUM(BK200:BK209)</f>
        <v>0</v>
      </c>
    </row>
    <row r="200" spans="2:65" s="1" customFormat="1" ht="16.5" customHeight="1">
      <c r="B200" s="37"/>
      <c r="C200" s="196" t="s">
        <v>296</v>
      </c>
      <c r="D200" s="196" t="s">
        <v>130</v>
      </c>
      <c r="E200" s="197" t="s">
        <v>297</v>
      </c>
      <c r="F200" s="198" t="s">
        <v>298</v>
      </c>
      <c r="G200" s="199" t="s">
        <v>192</v>
      </c>
      <c r="H200" s="200">
        <v>2</v>
      </c>
      <c r="I200" s="201"/>
      <c r="J200" s="202">
        <f>ROUND(I200*H200,2)</f>
        <v>0</v>
      </c>
      <c r="K200" s="198" t="s">
        <v>134</v>
      </c>
      <c r="L200" s="42"/>
      <c r="M200" s="203" t="s">
        <v>37</v>
      </c>
      <c r="N200" s="204" t="s">
        <v>49</v>
      </c>
      <c r="O200" s="78"/>
      <c r="P200" s="205">
        <f>O200*H200</f>
        <v>0</v>
      </c>
      <c r="Q200" s="205">
        <v>0</v>
      </c>
      <c r="R200" s="205">
        <f>Q200*H200</f>
        <v>0</v>
      </c>
      <c r="S200" s="205">
        <v>0.0031</v>
      </c>
      <c r="T200" s="206">
        <f>S200*H200</f>
        <v>0.0062</v>
      </c>
      <c r="AR200" s="16" t="s">
        <v>234</v>
      </c>
      <c r="AT200" s="16" t="s">
        <v>130</v>
      </c>
      <c r="AU200" s="16" t="s">
        <v>85</v>
      </c>
      <c r="AY200" s="16" t="s">
        <v>127</v>
      </c>
      <c r="BE200" s="207">
        <f>IF(N200="základní",J200,0)</f>
        <v>0</v>
      </c>
      <c r="BF200" s="207">
        <f>IF(N200="snížená",J200,0)</f>
        <v>0</v>
      </c>
      <c r="BG200" s="207">
        <f>IF(N200="zákl. přenesená",J200,0)</f>
        <v>0</v>
      </c>
      <c r="BH200" s="207">
        <f>IF(N200="sníž. přenesená",J200,0)</f>
        <v>0</v>
      </c>
      <c r="BI200" s="207">
        <f>IF(N200="nulová",J200,0)</f>
        <v>0</v>
      </c>
      <c r="BJ200" s="16" t="s">
        <v>83</v>
      </c>
      <c r="BK200" s="207">
        <f>ROUND(I200*H200,2)</f>
        <v>0</v>
      </c>
      <c r="BL200" s="16" t="s">
        <v>234</v>
      </c>
      <c r="BM200" s="16" t="s">
        <v>299</v>
      </c>
    </row>
    <row r="201" spans="2:51" s="11" customFormat="1" ht="12">
      <c r="B201" s="208"/>
      <c r="C201" s="209"/>
      <c r="D201" s="210" t="s">
        <v>137</v>
      </c>
      <c r="E201" s="211" t="s">
        <v>37</v>
      </c>
      <c r="F201" s="212" t="s">
        <v>138</v>
      </c>
      <c r="G201" s="209"/>
      <c r="H201" s="211" t="s">
        <v>37</v>
      </c>
      <c r="I201" s="213"/>
      <c r="J201" s="209"/>
      <c r="K201" s="209"/>
      <c r="L201" s="214"/>
      <c r="M201" s="215"/>
      <c r="N201" s="216"/>
      <c r="O201" s="216"/>
      <c r="P201" s="216"/>
      <c r="Q201" s="216"/>
      <c r="R201" s="216"/>
      <c r="S201" s="216"/>
      <c r="T201" s="217"/>
      <c r="AT201" s="218" t="s">
        <v>137</v>
      </c>
      <c r="AU201" s="218" t="s">
        <v>85</v>
      </c>
      <c r="AV201" s="11" t="s">
        <v>83</v>
      </c>
      <c r="AW201" s="11" t="s">
        <v>38</v>
      </c>
      <c r="AX201" s="11" t="s">
        <v>78</v>
      </c>
      <c r="AY201" s="218" t="s">
        <v>127</v>
      </c>
    </row>
    <row r="202" spans="2:51" s="12" customFormat="1" ht="12">
      <c r="B202" s="219"/>
      <c r="C202" s="220"/>
      <c r="D202" s="210" t="s">
        <v>137</v>
      </c>
      <c r="E202" s="221" t="s">
        <v>37</v>
      </c>
      <c r="F202" s="222" t="s">
        <v>300</v>
      </c>
      <c r="G202" s="220"/>
      <c r="H202" s="223">
        <v>1</v>
      </c>
      <c r="I202" s="224"/>
      <c r="J202" s="220"/>
      <c r="K202" s="220"/>
      <c r="L202" s="225"/>
      <c r="M202" s="226"/>
      <c r="N202" s="227"/>
      <c r="O202" s="227"/>
      <c r="P202" s="227"/>
      <c r="Q202" s="227"/>
      <c r="R202" s="227"/>
      <c r="S202" s="227"/>
      <c r="T202" s="228"/>
      <c r="AT202" s="229" t="s">
        <v>137</v>
      </c>
      <c r="AU202" s="229" t="s">
        <v>85</v>
      </c>
      <c r="AV202" s="12" t="s">
        <v>85</v>
      </c>
      <c r="AW202" s="12" t="s">
        <v>38</v>
      </c>
      <c r="AX202" s="12" t="s">
        <v>78</v>
      </c>
      <c r="AY202" s="229" t="s">
        <v>127</v>
      </c>
    </row>
    <row r="203" spans="2:51" s="12" customFormat="1" ht="12">
      <c r="B203" s="219"/>
      <c r="C203" s="220"/>
      <c r="D203" s="210" t="s">
        <v>137</v>
      </c>
      <c r="E203" s="221" t="s">
        <v>37</v>
      </c>
      <c r="F203" s="222" t="s">
        <v>301</v>
      </c>
      <c r="G203" s="220"/>
      <c r="H203" s="223">
        <v>1</v>
      </c>
      <c r="I203" s="224"/>
      <c r="J203" s="220"/>
      <c r="K203" s="220"/>
      <c r="L203" s="225"/>
      <c r="M203" s="226"/>
      <c r="N203" s="227"/>
      <c r="O203" s="227"/>
      <c r="P203" s="227"/>
      <c r="Q203" s="227"/>
      <c r="R203" s="227"/>
      <c r="S203" s="227"/>
      <c r="T203" s="228"/>
      <c r="AT203" s="229" t="s">
        <v>137</v>
      </c>
      <c r="AU203" s="229" t="s">
        <v>85</v>
      </c>
      <c r="AV203" s="12" t="s">
        <v>85</v>
      </c>
      <c r="AW203" s="12" t="s">
        <v>38</v>
      </c>
      <c r="AX203" s="12" t="s">
        <v>78</v>
      </c>
      <c r="AY203" s="229" t="s">
        <v>127</v>
      </c>
    </row>
    <row r="204" spans="2:51" s="13" customFormat="1" ht="12">
      <c r="B204" s="232"/>
      <c r="C204" s="233"/>
      <c r="D204" s="210" t="s">
        <v>137</v>
      </c>
      <c r="E204" s="234" t="s">
        <v>37</v>
      </c>
      <c r="F204" s="235" t="s">
        <v>158</v>
      </c>
      <c r="G204" s="233"/>
      <c r="H204" s="236">
        <v>2</v>
      </c>
      <c r="I204" s="237"/>
      <c r="J204" s="233"/>
      <c r="K204" s="233"/>
      <c r="L204" s="238"/>
      <c r="M204" s="239"/>
      <c r="N204" s="240"/>
      <c r="O204" s="240"/>
      <c r="P204" s="240"/>
      <c r="Q204" s="240"/>
      <c r="R204" s="240"/>
      <c r="S204" s="240"/>
      <c r="T204" s="241"/>
      <c r="AT204" s="242" t="s">
        <v>137</v>
      </c>
      <c r="AU204" s="242" t="s">
        <v>85</v>
      </c>
      <c r="AV204" s="13" t="s">
        <v>135</v>
      </c>
      <c r="AW204" s="13" t="s">
        <v>38</v>
      </c>
      <c r="AX204" s="13" t="s">
        <v>83</v>
      </c>
      <c r="AY204" s="242" t="s">
        <v>127</v>
      </c>
    </row>
    <row r="205" spans="2:65" s="1" customFormat="1" ht="22.5" customHeight="1">
      <c r="B205" s="37"/>
      <c r="C205" s="196" t="s">
        <v>302</v>
      </c>
      <c r="D205" s="196" t="s">
        <v>130</v>
      </c>
      <c r="E205" s="197" t="s">
        <v>303</v>
      </c>
      <c r="F205" s="198" t="s">
        <v>304</v>
      </c>
      <c r="G205" s="199" t="s">
        <v>267</v>
      </c>
      <c r="H205" s="200">
        <v>0.006</v>
      </c>
      <c r="I205" s="201"/>
      <c r="J205" s="202">
        <f>ROUND(I205*H205,2)</f>
        <v>0</v>
      </c>
      <c r="K205" s="198" t="s">
        <v>134</v>
      </c>
      <c r="L205" s="42"/>
      <c r="M205" s="203" t="s">
        <v>37</v>
      </c>
      <c r="N205" s="204" t="s">
        <v>49</v>
      </c>
      <c r="O205" s="78"/>
      <c r="P205" s="205">
        <f>O205*H205</f>
        <v>0</v>
      </c>
      <c r="Q205" s="205">
        <v>0</v>
      </c>
      <c r="R205" s="205">
        <f>Q205*H205</f>
        <v>0</v>
      </c>
      <c r="S205" s="205">
        <v>0</v>
      </c>
      <c r="T205" s="206">
        <f>S205*H205</f>
        <v>0</v>
      </c>
      <c r="AR205" s="16" t="s">
        <v>234</v>
      </c>
      <c r="AT205" s="16" t="s">
        <v>130</v>
      </c>
      <c r="AU205" s="16" t="s">
        <v>85</v>
      </c>
      <c r="AY205" s="16" t="s">
        <v>127</v>
      </c>
      <c r="BE205" s="207">
        <f>IF(N205="základní",J205,0)</f>
        <v>0</v>
      </c>
      <c r="BF205" s="207">
        <f>IF(N205="snížená",J205,0)</f>
        <v>0</v>
      </c>
      <c r="BG205" s="207">
        <f>IF(N205="zákl. přenesená",J205,0)</f>
        <v>0</v>
      </c>
      <c r="BH205" s="207">
        <f>IF(N205="sníž. přenesená",J205,0)</f>
        <v>0</v>
      </c>
      <c r="BI205" s="207">
        <f>IF(N205="nulová",J205,0)</f>
        <v>0</v>
      </c>
      <c r="BJ205" s="16" t="s">
        <v>83</v>
      </c>
      <c r="BK205" s="207">
        <f>ROUND(I205*H205,2)</f>
        <v>0</v>
      </c>
      <c r="BL205" s="16" t="s">
        <v>234</v>
      </c>
      <c r="BM205" s="16" t="s">
        <v>305</v>
      </c>
    </row>
    <row r="206" spans="2:65" s="1" customFormat="1" ht="16.5" customHeight="1">
      <c r="B206" s="37"/>
      <c r="C206" s="196" t="s">
        <v>306</v>
      </c>
      <c r="D206" s="196" t="s">
        <v>130</v>
      </c>
      <c r="E206" s="197" t="s">
        <v>307</v>
      </c>
      <c r="F206" s="198" t="s">
        <v>308</v>
      </c>
      <c r="G206" s="199" t="s">
        <v>309</v>
      </c>
      <c r="H206" s="200">
        <v>1</v>
      </c>
      <c r="I206" s="201"/>
      <c r="J206" s="202">
        <f>ROUND(I206*H206,2)</f>
        <v>0</v>
      </c>
      <c r="K206" s="198" t="s">
        <v>200</v>
      </c>
      <c r="L206" s="42"/>
      <c r="M206" s="203" t="s">
        <v>37</v>
      </c>
      <c r="N206" s="204" t="s">
        <v>49</v>
      </c>
      <c r="O206" s="78"/>
      <c r="P206" s="205">
        <f>O206*H206</f>
        <v>0</v>
      </c>
      <c r="Q206" s="205">
        <v>0</v>
      </c>
      <c r="R206" s="205">
        <f>Q206*H206</f>
        <v>0</v>
      </c>
      <c r="S206" s="205">
        <v>0</v>
      </c>
      <c r="T206" s="206">
        <f>S206*H206</f>
        <v>0</v>
      </c>
      <c r="AR206" s="16" t="s">
        <v>234</v>
      </c>
      <c r="AT206" s="16" t="s">
        <v>130</v>
      </c>
      <c r="AU206" s="16" t="s">
        <v>85</v>
      </c>
      <c r="AY206" s="16" t="s">
        <v>127</v>
      </c>
      <c r="BE206" s="207">
        <f>IF(N206="základní",J206,0)</f>
        <v>0</v>
      </c>
      <c r="BF206" s="207">
        <f>IF(N206="snížená",J206,0)</f>
        <v>0</v>
      </c>
      <c r="BG206" s="207">
        <f>IF(N206="zákl. přenesená",J206,0)</f>
        <v>0</v>
      </c>
      <c r="BH206" s="207">
        <f>IF(N206="sníž. přenesená",J206,0)</f>
        <v>0</v>
      </c>
      <c r="BI206" s="207">
        <f>IF(N206="nulová",J206,0)</f>
        <v>0</v>
      </c>
      <c r="BJ206" s="16" t="s">
        <v>83</v>
      </c>
      <c r="BK206" s="207">
        <f>ROUND(I206*H206,2)</f>
        <v>0</v>
      </c>
      <c r="BL206" s="16" t="s">
        <v>234</v>
      </c>
      <c r="BM206" s="16" t="s">
        <v>310</v>
      </c>
    </row>
    <row r="207" spans="2:47" s="1" customFormat="1" ht="12">
      <c r="B207" s="37"/>
      <c r="C207" s="38"/>
      <c r="D207" s="210" t="s">
        <v>311</v>
      </c>
      <c r="E207" s="38"/>
      <c r="F207" s="230" t="s">
        <v>312</v>
      </c>
      <c r="G207" s="38"/>
      <c r="H207" s="38"/>
      <c r="I207" s="123"/>
      <c r="J207" s="38"/>
      <c r="K207" s="38"/>
      <c r="L207" s="42"/>
      <c r="M207" s="231"/>
      <c r="N207" s="78"/>
      <c r="O207" s="78"/>
      <c r="P207" s="78"/>
      <c r="Q207" s="78"/>
      <c r="R207" s="78"/>
      <c r="S207" s="78"/>
      <c r="T207" s="79"/>
      <c r="AT207" s="16" t="s">
        <v>311</v>
      </c>
      <c r="AU207" s="16" t="s">
        <v>85</v>
      </c>
    </row>
    <row r="208" spans="2:65" s="1" customFormat="1" ht="22.5" customHeight="1">
      <c r="B208" s="37"/>
      <c r="C208" s="196" t="s">
        <v>313</v>
      </c>
      <c r="D208" s="196" t="s">
        <v>130</v>
      </c>
      <c r="E208" s="197" t="s">
        <v>314</v>
      </c>
      <c r="F208" s="198" t="s">
        <v>315</v>
      </c>
      <c r="G208" s="199" t="s">
        <v>316</v>
      </c>
      <c r="H208" s="253"/>
      <c r="I208" s="201"/>
      <c r="J208" s="202">
        <f>ROUND(I208*H208,2)</f>
        <v>0</v>
      </c>
      <c r="K208" s="198" t="s">
        <v>134</v>
      </c>
      <c r="L208" s="42"/>
      <c r="M208" s="203" t="s">
        <v>37</v>
      </c>
      <c r="N208" s="204" t="s">
        <v>49</v>
      </c>
      <c r="O208" s="78"/>
      <c r="P208" s="205">
        <f>O208*H208</f>
        <v>0</v>
      </c>
      <c r="Q208" s="205">
        <v>0</v>
      </c>
      <c r="R208" s="205">
        <f>Q208*H208</f>
        <v>0</v>
      </c>
      <c r="S208" s="205">
        <v>0</v>
      </c>
      <c r="T208" s="206">
        <f>S208*H208</f>
        <v>0</v>
      </c>
      <c r="AR208" s="16" t="s">
        <v>234</v>
      </c>
      <c r="AT208" s="16" t="s">
        <v>130</v>
      </c>
      <c r="AU208" s="16" t="s">
        <v>85</v>
      </c>
      <c r="AY208" s="16" t="s">
        <v>127</v>
      </c>
      <c r="BE208" s="207">
        <f>IF(N208="základní",J208,0)</f>
        <v>0</v>
      </c>
      <c r="BF208" s="207">
        <f>IF(N208="snížená",J208,0)</f>
        <v>0</v>
      </c>
      <c r="BG208" s="207">
        <f>IF(N208="zákl. přenesená",J208,0)</f>
        <v>0</v>
      </c>
      <c r="BH208" s="207">
        <f>IF(N208="sníž. přenesená",J208,0)</f>
        <v>0</v>
      </c>
      <c r="BI208" s="207">
        <f>IF(N208="nulová",J208,0)</f>
        <v>0</v>
      </c>
      <c r="BJ208" s="16" t="s">
        <v>83</v>
      </c>
      <c r="BK208" s="207">
        <f>ROUND(I208*H208,2)</f>
        <v>0</v>
      </c>
      <c r="BL208" s="16" t="s">
        <v>234</v>
      </c>
      <c r="BM208" s="16" t="s">
        <v>317</v>
      </c>
    </row>
    <row r="209" spans="2:47" s="1" customFormat="1" ht="12">
      <c r="B209" s="37"/>
      <c r="C209" s="38"/>
      <c r="D209" s="210" t="s">
        <v>144</v>
      </c>
      <c r="E209" s="38"/>
      <c r="F209" s="230" t="s">
        <v>318</v>
      </c>
      <c r="G209" s="38"/>
      <c r="H209" s="38"/>
      <c r="I209" s="123"/>
      <c r="J209" s="38"/>
      <c r="K209" s="38"/>
      <c r="L209" s="42"/>
      <c r="M209" s="231"/>
      <c r="N209" s="78"/>
      <c r="O209" s="78"/>
      <c r="P209" s="78"/>
      <c r="Q209" s="78"/>
      <c r="R209" s="78"/>
      <c r="S209" s="78"/>
      <c r="T209" s="79"/>
      <c r="AT209" s="16" t="s">
        <v>144</v>
      </c>
      <c r="AU209" s="16" t="s">
        <v>85</v>
      </c>
    </row>
    <row r="210" spans="2:63" s="10" customFormat="1" ht="22.8" customHeight="1">
      <c r="B210" s="180"/>
      <c r="C210" s="181"/>
      <c r="D210" s="182" t="s">
        <v>77</v>
      </c>
      <c r="E210" s="194" t="s">
        <v>319</v>
      </c>
      <c r="F210" s="194" t="s">
        <v>320</v>
      </c>
      <c r="G210" s="181"/>
      <c r="H210" s="181"/>
      <c r="I210" s="184"/>
      <c r="J210" s="195">
        <f>BK210</f>
        <v>0</v>
      </c>
      <c r="K210" s="181"/>
      <c r="L210" s="186"/>
      <c r="M210" s="187"/>
      <c r="N210" s="188"/>
      <c r="O210" s="188"/>
      <c r="P210" s="189">
        <f>SUM(P211:P218)</f>
        <v>0</v>
      </c>
      <c r="Q210" s="188"/>
      <c r="R210" s="189">
        <f>SUM(R211:R218)</f>
        <v>0.02814</v>
      </c>
      <c r="S210" s="188"/>
      <c r="T210" s="190">
        <f>SUM(T211:T218)</f>
        <v>0</v>
      </c>
      <c r="AR210" s="191" t="s">
        <v>85</v>
      </c>
      <c r="AT210" s="192" t="s">
        <v>77</v>
      </c>
      <c r="AU210" s="192" t="s">
        <v>83</v>
      </c>
      <c r="AY210" s="191" t="s">
        <v>127</v>
      </c>
      <c r="BK210" s="193">
        <f>SUM(BK211:BK218)</f>
        <v>0</v>
      </c>
    </row>
    <row r="211" spans="2:65" s="1" customFormat="1" ht="16.5" customHeight="1">
      <c r="B211" s="37"/>
      <c r="C211" s="196" t="s">
        <v>321</v>
      </c>
      <c r="D211" s="196" t="s">
        <v>130</v>
      </c>
      <c r="E211" s="197" t="s">
        <v>322</v>
      </c>
      <c r="F211" s="198" t="s">
        <v>323</v>
      </c>
      <c r="G211" s="199" t="s">
        <v>309</v>
      </c>
      <c r="H211" s="200">
        <v>1</v>
      </c>
      <c r="I211" s="201"/>
      <c r="J211" s="202">
        <f>ROUND(I211*H211,2)</f>
        <v>0</v>
      </c>
      <c r="K211" s="198" t="s">
        <v>200</v>
      </c>
      <c r="L211" s="42"/>
      <c r="M211" s="203" t="s">
        <v>37</v>
      </c>
      <c r="N211" s="204" t="s">
        <v>49</v>
      </c>
      <c r="O211" s="78"/>
      <c r="P211" s="205">
        <f>O211*H211</f>
        <v>0</v>
      </c>
      <c r="Q211" s="205">
        <v>0</v>
      </c>
      <c r="R211" s="205">
        <f>Q211*H211</f>
        <v>0</v>
      </c>
      <c r="S211" s="205">
        <v>0</v>
      </c>
      <c r="T211" s="206">
        <f>S211*H211</f>
        <v>0</v>
      </c>
      <c r="AR211" s="16" t="s">
        <v>234</v>
      </c>
      <c r="AT211" s="16" t="s">
        <v>130</v>
      </c>
      <c r="AU211" s="16" t="s">
        <v>85</v>
      </c>
      <c r="AY211" s="16" t="s">
        <v>127</v>
      </c>
      <c r="BE211" s="207">
        <f>IF(N211="základní",J211,0)</f>
        <v>0</v>
      </c>
      <c r="BF211" s="207">
        <f>IF(N211="snížená",J211,0)</f>
        <v>0</v>
      </c>
      <c r="BG211" s="207">
        <f>IF(N211="zákl. přenesená",J211,0)</f>
        <v>0</v>
      </c>
      <c r="BH211" s="207">
        <f>IF(N211="sníž. přenesená",J211,0)</f>
        <v>0</v>
      </c>
      <c r="BI211" s="207">
        <f>IF(N211="nulová",J211,0)</f>
        <v>0</v>
      </c>
      <c r="BJ211" s="16" t="s">
        <v>83</v>
      </c>
      <c r="BK211" s="207">
        <f>ROUND(I211*H211,2)</f>
        <v>0</v>
      </c>
      <c r="BL211" s="16" t="s">
        <v>234</v>
      </c>
      <c r="BM211" s="16" t="s">
        <v>324</v>
      </c>
    </row>
    <row r="212" spans="2:47" s="1" customFormat="1" ht="12">
      <c r="B212" s="37"/>
      <c r="C212" s="38"/>
      <c r="D212" s="210" t="s">
        <v>311</v>
      </c>
      <c r="E212" s="38"/>
      <c r="F212" s="230" t="s">
        <v>325</v>
      </c>
      <c r="G212" s="38"/>
      <c r="H212" s="38"/>
      <c r="I212" s="123"/>
      <c r="J212" s="38"/>
      <c r="K212" s="38"/>
      <c r="L212" s="42"/>
      <c r="M212" s="231"/>
      <c r="N212" s="78"/>
      <c r="O212" s="78"/>
      <c r="P212" s="78"/>
      <c r="Q212" s="78"/>
      <c r="R212" s="78"/>
      <c r="S212" s="78"/>
      <c r="T212" s="79"/>
      <c r="AT212" s="16" t="s">
        <v>311</v>
      </c>
      <c r="AU212" s="16" t="s">
        <v>85</v>
      </c>
    </row>
    <row r="213" spans="2:65" s="1" customFormat="1" ht="16.5" customHeight="1">
      <c r="B213" s="37"/>
      <c r="C213" s="196" t="s">
        <v>326</v>
      </c>
      <c r="D213" s="196" t="s">
        <v>130</v>
      </c>
      <c r="E213" s="197" t="s">
        <v>327</v>
      </c>
      <c r="F213" s="198" t="s">
        <v>328</v>
      </c>
      <c r="G213" s="199" t="s">
        <v>309</v>
      </c>
      <c r="H213" s="200">
        <v>1</v>
      </c>
      <c r="I213" s="201"/>
      <c r="J213" s="202">
        <f>ROUND(I213*H213,2)</f>
        <v>0</v>
      </c>
      <c r="K213" s="198" t="s">
        <v>134</v>
      </c>
      <c r="L213" s="42"/>
      <c r="M213" s="203" t="s">
        <v>37</v>
      </c>
      <c r="N213" s="204" t="s">
        <v>49</v>
      </c>
      <c r="O213" s="78"/>
      <c r="P213" s="205">
        <f>O213*H213</f>
        <v>0</v>
      </c>
      <c r="Q213" s="205">
        <v>0.02814</v>
      </c>
      <c r="R213" s="205">
        <f>Q213*H213</f>
        <v>0.02814</v>
      </c>
      <c r="S213" s="205">
        <v>0</v>
      </c>
      <c r="T213" s="206">
        <f>S213*H213</f>
        <v>0</v>
      </c>
      <c r="AR213" s="16" t="s">
        <v>234</v>
      </c>
      <c r="AT213" s="16" t="s">
        <v>130</v>
      </c>
      <c r="AU213" s="16" t="s">
        <v>85</v>
      </c>
      <c r="AY213" s="16" t="s">
        <v>127</v>
      </c>
      <c r="BE213" s="207">
        <f>IF(N213="základní",J213,0)</f>
        <v>0</v>
      </c>
      <c r="BF213" s="207">
        <f>IF(N213="snížená",J213,0)</f>
        <v>0</v>
      </c>
      <c r="BG213" s="207">
        <f>IF(N213="zákl. přenesená",J213,0)</f>
        <v>0</v>
      </c>
      <c r="BH213" s="207">
        <f>IF(N213="sníž. přenesená",J213,0)</f>
        <v>0</v>
      </c>
      <c r="BI213" s="207">
        <f>IF(N213="nulová",J213,0)</f>
        <v>0</v>
      </c>
      <c r="BJ213" s="16" t="s">
        <v>83</v>
      </c>
      <c r="BK213" s="207">
        <f>ROUND(I213*H213,2)</f>
        <v>0</v>
      </c>
      <c r="BL213" s="16" t="s">
        <v>234</v>
      </c>
      <c r="BM213" s="16" t="s">
        <v>329</v>
      </c>
    </row>
    <row r="214" spans="2:51" s="11" customFormat="1" ht="12">
      <c r="B214" s="208"/>
      <c r="C214" s="209"/>
      <c r="D214" s="210" t="s">
        <v>137</v>
      </c>
      <c r="E214" s="211" t="s">
        <v>37</v>
      </c>
      <c r="F214" s="212" t="s">
        <v>138</v>
      </c>
      <c r="G214" s="209"/>
      <c r="H214" s="211" t="s">
        <v>37</v>
      </c>
      <c r="I214" s="213"/>
      <c r="J214" s="209"/>
      <c r="K214" s="209"/>
      <c r="L214" s="214"/>
      <c r="M214" s="215"/>
      <c r="N214" s="216"/>
      <c r="O214" s="216"/>
      <c r="P214" s="216"/>
      <c r="Q214" s="216"/>
      <c r="R214" s="216"/>
      <c r="S214" s="216"/>
      <c r="T214" s="217"/>
      <c r="AT214" s="218" t="s">
        <v>137</v>
      </c>
      <c r="AU214" s="218" t="s">
        <v>85</v>
      </c>
      <c r="AV214" s="11" t="s">
        <v>83</v>
      </c>
      <c r="AW214" s="11" t="s">
        <v>38</v>
      </c>
      <c r="AX214" s="11" t="s">
        <v>78</v>
      </c>
      <c r="AY214" s="218" t="s">
        <v>127</v>
      </c>
    </row>
    <row r="215" spans="2:51" s="12" customFormat="1" ht="12">
      <c r="B215" s="219"/>
      <c r="C215" s="220"/>
      <c r="D215" s="210" t="s">
        <v>137</v>
      </c>
      <c r="E215" s="221" t="s">
        <v>37</v>
      </c>
      <c r="F215" s="222" t="s">
        <v>330</v>
      </c>
      <c r="G215" s="220"/>
      <c r="H215" s="223">
        <v>1</v>
      </c>
      <c r="I215" s="224"/>
      <c r="J215" s="220"/>
      <c r="K215" s="220"/>
      <c r="L215" s="225"/>
      <c r="M215" s="226"/>
      <c r="N215" s="227"/>
      <c r="O215" s="227"/>
      <c r="P215" s="227"/>
      <c r="Q215" s="227"/>
      <c r="R215" s="227"/>
      <c r="S215" s="227"/>
      <c r="T215" s="228"/>
      <c r="AT215" s="229" t="s">
        <v>137</v>
      </c>
      <c r="AU215" s="229" t="s">
        <v>85</v>
      </c>
      <c r="AV215" s="12" t="s">
        <v>85</v>
      </c>
      <c r="AW215" s="12" t="s">
        <v>38</v>
      </c>
      <c r="AX215" s="12" t="s">
        <v>83</v>
      </c>
      <c r="AY215" s="229" t="s">
        <v>127</v>
      </c>
    </row>
    <row r="216" spans="2:65" s="1" customFormat="1" ht="22.5" customHeight="1">
      <c r="B216" s="37"/>
      <c r="C216" s="196" t="s">
        <v>331</v>
      </c>
      <c r="D216" s="196" t="s">
        <v>130</v>
      </c>
      <c r="E216" s="197" t="s">
        <v>332</v>
      </c>
      <c r="F216" s="198" t="s">
        <v>333</v>
      </c>
      <c r="G216" s="199" t="s">
        <v>309</v>
      </c>
      <c r="H216" s="200">
        <v>1</v>
      </c>
      <c r="I216" s="201"/>
      <c r="J216" s="202">
        <f>ROUND(I216*H216,2)</f>
        <v>0</v>
      </c>
      <c r="K216" s="198" t="s">
        <v>200</v>
      </c>
      <c r="L216" s="42"/>
      <c r="M216" s="203" t="s">
        <v>37</v>
      </c>
      <c r="N216" s="204" t="s">
        <v>49</v>
      </c>
      <c r="O216" s="78"/>
      <c r="P216" s="205">
        <f>O216*H216</f>
        <v>0</v>
      </c>
      <c r="Q216" s="205">
        <v>0</v>
      </c>
      <c r="R216" s="205">
        <f>Q216*H216</f>
        <v>0</v>
      </c>
      <c r="S216" s="205">
        <v>0</v>
      </c>
      <c r="T216" s="206">
        <f>S216*H216</f>
        <v>0</v>
      </c>
      <c r="AR216" s="16" t="s">
        <v>234</v>
      </c>
      <c r="AT216" s="16" t="s">
        <v>130</v>
      </c>
      <c r="AU216" s="16" t="s">
        <v>85</v>
      </c>
      <c r="AY216" s="16" t="s">
        <v>127</v>
      </c>
      <c r="BE216" s="207">
        <f>IF(N216="základní",J216,0)</f>
        <v>0</v>
      </c>
      <c r="BF216" s="207">
        <f>IF(N216="snížená",J216,0)</f>
        <v>0</v>
      </c>
      <c r="BG216" s="207">
        <f>IF(N216="zákl. přenesená",J216,0)</f>
        <v>0</v>
      </c>
      <c r="BH216" s="207">
        <f>IF(N216="sníž. přenesená",J216,0)</f>
        <v>0</v>
      </c>
      <c r="BI216" s="207">
        <f>IF(N216="nulová",J216,0)</f>
        <v>0</v>
      </c>
      <c r="BJ216" s="16" t="s">
        <v>83</v>
      </c>
      <c r="BK216" s="207">
        <f>ROUND(I216*H216,2)</f>
        <v>0</v>
      </c>
      <c r="BL216" s="16" t="s">
        <v>234</v>
      </c>
      <c r="BM216" s="16" t="s">
        <v>334</v>
      </c>
    </row>
    <row r="217" spans="2:65" s="1" customFormat="1" ht="22.5" customHeight="1">
      <c r="B217" s="37"/>
      <c r="C217" s="196" t="s">
        <v>335</v>
      </c>
      <c r="D217" s="196" t="s">
        <v>130</v>
      </c>
      <c r="E217" s="197" t="s">
        <v>336</v>
      </c>
      <c r="F217" s="198" t="s">
        <v>337</v>
      </c>
      <c r="G217" s="199" t="s">
        <v>316</v>
      </c>
      <c r="H217" s="253"/>
      <c r="I217" s="201"/>
      <c r="J217" s="202">
        <f>ROUND(I217*H217,2)</f>
        <v>0</v>
      </c>
      <c r="K217" s="198" t="s">
        <v>134</v>
      </c>
      <c r="L217" s="42"/>
      <c r="M217" s="203" t="s">
        <v>37</v>
      </c>
      <c r="N217" s="204" t="s">
        <v>49</v>
      </c>
      <c r="O217" s="78"/>
      <c r="P217" s="205">
        <f>O217*H217</f>
        <v>0</v>
      </c>
      <c r="Q217" s="205">
        <v>0</v>
      </c>
      <c r="R217" s="205">
        <f>Q217*H217</f>
        <v>0</v>
      </c>
      <c r="S217" s="205">
        <v>0</v>
      </c>
      <c r="T217" s="206">
        <f>S217*H217</f>
        <v>0</v>
      </c>
      <c r="AR217" s="16" t="s">
        <v>234</v>
      </c>
      <c r="AT217" s="16" t="s">
        <v>130</v>
      </c>
      <c r="AU217" s="16" t="s">
        <v>85</v>
      </c>
      <c r="AY217" s="16" t="s">
        <v>127</v>
      </c>
      <c r="BE217" s="207">
        <f>IF(N217="základní",J217,0)</f>
        <v>0</v>
      </c>
      <c r="BF217" s="207">
        <f>IF(N217="snížená",J217,0)</f>
        <v>0</v>
      </c>
      <c r="BG217" s="207">
        <f>IF(N217="zákl. přenesená",J217,0)</f>
        <v>0</v>
      </c>
      <c r="BH217" s="207">
        <f>IF(N217="sníž. přenesená",J217,0)</f>
        <v>0</v>
      </c>
      <c r="BI217" s="207">
        <f>IF(N217="nulová",J217,0)</f>
        <v>0</v>
      </c>
      <c r="BJ217" s="16" t="s">
        <v>83</v>
      </c>
      <c r="BK217" s="207">
        <f>ROUND(I217*H217,2)</f>
        <v>0</v>
      </c>
      <c r="BL217" s="16" t="s">
        <v>234</v>
      </c>
      <c r="BM217" s="16" t="s">
        <v>338</v>
      </c>
    </row>
    <row r="218" spans="2:47" s="1" customFormat="1" ht="12">
      <c r="B218" s="37"/>
      <c r="C218" s="38"/>
      <c r="D218" s="210" t="s">
        <v>144</v>
      </c>
      <c r="E218" s="38"/>
      <c r="F218" s="230" t="s">
        <v>339</v>
      </c>
      <c r="G218" s="38"/>
      <c r="H218" s="38"/>
      <c r="I218" s="123"/>
      <c r="J218" s="38"/>
      <c r="K218" s="38"/>
      <c r="L218" s="42"/>
      <c r="M218" s="231"/>
      <c r="N218" s="78"/>
      <c r="O218" s="78"/>
      <c r="P218" s="78"/>
      <c r="Q218" s="78"/>
      <c r="R218" s="78"/>
      <c r="S218" s="78"/>
      <c r="T218" s="79"/>
      <c r="AT218" s="16" t="s">
        <v>144</v>
      </c>
      <c r="AU218" s="16" t="s">
        <v>85</v>
      </c>
    </row>
    <row r="219" spans="2:63" s="10" customFormat="1" ht="22.8" customHeight="1">
      <c r="B219" s="180"/>
      <c r="C219" s="181"/>
      <c r="D219" s="182" t="s">
        <v>77</v>
      </c>
      <c r="E219" s="194" t="s">
        <v>340</v>
      </c>
      <c r="F219" s="194" t="s">
        <v>341</v>
      </c>
      <c r="G219" s="181"/>
      <c r="H219" s="181"/>
      <c r="I219" s="184"/>
      <c r="J219" s="195">
        <f>BK219</f>
        <v>0</v>
      </c>
      <c r="K219" s="181"/>
      <c r="L219" s="186"/>
      <c r="M219" s="187"/>
      <c r="N219" s="188"/>
      <c r="O219" s="188"/>
      <c r="P219" s="189">
        <f>SUM(P220:P229)</f>
        <v>0</v>
      </c>
      <c r="Q219" s="188"/>
      <c r="R219" s="189">
        <f>SUM(R220:R229)</f>
        <v>0</v>
      </c>
      <c r="S219" s="188"/>
      <c r="T219" s="190">
        <f>SUM(T220:T229)</f>
        <v>0.0426</v>
      </c>
      <c r="AR219" s="191" t="s">
        <v>85</v>
      </c>
      <c r="AT219" s="192" t="s">
        <v>77</v>
      </c>
      <c r="AU219" s="192" t="s">
        <v>83</v>
      </c>
      <c r="AY219" s="191" t="s">
        <v>127</v>
      </c>
      <c r="BK219" s="193">
        <f>SUM(BK220:BK229)</f>
        <v>0</v>
      </c>
    </row>
    <row r="220" spans="2:65" s="1" customFormat="1" ht="16.5" customHeight="1">
      <c r="B220" s="37"/>
      <c r="C220" s="196" t="s">
        <v>342</v>
      </c>
      <c r="D220" s="196" t="s">
        <v>130</v>
      </c>
      <c r="E220" s="197" t="s">
        <v>343</v>
      </c>
      <c r="F220" s="198" t="s">
        <v>344</v>
      </c>
      <c r="G220" s="199" t="s">
        <v>309</v>
      </c>
      <c r="H220" s="200">
        <v>2</v>
      </c>
      <c r="I220" s="201"/>
      <c r="J220" s="202">
        <f>ROUND(I220*H220,2)</f>
        <v>0</v>
      </c>
      <c r="K220" s="198" t="s">
        <v>134</v>
      </c>
      <c r="L220" s="42"/>
      <c r="M220" s="203" t="s">
        <v>37</v>
      </c>
      <c r="N220" s="204" t="s">
        <v>49</v>
      </c>
      <c r="O220" s="78"/>
      <c r="P220" s="205">
        <f>O220*H220</f>
        <v>0</v>
      </c>
      <c r="Q220" s="205">
        <v>0</v>
      </c>
      <c r="R220" s="205">
        <f>Q220*H220</f>
        <v>0</v>
      </c>
      <c r="S220" s="205">
        <v>0.01946</v>
      </c>
      <c r="T220" s="206">
        <f>S220*H220</f>
        <v>0.03892</v>
      </c>
      <c r="AR220" s="16" t="s">
        <v>234</v>
      </c>
      <c r="AT220" s="16" t="s">
        <v>130</v>
      </c>
      <c r="AU220" s="16" t="s">
        <v>85</v>
      </c>
      <c r="AY220" s="16" t="s">
        <v>127</v>
      </c>
      <c r="BE220" s="207">
        <f>IF(N220="základní",J220,0)</f>
        <v>0</v>
      </c>
      <c r="BF220" s="207">
        <f>IF(N220="snížená",J220,0)</f>
        <v>0</v>
      </c>
      <c r="BG220" s="207">
        <f>IF(N220="zákl. přenesená",J220,0)</f>
        <v>0</v>
      </c>
      <c r="BH220" s="207">
        <f>IF(N220="sníž. přenesená",J220,0)</f>
        <v>0</v>
      </c>
      <c r="BI220" s="207">
        <f>IF(N220="nulová",J220,0)</f>
        <v>0</v>
      </c>
      <c r="BJ220" s="16" t="s">
        <v>83</v>
      </c>
      <c r="BK220" s="207">
        <f>ROUND(I220*H220,2)</f>
        <v>0</v>
      </c>
      <c r="BL220" s="16" t="s">
        <v>234</v>
      </c>
      <c r="BM220" s="16" t="s">
        <v>345</v>
      </c>
    </row>
    <row r="221" spans="2:51" s="11" customFormat="1" ht="12">
      <c r="B221" s="208"/>
      <c r="C221" s="209"/>
      <c r="D221" s="210" t="s">
        <v>137</v>
      </c>
      <c r="E221" s="211" t="s">
        <v>37</v>
      </c>
      <c r="F221" s="212" t="s">
        <v>138</v>
      </c>
      <c r="G221" s="209"/>
      <c r="H221" s="211" t="s">
        <v>37</v>
      </c>
      <c r="I221" s="213"/>
      <c r="J221" s="209"/>
      <c r="K221" s="209"/>
      <c r="L221" s="214"/>
      <c r="M221" s="215"/>
      <c r="N221" s="216"/>
      <c r="O221" s="216"/>
      <c r="P221" s="216"/>
      <c r="Q221" s="216"/>
      <c r="R221" s="216"/>
      <c r="S221" s="216"/>
      <c r="T221" s="217"/>
      <c r="AT221" s="218" t="s">
        <v>137</v>
      </c>
      <c r="AU221" s="218" t="s">
        <v>85</v>
      </c>
      <c r="AV221" s="11" t="s">
        <v>83</v>
      </c>
      <c r="AW221" s="11" t="s">
        <v>38</v>
      </c>
      <c r="AX221" s="11" t="s">
        <v>78</v>
      </c>
      <c r="AY221" s="218" t="s">
        <v>127</v>
      </c>
    </row>
    <row r="222" spans="2:51" s="12" customFormat="1" ht="12">
      <c r="B222" s="219"/>
      <c r="C222" s="220"/>
      <c r="D222" s="210" t="s">
        <v>137</v>
      </c>
      <c r="E222" s="221" t="s">
        <v>37</v>
      </c>
      <c r="F222" s="222" t="s">
        <v>300</v>
      </c>
      <c r="G222" s="220"/>
      <c r="H222" s="223">
        <v>1</v>
      </c>
      <c r="I222" s="224"/>
      <c r="J222" s="220"/>
      <c r="K222" s="220"/>
      <c r="L222" s="225"/>
      <c r="M222" s="226"/>
      <c r="N222" s="227"/>
      <c r="O222" s="227"/>
      <c r="P222" s="227"/>
      <c r="Q222" s="227"/>
      <c r="R222" s="227"/>
      <c r="S222" s="227"/>
      <c r="T222" s="228"/>
      <c r="AT222" s="229" t="s">
        <v>137</v>
      </c>
      <c r="AU222" s="229" t="s">
        <v>85</v>
      </c>
      <c r="AV222" s="12" t="s">
        <v>85</v>
      </c>
      <c r="AW222" s="12" t="s">
        <v>38</v>
      </c>
      <c r="AX222" s="12" t="s">
        <v>78</v>
      </c>
      <c r="AY222" s="229" t="s">
        <v>127</v>
      </c>
    </row>
    <row r="223" spans="2:51" s="12" customFormat="1" ht="12">
      <c r="B223" s="219"/>
      <c r="C223" s="220"/>
      <c r="D223" s="210" t="s">
        <v>137</v>
      </c>
      <c r="E223" s="221" t="s">
        <v>37</v>
      </c>
      <c r="F223" s="222" t="s">
        <v>301</v>
      </c>
      <c r="G223" s="220"/>
      <c r="H223" s="223">
        <v>1</v>
      </c>
      <c r="I223" s="224"/>
      <c r="J223" s="220"/>
      <c r="K223" s="220"/>
      <c r="L223" s="225"/>
      <c r="M223" s="226"/>
      <c r="N223" s="227"/>
      <c r="O223" s="227"/>
      <c r="P223" s="227"/>
      <c r="Q223" s="227"/>
      <c r="R223" s="227"/>
      <c r="S223" s="227"/>
      <c r="T223" s="228"/>
      <c r="AT223" s="229" t="s">
        <v>137</v>
      </c>
      <c r="AU223" s="229" t="s">
        <v>85</v>
      </c>
      <c r="AV223" s="12" t="s">
        <v>85</v>
      </c>
      <c r="AW223" s="12" t="s">
        <v>38</v>
      </c>
      <c r="AX223" s="12" t="s">
        <v>78</v>
      </c>
      <c r="AY223" s="229" t="s">
        <v>127</v>
      </c>
    </row>
    <row r="224" spans="2:51" s="13" customFormat="1" ht="12">
      <c r="B224" s="232"/>
      <c r="C224" s="233"/>
      <c r="D224" s="210" t="s">
        <v>137</v>
      </c>
      <c r="E224" s="234" t="s">
        <v>37</v>
      </c>
      <c r="F224" s="235" t="s">
        <v>158</v>
      </c>
      <c r="G224" s="233"/>
      <c r="H224" s="236">
        <v>2</v>
      </c>
      <c r="I224" s="237"/>
      <c r="J224" s="233"/>
      <c r="K224" s="233"/>
      <c r="L224" s="238"/>
      <c r="M224" s="239"/>
      <c r="N224" s="240"/>
      <c r="O224" s="240"/>
      <c r="P224" s="240"/>
      <c r="Q224" s="240"/>
      <c r="R224" s="240"/>
      <c r="S224" s="240"/>
      <c r="T224" s="241"/>
      <c r="AT224" s="242" t="s">
        <v>137</v>
      </c>
      <c r="AU224" s="242" t="s">
        <v>85</v>
      </c>
      <c r="AV224" s="13" t="s">
        <v>135</v>
      </c>
      <c r="AW224" s="13" t="s">
        <v>38</v>
      </c>
      <c r="AX224" s="13" t="s">
        <v>83</v>
      </c>
      <c r="AY224" s="242" t="s">
        <v>127</v>
      </c>
    </row>
    <row r="225" spans="2:65" s="1" customFormat="1" ht="16.5" customHeight="1">
      <c r="B225" s="37"/>
      <c r="C225" s="196" t="s">
        <v>346</v>
      </c>
      <c r="D225" s="196" t="s">
        <v>130</v>
      </c>
      <c r="E225" s="197" t="s">
        <v>347</v>
      </c>
      <c r="F225" s="198" t="s">
        <v>348</v>
      </c>
      <c r="G225" s="199" t="s">
        <v>192</v>
      </c>
      <c r="H225" s="200">
        <v>4</v>
      </c>
      <c r="I225" s="201"/>
      <c r="J225" s="202">
        <f>ROUND(I225*H225,2)</f>
        <v>0</v>
      </c>
      <c r="K225" s="198" t="s">
        <v>134</v>
      </c>
      <c r="L225" s="42"/>
      <c r="M225" s="203" t="s">
        <v>37</v>
      </c>
      <c r="N225" s="204" t="s">
        <v>49</v>
      </c>
      <c r="O225" s="78"/>
      <c r="P225" s="205">
        <f>O225*H225</f>
        <v>0</v>
      </c>
      <c r="Q225" s="205">
        <v>0</v>
      </c>
      <c r="R225" s="205">
        <f>Q225*H225</f>
        <v>0</v>
      </c>
      <c r="S225" s="205">
        <v>0.00049</v>
      </c>
      <c r="T225" s="206">
        <f>S225*H225</f>
        <v>0.00196</v>
      </c>
      <c r="AR225" s="16" t="s">
        <v>234</v>
      </c>
      <c r="AT225" s="16" t="s">
        <v>130</v>
      </c>
      <c r="AU225" s="16" t="s">
        <v>85</v>
      </c>
      <c r="AY225" s="16" t="s">
        <v>127</v>
      </c>
      <c r="BE225" s="207">
        <f>IF(N225="základní",J225,0)</f>
        <v>0</v>
      </c>
      <c r="BF225" s="207">
        <f>IF(N225="snížená",J225,0)</f>
        <v>0</v>
      </c>
      <c r="BG225" s="207">
        <f>IF(N225="zákl. přenesená",J225,0)</f>
        <v>0</v>
      </c>
      <c r="BH225" s="207">
        <f>IF(N225="sníž. přenesená",J225,0)</f>
        <v>0</v>
      </c>
      <c r="BI225" s="207">
        <f>IF(N225="nulová",J225,0)</f>
        <v>0</v>
      </c>
      <c r="BJ225" s="16" t="s">
        <v>83</v>
      </c>
      <c r="BK225" s="207">
        <f>ROUND(I225*H225,2)</f>
        <v>0</v>
      </c>
      <c r="BL225" s="16" t="s">
        <v>234</v>
      </c>
      <c r="BM225" s="16" t="s">
        <v>349</v>
      </c>
    </row>
    <row r="226" spans="2:51" s="11" customFormat="1" ht="12">
      <c r="B226" s="208"/>
      <c r="C226" s="209"/>
      <c r="D226" s="210" t="s">
        <v>137</v>
      </c>
      <c r="E226" s="211" t="s">
        <v>37</v>
      </c>
      <c r="F226" s="212" t="s">
        <v>260</v>
      </c>
      <c r="G226" s="209"/>
      <c r="H226" s="211" t="s">
        <v>37</v>
      </c>
      <c r="I226" s="213"/>
      <c r="J226" s="209"/>
      <c r="K226" s="209"/>
      <c r="L226" s="214"/>
      <c r="M226" s="215"/>
      <c r="N226" s="216"/>
      <c r="O226" s="216"/>
      <c r="P226" s="216"/>
      <c r="Q226" s="216"/>
      <c r="R226" s="216"/>
      <c r="S226" s="216"/>
      <c r="T226" s="217"/>
      <c r="AT226" s="218" t="s">
        <v>137</v>
      </c>
      <c r="AU226" s="218" t="s">
        <v>85</v>
      </c>
      <c r="AV226" s="11" t="s">
        <v>83</v>
      </c>
      <c r="AW226" s="11" t="s">
        <v>38</v>
      </c>
      <c r="AX226" s="11" t="s">
        <v>78</v>
      </c>
      <c r="AY226" s="218" t="s">
        <v>127</v>
      </c>
    </row>
    <row r="227" spans="2:51" s="12" customFormat="1" ht="12">
      <c r="B227" s="219"/>
      <c r="C227" s="220"/>
      <c r="D227" s="210" t="s">
        <v>137</v>
      </c>
      <c r="E227" s="221" t="s">
        <v>37</v>
      </c>
      <c r="F227" s="222" t="s">
        <v>350</v>
      </c>
      <c r="G227" s="220"/>
      <c r="H227" s="223">
        <v>4</v>
      </c>
      <c r="I227" s="224"/>
      <c r="J227" s="220"/>
      <c r="K227" s="220"/>
      <c r="L227" s="225"/>
      <c r="M227" s="226"/>
      <c r="N227" s="227"/>
      <c r="O227" s="227"/>
      <c r="P227" s="227"/>
      <c r="Q227" s="227"/>
      <c r="R227" s="227"/>
      <c r="S227" s="227"/>
      <c r="T227" s="228"/>
      <c r="AT227" s="229" t="s">
        <v>137</v>
      </c>
      <c r="AU227" s="229" t="s">
        <v>85</v>
      </c>
      <c r="AV227" s="12" t="s">
        <v>85</v>
      </c>
      <c r="AW227" s="12" t="s">
        <v>38</v>
      </c>
      <c r="AX227" s="12" t="s">
        <v>83</v>
      </c>
      <c r="AY227" s="229" t="s">
        <v>127</v>
      </c>
    </row>
    <row r="228" spans="2:65" s="1" customFormat="1" ht="16.5" customHeight="1">
      <c r="B228" s="37"/>
      <c r="C228" s="196" t="s">
        <v>351</v>
      </c>
      <c r="D228" s="196" t="s">
        <v>130</v>
      </c>
      <c r="E228" s="197" t="s">
        <v>352</v>
      </c>
      <c r="F228" s="198" t="s">
        <v>353</v>
      </c>
      <c r="G228" s="199" t="s">
        <v>309</v>
      </c>
      <c r="H228" s="200">
        <v>2</v>
      </c>
      <c r="I228" s="201"/>
      <c r="J228" s="202">
        <f>ROUND(I228*H228,2)</f>
        <v>0</v>
      </c>
      <c r="K228" s="198" t="s">
        <v>134</v>
      </c>
      <c r="L228" s="42"/>
      <c r="M228" s="203" t="s">
        <v>37</v>
      </c>
      <c r="N228" s="204" t="s">
        <v>49</v>
      </c>
      <c r="O228" s="78"/>
      <c r="P228" s="205">
        <f>O228*H228</f>
        <v>0</v>
      </c>
      <c r="Q228" s="205">
        <v>0</v>
      </c>
      <c r="R228" s="205">
        <f>Q228*H228</f>
        <v>0</v>
      </c>
      <c r="S228" s="205">
        <v>0.00086</v>
      </c>
      <c r="T228" s="206">
        <f>S228*H228</f>
        <v>0.00172</v>
      </c>
      <c r="AR228" s="16" t="s">
        <v>234</v>
      </c>
      <c r="AT228" s="16" t="s">
        <v>130</v>
      </c>
      <c r="AU228" s="16" t="s">
        <v>85</v>
      </c>
      <c r="AY228" s="16" t="s">
        <v>127</v>
      </c>
      <c r="BE228" s="207">
        <f>IF(N228="základní",J228,0)</f>
        <v>0</v>
      </c>
      <c r="BF228" s="207">
        <f>IF(N228="snížená",J228,0)</f>
        <v>0</v>
      </c>
      <c r="BG228" s="207">
        <f>IF(N228="zákl. přenesená",J228,0)</f>
        <v>0</v>
      </c>
      <c r="BH228" s="207">
        <f>IF(N228="sníž. přenesená",J228,0)</f>
        <v>0</v>
      </c>
      <c r="BI228" s="207">
        <f>IF(N228="nulová",J228,0)</f>
        <v>0</v>
      </c>
      <c r="BJ228" s="16" t="s">
        <v>83</v>
      </c>
      <c r="BK228" s="207">
        <f>ROUND(I228*H228,2)</f>
        <v>0</v>
      </c>
      <c r="BL228" s="16" t="s">
        <v>234</v>
      </c>
      <c r="BM228" s="16" t="s">
        <v>354</v>
      </c>
    </row>
    <row r="229" spans="2:65" s="1" customFormat="1" ht="22.5" customHeight="1">
      <c r="B229" s="37"/>
      <c r="C229" s="196" t="s">
        <v>355</v>
      </c>
      <c r="D229" s="196" t="s">
        <v>130</v>
      </c>
      <c r="E229" s="197" t="s">
        <v>356</v>
      </c>
      <c r="F229" s="198" t="s">
        <v>357</v>
      </c>
      <c r="G229" s="199" t="s">
        <v>267</v>
      </c>
      <c r="H229" s="200">
        <v>0.044</v>
      </c>
      <c r="I229" s="201"/>
      <c r="J229" s="202">
        <f>ROUND(I229*H229,2)</f>
        <v>0</v>
      </c>
      <c r="K229" s="198" t="s">
        <v>134</v>
      </c>
      <c r="L229" s="42"/>
      <c r="M229" s="203" t="s">
        <v>37</v>
      </c>
      <c r="N229" s="204" t="s">
        <v>49</v>
      </c>
      <c r="O229" s="78"/>
      <c r="P229" s="205">
        <f>O229*H229</f>
        <v>0</v>
      </c>
      <c r="Q229" s="205">
        <v>0</v>
      </c>
      <c r="R229" s="205">
        <f>Q229*H229</f>
        <v>0</v>
      </c>
      <c r="S229" s="205">
        <v>0</v>
      </c>
      <c r="T229" s="206">
        <f>S229*H229</f>
        <v>0</v>
      </c>
      <c r="AR229" s="16" t="s">
        <v>234</v>
      </c>
      <c r="AT229" s="16" t="s">
        <v>130</v>
      </c>
      <c r="AU229" s="16" t="s">
        <v>85</v>
      </c>
      <c r="AY229" s="16" t="s">
        <v>127</v>
      </c>
      <c r="BE229" s="207">
        <f>IF(N229="základní",J229,0)</f>
        <v>0</v>
      </c>
      <c r="BF229" s="207">
        <f>IF(N229="snížená",J229,0)</f>
        <v>0</v>
      </c>
      <c r="BG229" s="207">
        <f>IF(N229="zákl. přenesená",J229,0)</f>
        <v>0</v>
      </c>
      <c r="BH229" s="207">
        <f>IF(N229="sníž. přenesená",J229,0)</f>
        <v>0</v>
      </c>
      <c r="BI229" s="207">
        <f>IF(N229="nulová",J229,0)</f>
        <v>0</v>
      </c>
      <c r="BJ229" s="16" t="s">
        <v>83</v>
      </c>
      <c r="BK229" s="207">
        <f>ROUND(I229*H229,2)</f>
        <v>0</v>
      </c>
      <c r="BL229" s="16" t="s">
        <v>234</v>
      </c>
      <c r="BM229" s="16" t="s">
        <v>358</v>
      </c>
    </row>
    <row r="230" spans="2:63" s="10" customFormat="1" ht="22.8" customHeight="1">
      <c r="B230" s="180"/>
      <c r="C230" s="181"/>
      <c r="D230" s="182" t="s">
        <v>77</v>
      </c>
      <c r="E230" s="194" t="s">
        <v>359</v>
      </c>
      <c r="F230" s="194" t="s">
        <v>360</v>
      </c>
      <c r="G230" s="181"/>
      <c r="H230" s="181"/>
      <c r="I230" s="184"/>
      <c r="J230" s="195">
        <f>BK230</f>
        <v>0</v>
      </c>
      <c r="K230" s="181"/>
      <c r="L230" s="186"/>
      <c r="M230" s="187"/>
      <c r="N230" s="188"/>
      <c r="O230" s="188"/>
      <c r="P230" s="189">
        <f>SUM(P231:P263)</f>
        <v>0</v>
      </c>
      <c r="Q230" s="188"/>
      <c r="R230" s="189">
        <f>SUM(R231:R263)</f>
        <v>0.011558</v>
      </c>
      <c r="S230" s="188"/>
      <c r="T230" s="190">
        <f>SUM(T231:T263)</f>
        <v>0.00228</v>
      </c>
      <c r="AR230" s="191" t="s">
        <v>85</v>
      </c>
      <c r="AT230" s="192" t="s">
        <v>77</v>
      </c>
      <c r="AU230" s="192" t="s">
        <v>83</v>
      </c>
      <c r="AY230" s="191" t="s">
        <v>127</v>
      </c>
      <c r="BK230" s="193">
        <f>SUM(BK231:BK263)</f>
        <v>0</v>
      </c>
    </row>
    <row r="231" spans="2:65" s="1" customFormat="1" ht="22.5" customHeight="1">
      <c r="B231" s="37"/>
      <c r="C231" s="196" t="s">
        <v>361</v>
      </c>
      <c r="D231" s="196" t="s">
        <v>130</v>
      </c>
      <c r="E231" s="197" t="s">
        <v>362</v>
      </c>
      <c r="F231" s="198" t="s">
        <v>363</v>
      </c>
      <c r="G231" s="199" t="s">
        <v>192</v>
      </c>
      <c r="H231" s="200">
        <v>2</v>
      </c>
      <c r="I231" s="201"/>
      <c r="J231" s="202">
        <f>ROUND(I231*H231,2)</f>
        <v>0</v>
      </c>
      <c r="K231" s="198" t="s">
        <v>134</v>
      </c>
      <c r="L231" s="42"/>
      <c r="M231" s="203" t="s">
        <v>37</v>
      </c>
      <c r="N231" s="204" t="s">
        <v>49</v>
      </c>
      <c r="O231" s="78"/>
      <c r="P231" s="205">
        <f>O231*H231</f>
        <v>0</v>
      </c>
      <c r="Q231" s="205">
        <v>0</v>
      </c>
      <c r="R231" s="205">
        <f>Q231*H231</f>
        <v>0</v>
      </c>
      <c r="S231" s="205">
        <v>4.8E-05</v>
      </c>
      <c r="T231" s="206">
        <f>S231*H231</f>
        <v>9.6E-05</v>
      </c>
      <c r="AR231" s="16" t="s">
        <v>234</v>
      </c>
      <c r="AT231" s="16" t="s">
        <v>130</v>
      </c>
      <c r="AU231" s="16" t="s">
        <v>85</v>
      </c>
      <c r="AY231" s="16" t="s">
        <v>127</v>
      </c>
      <c r="BE231" s="207">
        <f>IF(N231="základní",J231,0)</f>
        <v>0</v>
      </c>
      <c r="BF231" s="207">
        <f>IF(N231="snížená",J231,0)</f>
        <v>0</v>
      </c>
      <c r="BG231" s="207">
        <f>IF(N231="zákl. přenesená",J231,0)</f>
        <v>0</v>
      </c>
      <c r="BH231" s="207">
        <f>IF(N231="sníž. přenesená",J231,0)</f>
        <v>0</v>
      </c>
      <c r="BI231" s="207">
        <f>IF(N231="nulová",J231,0)</f>
        <v>0</v>
      </c>
      <c r="BJ231" s="16" t="s">
        <v>83</v>
      </c>
      <c r="BK231" s="207">
        <f>ROUND(I231*H231,2)</f>
        <v>0</v>
      </c>
      <c r="BL231" s="16" t="s">
        <v>234</v>
      </c>
      <c r="BM231" s="16" t="s">
        <v>364</v>
      </c>
    </row>
    <row r="232" spans="2:65" s="1" customFormat="1" ht="22.5" customHeight="1">
      <c r="B232" s="37"/>
      <c r="C232" s="196" t="s">
        <v>365</v>
      </c>
      <c r="D232" s="196" t="s">
        <v>130</v>
      </c>
      <c r="E232" s="197" t="s">
        <v>366</v>
      </c>
      <c r="F232" s="198" t="s">
        <v>367</v>
      </c>
      <c r="G232" s="199" t="s">
        <v>192</v>
      </c>
      <c r="H232" s="200">
        <v>8</v>
      </c>
      <c r="I232" s="201"/>
      <c r="J232" s="202">
        <f>ROUND(I232*H232,2)</f>
        <v>0</v>
      </c>
      <c r="K232" s="198" t="s">
        <v>134</v>
      </c>
      <c r="L232" s="42"/>
      <c r="M232" s="203" t="s">
        <v>37</v>
      </c>
      <c r="N232" s="204" t="s">
        <v>49</v>
      </c>
      <c r="O232" s="78"/>
      <c r="P232" s="205">
        <f>O232*H232</f>
        <v>0</v>
      </c>
      <c r="Q232" s="205">
        <v>0</v>
      </c>
      <c r="R232" s="205">
        <f>Q232*H232</f>
        <v>0</v>
      </c>
      <c r="S232" s="205">
        <v>4.8E-05</v>
      </c>
      <c r="T232" s="206">
        <f>S232*H232</f>
        <v>0.000384</v>
      </c>
      <c r="AR232" s="16" t="s">
        <v>234</v>
      </c>
      <c r="AT232" s="16" t="s">
        <v>130</v>
      </c>
      <c r="AU232" s="16" t="s">
        <v>85</v>
      </c>
      <c r="AY232" s="16" t="s">
        <v>127</v>
      </c>
      <c r="BE232" s="207">
        <f>IF(N232="základní",J232,0)</f>
        <v>0</v>
      </c>
      <c r="BF232" s="207">
        <f>IF(N232="snížená",J232,0)</f>
        <v>0</v>
      </c>
      <c r="BG232" s="207">
        <f>IF(N232="zákl. přenesená",J232,0)</f>
        <v>0</v>
      </c>
      <c r="BH232" s="207">
        <f>IF(N232="sníž. přenesená",J232,0)</f>
        <v>0</v>
      </c>
      <c r="BI232" s="207">
        <f>IF(N232="nulová",J232,0)</f>
        <v>0</v>
      </c>
      <c r="BJ232" s="16" t="s">
        <v>83</v>
      </c>
      <c r="BK232" s="207">
        <f>ROUND(I232*H232,2)</f>
        <v>0</v>
      </c>
      <c r="BL232" s="16" t="s">
        <v>234</v>
      </c>
      <c r="BM232" s="16" t="s">
        <v>368</v>
      </c>
    </row>
    <row r="233" spans="2:65" s="1" customFormat="1" ht="22.5" customHeight="1">
      <c r="B233" s="37"/>
      <c r="C233" s="196" t="s">
        <v>369</v>
      </c>
      <c r="D233" s="196" t="s">
        <v>130</v>
      </c>
      <c r="E233" s="197" t="s">
        <v>370</v>
      </c>
      <c r="F233" s="198" t="s">
        <v>371</v>
      </c>
      <c r="G233" s="199" t="s">
        <v>192</v>
      </c>
      <c r="H233" s="200">
        <v>1</v>
      </c>
      <c r="I233" s="201"/>
      <c r="J233" s="202">
        <f>ROUND(I233*H233,2)</f>
        <v>0</v>
      </c>
      <c r="K233" s="198" t="s">
        <v>134</v>
      </c>
      <c r="L233" s="42"/>
      <c r="M233" s="203" t="s">
        <v>37</v>
      </c>
      <c r="N233" s="204" t="s">
        <v>49</v>
      </c>
      <c r="O233" s="78"/>
      <c r="P233" s="205">
        <f>O233*H233</f>
        <v>0</v>
      </c>
      <c r="Q233" s="205">
        <v>0</v>
      </c>
      <c r="R233" s="205">
        <f>Q233*H233</f>
        <v>0</v>
      </c>
      <c r="S233" s="205">
        <v>0.001</v>
      </c>
      <c r="T233" s="206">
        <f>S233*H233</f>
        <v>0.001</v>
      </c>
      <c r="AR233" s="16" t="s">
        <v>234</v>
      </c>
      <c r="AT233" s="16" t="s">
        <v>130</v>
      </c>
      <c r="AU233" s="16" t="s">
        <v>85</v>
      </c>
      <c r="AY233" s="16" t="s">
        <v>127</v>
      </c>
      <c r="BE233" s="207">
        <f>IF(N233="základní",J233,0)</f>
        <v>0</v>
      </c>
      <c r="BF233" s="207">
        <f>IF(N233="snížená",J233,0)</f>
        <v>0</v>
      </c>
      <c r="BG233" s="207">
        <f>IF(N233="zákl. přenesená",J233,0)</f>
        <v>0</v>
      </c>
      <c r="BH233" s="207">
        <f>IF(N233="sníž. přenesená",J233,0)</f>
        <v>0</v>
      </c>
      <c r="BI233" s="207">
        <f>IF(N233="nulová",J233,0)</f>
        <v>0</v>
      </c>
      <c r="BJ233" s="16" t="s">
        <v>83</v>
      </c>
      <c r="BK233" s="207">
        <f>ROUND(I233*H233,2)</f>
        <v>0</v>
      </c>
      <c r="BL233" s="16" t="s">
        <v>234</v>
      </c>
      <c r="BM233" s="16" t="s">
        <v>372</v>
      </c>
    </row>
    <row r="234" spans="2:65" s="1" customFormat="1" ht="22.5" customHeight="1">
      <c r="B234" s="37"/>
      <c r="C234" s="196" t="s">
        <v>373</v>
      </c>
      <c r="D234" s="196" t="s">
        <v>130</v>
      </c>
      <c r="E234" s="197" t="s">
        <v>374</v>
      </c>
      <c r="F234" s="198" t="s">
        <v>375</v>
      </c>
      <c r="G234" s="199" t="s">
        <v>192</v>
      </c>
      <c r="H234" s="200">
        <v>1</v>
      </c>
      <c r="I234" s="201"/>
      <c r="J234" s="202">
        <f>ROUND(I234*H234,2)</f>
        <v>0</v>
      </c>
      <c r="K234" s="198" t="s">
        <v>134</v>
      </c>
      <c r="L234" s="42"/>
      <c r="M234" s="203" t="s">
        <v>37</v>
      </c>
      <c r="N234" s="204" t="s">
        <v>49</v>
      </c>
      <c r="O234" s="78"/>
      <c r="P234" s="205">
        <f>O234*H234</f>
        <v>0</v>
      </c>
      <c r="Q234" s="205">
        <v>0</v>
      </c>
      <c r="R234" s="205">
        <f>Q234*H234</f>
        <v>0</v>
      </c>
      <c r="S234" s="205">
        <v>0.0008</v>
      </c>
      <c r="T234" s="206">
        <f>S234*H234</f>
        <v>0.0008</v>
      </c>
      <c r="AR234" s="16" t="s">
        <v>234</v>
      </c>
      <c r="AT234" s="16" t="s">
        <v>130</v>
      </c>
      <c r="AU234" s="16" t="s">
        <v>85</v>
      </c>
      <c r="AY234" s="16" t="s">
        <v>127</v>
      </c>
      <c r="BE234" s="207">
        <f>IF(N234="základní",J234,0)</f>
        <v>0</v>
      </c>
      <c r="BF234" s="207">
        <f>IF(N234="snížená",J234,0)</f>
        <v>0</v>
      </c>
      <c r="BG234" s="207">
        <f>IF(N234="zákl. přenesená",J234,0)</f>
        <v>0</v>
      </c>
      <c r="BH234" s="207">
        <f>IF(N234="sníž. přenesená",J234,0)</f>
        <v>0</v>
      </c>
      <c r="BI234" s="207">
        <f>IF(N234="nulová",J234,0)</f>
        <v>0</v>
      </c>
      <c r="BJ234" s="16" t="s">
        <v>83</v>
      </c>
      <c r="BK234" s="207">
        <f>ROUND(I234*H234,2)</f>
        <v>0</v>
      </c>
      <c r="BL234" s="16" t="s">
        <v>234</v>
      </c>
      <c r="BM234" s="16" t="s">
        <v>376</v>
      </c>
    </row>
    <row r="235" spans="2:47" s="1" customFormat="1" ht="12">
      <c r="B235" s="37"/>
      <c r="C235" s="38"/>
      <c r="D235" s="210" t="s">
        <v>311</v>
      </c>
      <c r="E235" s="38"/>
      <c r="F235" s="230" t="s">
        <v>377</v>
      </c>
      <c r="G235" s="38"/>
      <c r="H235" s="38"/>
      <c r="I235" s="123"/>
      <c r="J235" s="38"/>
      <c r="K235" s="38"/>
      <c r="L235" s="42"/>
      <c r="M235" s="231"/>
      <c r="N235" s="78"/>
      <c r="O235" s="78"/>
      <c r="P235" s="78"/>
      <c r="Q235" s="78"/>
      <c r="R235" s="78"/>
      <c r="S235" s="78"/>
      <c r="T235" s="79"/>
      <c r="AT235" s="16" t="s">
        <v>311</v>
      </c>
      <c r="AU235" s="16" t="s">
        <v>85</v>
      </c>
    </row>
    <row r="236" spans="2:65" s="1" customFormat="1" ht="22.5" customHeight="1">
      <c r="B236" s="37"/>
      <c r="C236" s="196" t="s">
        <v>378</v>
      </c>
      <c r="D236" s="196" t="s">
        <v>130</v>
      </c>
      <c r="E236" s="197" t="s">
        <v>379</v>
      </c>
      <c r="F236" s="198" t="s">
        <v>380</v>
      </c>
      <c r="G236" s="199" t="s">
        <v>142</v>
      </c>
      <c r="H236" s="200">
        <v>12</v>
      </c>
      <c r="I236" s="201"/>
      <c r="J236" s="202">
        <f>ROUND(I236*H236,2)</f>
        <v>0</v>
      </c>
      <c r="K236" s="198" t="s">
        <v>134</v>
      </c>
      <c r="L236" s="42"/>
      <c r="M236" s="203" t="s">
        <v>37</v>
      </c>
      <c r="N236" s="204" t="s">
        <v>49</v>
      </c>
      <c r="O236" s="78"/>
      <c r="P236" s="205">
        <f>O236*H236</f>
        <v>0</v>
      </c>
      <c r="Q236" s="205">
        <v>0</v>
      </c>
      <c r="R236" s="205">
        <f>Q236*H236</f>
        <v>0</v>
      </c>
      <c r="S236" s="205">
        <v>0</v>
      </c>
      <c r="T236" s="206">
        <f>S236*H236</f>
        <v>0</v>
      </c>
      <c r="AR236" s="16" t="s">
        <v>234</v>
      </c>
      <c r="AT236" s="16" t="s">
        <v>130</v>
      </c>
      <c r="AU236" s="16" t="s">
        <v>85</v>
      </c>
      <c r="AY236" s="16" t="s">
        <v>127</v>
      </c>
      <c r="BE236" s="207">
        <f>IF(N236="základní",J236,0)</f>
        <v>0</v>
      </c>
      <c r="BF236" s="207">
        <f>IF(N236="snížená",J236,0)</f>
        <v>0</v>
      </c>
      <c r="BG236" s="207">
        <f>IF(N236="zákl. přenesená",J236,0)</f>
        <v>0</v>
      </c>
      <c r="BH236" s="207">
        <f>IF(N236="sníž. přenesená",J236,0)</f>
        <v>0</v>
      </c>
      <c r="BI236" s="207">
        <f>IF(N236="nulová",J236,0)</f>
        <v>0</v>
      </c>
      <c r="BJ236" s="16" t="s">
        <v>83</v>
      </c>
      <c r="BK236" s="207">
        <f>ROUND(I236*H236,2)</f>
        <v>0</v>
      </c>
      <c r="BL236" s="16" t="s">
        <v>234</v>
      </c>
      <c r="BM236" s="16" t="s">
        <v>381</v>
      </c>
    </row>
    <row r="237" spans="2:65" s="1" customFormat="1" ht="16.5" customHeight="1">
      <c r="B237" s="37"/>
      <c r="C237" s="243" t="s">
        <v>382</v>
      </c>
      <c r="D237" s="243" t="s">
        <v>197</v>
      </c>
      <c r="E237" s="244" t="s">
        <v>383</v>
      </c>
      <c r="F237" s="245" t="s">
        <v>384</v>
      </c>
      <c r="G237" s="246" t="s">
        <v>142</v>
      </c>
      <c r="H237" s="247">
        <v>13.2</v>
      </c>
      <c r="I237" s="248"/>
      <c r="J237" s="249">
        <f>ROUND(I237*H237,2)</f>
        <v>0</v>
      </c>
      <c r="K237" s="245" t="s">
        <v>134</v>
      </c>
      <c r="L237" s="250"/>
      <c r="M237" s="251" t="s">
        <v>37</v>
      </c>
      <c r="N237" s="252" t="s">
        <v>49</v>
      </c>
      <c r="O237" s="78"/>
      <c r="P237" s="205">
        <f>O237*H237</f>
        <v>0</v>
      </c>
      <c r="Q237" s="205">
        <v>0.00019</v>
      </c>
      <c r="R237" s="205">
        <f>Q237*H237</f>
        <v>0.002508</v>
      </c>
      <c r="S237" s="205">
        <v>0</v>
      </c>
      <c r="T237" s="206">
        <f>S237*H237</f>
        <v>0</v>
      </c>
      <c r="AR237" s="16" t="s">
        <v>326</v>
      </c>
      <c r="AT237" s="16" t="s">
        <v>197</v>
      </c>
      <c r="AU237" s="16" t="s">
        <v>85</v>
      </c>
      <c r="AY237" s="16" t="s">
        <v>127</v>
      </c>
      <c r="BE237" s="207">
        <f>IF(N237="základní",J237,0)</f>
        <v>0</v>
      </c>
      <c r="BF237" s="207">
        <f>IF(N237="snížená",J237,0)</f>
        <v>0</v>
      </c>
      <c r="BG237" s="207">
        <f>IF(N237="zákl. přenesená",J237,0)</f>
        <v>0</v>
      </c>
      <c r="BH237" s="207">
        <f>IF(N237="sníž. přenesená",J237,0)</f>
        <v>0</v>
      </c>
      <c r="BI237" s="207">
        <f>IF(N237="nulová",J237,0)</f>
        <v>0</v>
      </c>
      <c r="BJ237" s="16" t="s">
        <v>83</v>
      </c>
      <c r="BK237" s="207">
        <f>ROUND(I237*H237,2)</f>
        <v>0</v>
      </c>
      <c r="BL237" s="16" t="s">
        <v>234</v>
      </c>
      <c r="BM237" s="16" t="s">
        <v>385</v>
      </c>
    </row>
    <row r="238" spans="2:51" s="12" customFormat="1" ht="12">
      <c r="B238" s="219"/>
      <c r="C238" s="220"/>
      <c r="D238" s="210" t="s">
        <v>137</v>
      </c>
      <c r="E238" s="220"/>
      <c r="F238" s="222" t="s">
        <v>386</v>
      </c>
      <c r="G238" s="220"/>
      <c r="H238" s="223">
        <v>13.2</v>
      </c>
      <c r="I238" s="224"/>
      <c r="J238" s="220"/>
      <c r="K238" s="220"/>
      <c r="L238" s="225"/>
      <c r="M238" s="226"/>
      <c r="N238" s="227"/>
      <c r="O238" s="227"/>
      <c r="P238" s="227"/>
      <c r="Q238" s="227"/>
      <c r="R238" s="227"/>
      <c r="S238" s="227"/>
      <c r="T238" s="228"/>
      <c r="AT238" s="229" t="s">
        <v>137</v>
      </c>
      <c r="AU238" s="229" t="s">
        <v>85</v>
      </c>
      <c r="AV238" s="12" t="s">
        <v>85</v>
      </c>
      <c r="AW238" s="12" t="s">
        <v>4</v>
      </c>
      <c r="AX238" s="12" t="s">
        <v>83</v>
      </c>
      <c r="AY238" s="229" t="s">
        <v>127</v>
      </c>
    </row>
    <row r="239" spans="2:65" s="1" customFormat="1" ht="22.5" customHeight="1">
      <c r="B239" s="37"/>
      <c r="C239" s="196" t="s">
        <v>387</v>
      </c>
      <c r="D239" s="196" t="s">
        <v>130</v>
      </c>
      <c r="E239" s="197" t="s">
        <v>388</v>
      </c>
      <c r="F239" s="198" t="s">
        <v>389</v>
      </c>
      <c r="G239" s="199" t="s">
        <v>192</v>
      </c>
      <c r="H239" s="200">
        <v>14</v>
      </c>
      <c r="I239" s="201"/>
      <c r="J239" s="202">
        <f>ROUND(I239*H239,2)</f>
        <v>0</v>
      </c>
      <c r="K239" s="198" t="s">
        <v>134</v>
      </c>
      <c r="L239" s="42"/>
      <c r="M239" s="203" t="s">
        <v>37</v>
      </c>
      <c r="N239" s="204" t="s">
        <v>49</v>
      </c>
      <c r="O239" s="78"/>
      <c r="P239" s="205">
        <f>O239*H239</f>
        <v>0</v>
      </c>
      <c r="Q239" s="205">
        <v>0</v>
      </c>
      <c r="R239" s="205">
        <f>Q239*H239</f>
        <v>0</v>
      </c>
      <c r="S239" s="205">
        <v>0</v>
      </c>
      <c r="T239" s="206">
        <f>S239*H239</f>
        <v>0</v>
      </c>
      <c r="AR239" s="16" t="s">
        <v>234</v>
      </c>
      <c r="AT239" s="16" t="s">
        <v>130</v>
      </c>
      <c r="AU239" s="16" t="s">
        <v>85</v>
      </c>
      <c r="AY239" s="16" t="s">
        <v>127</v>
      </c>
      <c r="BE239" s="207">
        <f>IF(N239="základní",J239,0)</f>
        <v>0</v>
      </c>
      <c r="BF239" s="207">
        <f>IF(N239="snížená",J239,0)</f>
        <v>0</v>
      </c>
      <c r="BG239" s="207">
        <f>IF(N239="zákl. přenesená",J239,0)</f>
        <v>0</v>
      </c>
      <c r="BH239" s="207">
        <f>IF(N239="sníž. přenesená",J239,0)</f>
        <v>0</v>
      </c>
      <c r="BI239" s="207">
        <f>IF(N239="nulová",J239,0)</f>
        <v>0</v>
      </c>
      <c r="BJ239" s="16" t="s">
        <v>83</v>
      </c>
      <c r="BK239" s="207">
        <f>ROUND(I239*H239,2)</f>
        <v>0</v>
      </c>
      <c r="BL239" s="16" t="s">
        <v>234</v>
      </c>
      <c r="BM239" s="16" t="s">
        <v>390</v>
      </c>
    </row>
    <row r="240" spans="2:65" s="1" customFormat="1" ht="16.5" customHeight="1">
      <c r="B240" s="37"/>
      <c r="C240" s="243" t="s">
        <v>391</v>
      </c>
      <c r="D240" s="243" t="s">
        <v>197</v>
      </c>
      <c r="E240" s="244" t="s">
        <v>392</v>
      </c>
      <c r="F240" s="245" t="s">
        <v>393</v>
      </c>
      <c r="G240" s="246" t="s">
        <v>192</v>
      </c>
      <c r="H240" s="247">
        <v>2</v>
      </c>
      <c r="I240" s="248"/>
      <c r="J240" s="249">
        <f>ROUND(I240*H240,2)</f>
        <v>0</v>
      </c>
      <c r="K240" s="245" t="s">
        <v>134</v>
      </c>
      <c r="L240" s="250"/>
      <c r="M240" s="251" t="s">
        <v>37</v>
      </c>
      <c r="N240" s="252" t="s">
        <v>49</v>
      </c>
      <c r="O240" s="78"/>
      <c r="P240" s="205">
        <f>O240*H240</f>
        <v>0</v>
      </c>
      <c r="Q240" s="205">
        <v>5E-05</v>
      </c>
      <c r="R240" s="205">
        <f>Q240*H240</f>
        <v>0.0001</v>
      </c>
      <c r="S240" s="205">
        <v>0</v>
      </c>
      <c r="T240" s="206">
        <f>S240*H240</f>
        <v>0</v>
      </c>
      <c r="AR240" s="16" t="s">
        <v>326</v>
      </c>
      <c r="AT240" s="16" t="s">
        <v>197</v>
      </c>
      <c r="AU240" s="16" t="s">
        <v>85</v>
      </c>
      <c r="AY240" s="16" t="s">
        <v>127</v>
      </c>
      <c r="BE240" s="207">
        <f>IF(N240="základní",J240,0)</f>
        <v>0</v>
      </c>
      <c r="BF240" s="207">
        <f>IF(N240="snížená",J240,0)</f>
        <v>0</v>
      </c>
      <c r="BG240" s="207">
        <f>IF(N240="zákl. přenesená",J240,0)</f>
        <v>0</v>
      </c>
      <c r="BH240" s="207">
        <f>IF(N240="sníž. přenesená",J240,0)</f>
        <v>0</v>
      </c>
      <c r="BI240" s="207">
        <f>IF(N240="nulová",J240,0)</f>
        <v>0</v>
      </c>
      <c r="BJ240" s="16" t="s">
        <v>83</v>
      </c>
      <c r="BK240" s="207">
        <f>ROUND(I240*H240,2)</f>
        <v>0</v>
      </c>
      <c r="BL240" s="16" t="s">
        <v>234</v>
      </c>
      <c r="BM240" s="16" t="s">
        <v>394</v>
      </c>
    </row>
    <row r="241" spans="2:65" s="1" customFormat="1" ht="16.5" customHeight="1">
      <c r="B241" s="37"/>
      <c r="C241" s="243" t="s">
        <v>395</v>
      </c>
      <c r="D241" s="243" t="s">
        <v>197</v>
      </c>
      <c r="E241" s="244" t="s">
        <v>396</v>
      </c>
      <c r="F241" s="245" t="s">
        <v>397</v>
      </c>
      <c r="G241" s="246" t="s">
        <v>192</v>
      </c>
      <c r="H241" s="247">
        <v>2</v>
      </c>
      <c r="I241" s="248"/>
      <c r="J241" s="249">
        <f>ROUND(I241*H241,2)</f>
        <v>0</v>
      </c>
      <c r="K241" s="245" t="s">
        <v>134</v>
      </c>
      <c r="L241" s="250"/>
      <c r="M241" s="251" t="s">
        <v>37</v>
      </c>
      <c r="N241" s="252" t="s">
        <v>49</v>
      </c>
      <c r="O241" s="78"/>
      <c r="P241" s="205">
        <f>O241*H241</f>
        <v>0</v>
      </c>
      <c r="Q241" s="205">
        <v>0.00019</v>
      </c>
      <c r="R241" s="205">
        <f>Q241*H241</f>
        <v>0.00038</v>
      </c>
      <c r="S241" s="205">
        <v>0</v>
      </c>
      <c r="T241" s="206">
        <f>S241*H241</f>
        <v>0</v>
      </c>
      <c r="AR241" s="16" t="s">
        <v>326</v>
      </c>
      <c r="AT241" s="16" t="s">
        <v>197</v>
      </c>
      <c r="AU241" s="16" t="s">
        <v>85</v>
      </c>
      <c r="AY241" s="16" t="s">
        <v>127</v>
      </c>
      <c r="BE241" s="207">
        <f>IF(N241="základní",J241,0)</f>
        <v>0</v>
      </c>
      <c r="BF241" s="207">
        <f>IF(N241="snížená",J241,0)</f>
        <v>0</v>
      </c>
      <c r="BG241" s="207">
        <f>IF(N241="zákl. přenesená",J241,0)</f>
        <v>0</v>
      </c>
      <c r="BH241" s="207">
        <f>IF(N241="sníž. přenesená",J241,0)</f>
        <v>0</v>
      </c>
      <c r="BI241" s="207">
        <f>IF(N241="nulová",J241,0)</f>
        <v>0</v>
      </c>
      <c r="BJ241" s="16" t="s">
        <v>83</v>
      </c>
      <c r="BK241" s="207">
        <f>ROUND(I241*H241,2)</f>
        <v>0</v>
      </c>
      <c r="BL241" s="16" t="s">
        <v>234</v>
      </c>
      <c r="BM241" s="16" t="s">
        <v>398</v>
      </c>
    </row>
    <row r="242" spans="2:65" s="1" customFormat="1" ht="16.5" customHeight="1">
      <c r="B242" s="37"/>
      <c r="C242" s="243" t="s">
        <v>399</v>
      </c>
      <c r="D242" s="243" t="s">
        <v>197</v>
      </c>
      <c r="E242" s="244" t="s">
        <v>400</v>
      </c>
      <c r="F242" s="245" t="s">
        <v>401</v>
      </c>
      <c r="G242" s="246" t="s">
        <v>192</v>
      </c>
      <c r="H242" s="247">
        <v>10</v>
      </c>
      <c r="I242" s="248"/>
      <c r="J242" s="249">
        <f>ROUND(I242*H242,2)</f>
        <v>0</v>
      </c>
      <c r="K242" s="245" t="s">
        <v>134</v>
      </c>
      <c r="L242" s="250"/>
      <c r="M242" s="251" t="s">
        <v>37</v>
      </c>
      <c r="N242" s="252" t="s">
        <v>49</v>
      </c>
      <c r="O242" s="78"/>
      <c r="P242" s="205">
        <f>O242*H242</f>
        <v>0</v>
      </c>
      <c r="Q242" s="205">
        <v>3E-05</v>
      </c>
      <c r="R242" s="205">
        <f>Q242*H242</f>
        <v>0.00030000000000000003</v>
      </c>
      <c r="S242" s="205">
        <v>0</v>
      </c>
      <c r="T242" s="206">
        <f>S242*H242</f>
        <v>0</v>
      </c>
      <c r="AR242" s="16" t="s">
        <v>326</v>
      </c>
      <c r="AT242" s="16" t="s">
        <v>197</v>
      </c>
      <c r="AU242" s="16" t="s">
        <v>85</v>
      </c>
      <c r="AY242" s="16" t="s">
        <v>127</v>
      </c>
      <c r="BE242" s="207">
        <f>IF(N242="základní",J242,0)</f>
        <v>0</v>
      </c>
      <c r="BF242" s="207">
        <f>IF(N242="snížená",J242,0)</f>
        <v>0</v>
      </c>
      <c r="BG242" s="207">
        <f>IF(N242="zákl. přenesená",J242,0)</f>
        <v>0</v>
      </c>
      <c r="BH242" s="207">
        <f>IF(N242="sníž. přenesená",J242,0)</f>
        <v>0</v>
      </c>
      <c r="BI242" s="207">
        <f>IF(N242="nulová",J242,0)</f>
        <v>0</v>
      </c>
      <c r="BJ242" s="16" t="s">
        <v>83</v>
      </c>
      <c r="BK242" s="207">
        <f>ROUND(I242*H242,2)</f>
        <v>0</v>
      </c>
      <c r="BL242" s="16" t="s">
        <v>234</v>
      </c>
      <c r="BM242" s="16" t="s">
        <v>402</v>
      </c>
    </row>
    <row r="243" spans="2:65" s="1" customFormat="1" ht="16.5" customHeight="1">
      <c r="B243" s="37"/>
      <c r="C243" s="196" t="s">
        <v>403</v>
      </c>
      <c r="D243" s="196" t="s">
        <v>130</v>
      </c>
      <c r="E243" s="197" t="s">
        <v>404</v>
      </c>
      <c r="F243" s="198" t="s">
        <v>405</v>
      </c>
      <c r="G243" s="199" t="s">
        <v>142</v>
      </c>
      <c r="H243" s="200">
        <v>12</v>
      </c>
      <c r="I243" s="201"/>
      <c r="J243" s="202">
        <f>ROUND(I243*H243,2)</f>
        <v>0</v>
      </c>
      <c r="K243" s="198" t="s">
        <v>134</v>
      </c>
      <c r="L243" s="42"/>
      <c r="M243" s="203" t="s">
        <v>37</v>
      </c>
      <c r="N243" s="204" t="s">
        <v>49</v>
      </c>
      <c r="O243" s="78"/>
      <c r="P243" s="205">
        <f>O243*H243</f>
        <v>0</v>
      </c>
      <c r="Q243" s="205">
        <v>0</v>
      </c>
      <c r="R243" s="205">
        <f>Q243*H243</f>
        <v>0</v>
      </c>
      <c r="S243" s="205">
        <v>0</v>
      </c>
      <c r="T243" s="206">
        <f>S243*H243</f>
        <v>0</v>
      </c>
      <c r="AR243" s="16" t="s">
        <v>234</v>
      </c>
      <c r="AT243" s="16" t="s">
        <v>130</v>
      </c>
      <c r="AU243" s="16" t="s">
        <v>85</v>
      </c>
      <c r="AY243" s="16" t="s">
        <v>127</v>
      </c>
      <c r="BE243" s="207">
        <f>IF(N243="základní",J243,0)</f>
        <v>0</v>
      </c>
      <c r="BF243" s="207">
        <f>IF(N243="snížená",J243,0)</f>
        <v>0</v>
      </c>
      <c r="BG243" s="207">
        <f>IF(N243="zákl. přenesená",J243,0)</f>
        <v>0</v>
      </c>
      <c r="BH243" s="207">
        <f>IF(N243="sníž. přenesená",J243,0)</f>
        <v>0</v>
      </c>
      <c r="BI243" s="207">
        <f>IF(N243="nulová",J243,0)</f>
        <v>0</v>
      </c>
      <c r="BJ243" s="16" t="s">
        <v>83</v>
      </c>
      <c r="BK243" s="207">
        <f>ROUND(I243*H243,2)</f>
        <v>0</v>
      </c>
      <c r="BL243" s="16" t="s">
        <v>234</v>
      </c>
      <c r="BM243" s="16" t="s">
        <v>406</v>
      </c>
    </row>
    <row r="244" spans="2:65" s="1" customFormat="1" ht="16.5" customHeight="1">
      <c r="B244" s="37"/>
      <c r="C244" s="243" t="s">
        <v>407</v>
      </c>
      <c r="D244" s="243" t="s">
        <v>197</v>
      </c>
      <c r="E244" s="244" t="s">
        <v>408</v>
      </c>
      <c r="F244" s="245" t="s">
        <v>409</v>
      </c>
      <c r="G244" s="246" t="s">
        <v>142</v>
      </c>
      <c r="H244" s="247">
        <v>14.4</v>
      </c>
      <c r="I244" s="248"/>
      <c r="J244" s="249">
        <f>ROUND(I244*H244,2)</f>
        <v>0</v>
      </c>
      <c r="K244" s="245" t="s">
        <v>134</v>
      </c>
      <c r="L244" s="250"/>
      <c r="M244" s="251" t="s">
        <v>37</v>
      </c>
      <c r="N244" s="252" t="s">
        <v>49</v>
      </c>
      <c r="O244" s="78"/>
      <c r="P244" s="205">
        <f>O244*H244</f>
        <v>0</v>
      </c>
      <c r="Q244" s="205">
        <v>0.00012</v>
      </c>
      <c r="R244" s="205">
        <f>Q244*H244</f>
        <v>0.0017280000000000002</v>
      </c>
      <c r="S244" s="205">
        <v>0</v>
      </c>
      <c r="T244" s="206">
        <f>S244*H244</f>
        <v>0</v>
      </c>
      <c r="AR244" s="16" t="s">
        <v>326</v>
      </c>
      <c r="AT244" s="16" t="s">
        <v>197</v>
      </c>
      <c r="AU244" s="16" t="s">
        <v>85</v>
      </c>
      <c r="AY244" s="16" t="s">
        <v>127</v>
      </c>
      <c r="BE244" s="207">
        <f>IF(N244="základní",J244,0)</f>
        <v>0</v>
      </c>
      <c r="BF244" s="207">
        <f>IF(N244="snížená",J244,0)</f>
        <v>0</v>
      </c>
      <c r="BG244" s="207">
        <f>IF(N244="zákl. přenesená",J244,0)</f>
        <v>0</v>
      </c>
      <c r="BH244" s="207">
        <f>IF(N244="sníž. přenesená",J244,0)</f>
        <v>0</v>
      </c>
      <c r="BI244" s="207">
        <f>IF(N244="nulová",J244,0)</f>
        <v>0</v>
      </c>
      <c r="BJ244" s="16" t="s">
        <v>83</v>
      </c>
      <c r="BK244" s="207">
        <f>ROUND(I244*H244,2)</f>
        <v>0</v>
      </c>
      <c r="BL244" s="16" t="s">
        <v>234</v>
      </c>
      <c r="BM244" s="16" t="s">
        <v>410</v>
      </c>
    </row>
    <row r="245" spans="2:51" s="12" customFormat="1" ht="12">
      <c r="B245" s="219"/>
      <c r="C245" s="220"/>
      <c r="D245" s="210" t="s">
        <v>137</v>
      </c>
      <c r="E245" s="220"/>
      <c r="F245" s="222" t="s">
        <v>411</v>
      </c>
      <c r="G245" s="220"/>
      <c r="H245" s="223">
        <v>14.4</v>
      </c>
      <c r="I245" s="224"/>
      <c r="J245" s="220"/>
      <c r="K245" s="220"/>
      <c r="L245" s="225"/>
      <c r="M245" s="226"/>
      <c r="N245" s="227"/>
      <c r="O245" s="227"/>
      <c r="P245" s="227"/>
      <c r="Q245" s="227"/>
      <c r="R245" s="227"/>
      <c r="S245" s="227"/>
      <c r="T245" s="228"/>
      <c r="AT245" s="229" t="s">
        <v>137</v>
      </c>
      <c r="AU245" s="229" t="s">
        <v>85</v>
      </c>
      <c r="AV245" s="12" t="s">
        <v>85</v>
      </c>
      <c r="AW245" s="12" t="s">
        <v>4</v>
      </c>
      <c r="AX245" s="12" t="s">
        <v>83</v>
      </c>
      <c r="AY245" s="229" t="s">
        <v>127</v>
      </c>
    </row>
    <row r="246" spans="2:65" s="1" customFormat="1" ht="16.5" customHeight="1">
      <c r="B246" s="37"/>
      <c r="C246" s="196" t="s">
        <v>412</v>
      </c>
      <c r="D246" s="196" t="s">
        <v>130</v>
      </c>
      <c r="E246" s="197" t="s">
        <v>413</v>
      </c>
      <c r="F246" s="198" t="s">
        <v>414</v>
      </c>
      <c r="G246" s="199" t="s">
        <v>142</v>
      </c>
      <c r="H246" s="200">
        <v>28</v>
      </c>
      <c r="I246" s="201"/>
      <c r="J246" s="202">
        <f>ROUND(I246*H246,2)</f>
        <v>0</v>
      </c>
      <c r="K246" s="198" t="s">
        <v>134</v>
      </c>
      <c r="L246" s="42"/>
      <c r="M246" s="203" t="s">
        <v>37</v>
      </c>
      <c r="N246" s="204" t="s">
        <v>49</v>
      </c>
      <c r="O246" s="78"/>
      <c r="P246" s="205">
        <f>O246*H246</f>
        <v>0</v>
      </c>
      <c r="Q246" s="205">
        <v>0</v>
      </c>
      <c r="R246" s="205">
        <f>Q246*H246</f>
        <v>0</v>
      </c>
      <c r="S246" s="205">
        <v>0</v>
      </c>
      <c r="T246" s="206">
        <f>S246*H246</f>
        <v>0</v>
      </c>
      <c r="AR246" s="16" t="s">
        <v>234</v>
      </c>
      <c r="AT246" s="16" t="s">
        <v>130</v>
      </c>
      <c r="AU246" s="16" t="s">
        <v>85</v>
      </c>
      <c r="AY246" s="16" t="s">
        <v>127</v>
      </c>
      <c r="BE246" s="207">
        <f>IF(N246="základní",J246,0)</f>
        <v>0</v>
      </c>
      <c r="BF246" s="207">
        <f>IF(N246="snížená",J246,0)</f>
        <v>0</v>
      </c>
      <c r="BG246" s="207">
        <f>IF(N246="zákl. přenesená",J246,0)</f>
        <v>0</v>
      </c>
      <c r="BH246" s="207">
        <f>IF(N246="sníž. přenesená",J246,0)</f>
        <v>0</v>
      </c>
      <c r="BI246" s="207">
        <f>IF(N246="nulová",J246,0)</f>
        <v>0</v>
      </c>
      <c r="BJ246" s="16" t="s">
        <v>83</v>
      </c>
      <c r="BK246" s="207">
        <f>ROUND(I246*H246,2)</f>
        <v>0</v>
      </c>
      <c r="BL246" s="16" t="s">
        <v>234</v>
      </c>
      <c r="BM246" s="16" t="s">
        <v>415</v>
      </c>
    </row>
    <row r="247" spans="2:65" s="1" customFormat="1" ht="16.5" customHeight="1">
      <c r="B247" s="37"/>
      <c r="C247" s="243" t="s">
        <v>416</v>
      </c>
      <c r="D247" s="243" t="s">
        <v>197</v>
      </c>
      <c r="E247" s="244" t="s">
        <v>417</v>
      </c>
      <c r="F247" s="245" t="s">
        <v>418</v>
      </c>
      <c r="G247" s="246" t="s">
        <v>142</v>
      </c>
      <c r="H247" s="247">
        <v>33.6</v>
      </c>
      <c r="I247" s="248"/>
      <c r="J247" s="249">
        <f>ROUND(I247*H247,2)</f>
        <v>0</v>
      </c>
      <c r="K247" s="245" t="s">
        <v>134</v>
      </c>
      <c r="L247" s="250"/>
      <c r="M247" s="251" t="s">
        <v>37</v>
      </c>
      <c r="N247" s="252" t="s">
        <v>49</v>
      </c>
      <c r="O247" s="78"/>
      <c r="P247" s="205">
        <f>O247*H247</f>
        <v>0</v>
      </c>
      <c r="Q247" s="205">
        <v>0.00017</v>
      </c>
      <c r="R247" s="205">
        <f>Q247*H247</f>
        <v>0.005712000000000001</v>
      </c>
      <c r="S247" s="205">
        <v>0</v>
      </c>
      <c r="T247" s="206">
        <f>S247*H247</f>
        <v>0</v>
      </c>
      <c r="AR247" s="16" t="s">
        <v>326</v>
      </c>
      <c r="AT247" s="16" t="s">
        <v>197</v>
      </c>
      <c r="AU247" s="16" t="s">
        <v>85</v>
      </c>
      <c r="AY247" s="16" t="s">
        <v>127</v>
      </c>
      <c r="BE247" s="207">
        <f>IF(N247="základní",J247,0)</f>
        <v>0</v>
      </c>
      <c r="BF247" s="207">
        <f>IF(N247="snížená",J247,0)</f>
        <v>0</v>
      </c>
      <c r="BG247" s="207">
        <f>IF(N247="zákl. přenesená",J247,0)</f>
        <v>0</v>
      </c>
      <c r="BH247" s="207">
        <f>IF(N247="sníž. přenesená",J247,0)</f>
        <v>0</v>
      </c>
      <c r="BI247" s="207">
        <f>IF(N247="nulová",J247,0)</f>
        <v>0</v>
      </c>
      <c r="BJ247" s="16" t="s">
        <v>83</v>
      </c>
      <c r="BK247" s="207">
        <f>ROUND(I247*H247,2)</f>
        <v>0</v>
      </c>
      <c r="BL247" s="16" t="s">
        <v>234</v>
      </c>
      <c r="BM247" s="16" t="s">
        <v>419</v>
      </c>
    </row>
    <row r="248" spans="2:51" s="12" customFormat="1" ht="12">
      <c r="B248" s="219"/>
      <c r="C248" s="220"/>
      <c r="D248" s="210" t="s">
        <v>137</v>
      </c>
      <c r="E248" s="220"/>
      <c r="F248" s="222" t="s">
        <v>420</v>
      </c>
      <c r="G248" s="220"/>
      <c r="H248" s="223">
        <v>33.6</v>
      </c>
      <c r="I248" s="224"/>
      <c r="J248" s="220"/>
      <c r="K248" s="220"/>
      <c r="L248" s="225"/>
      <c r="M248" s="226"/>
      <c r="N248" s="227"/>
      <c r="O248" s="227"/>
      <c r="P248" s="227"/>
      <c r="Q248" s="227"/>
      <c r="R248" s="227"/>
      <c r="S248" s="227"/>
      <c r="T248" s="228"/>
      <c r="AT248" s="229" t="s">
        <v>137</v>
      </c>
      <c r="AU248" s="229" t="s">
        <v>85</v>
      </c>
      <c r="AV248" s="12" t="s">
        <v>85</v>
      </c>
      <c r="AW248" s="12" t="s">
        <v>4</v>
      </c>
      <c r="AX248" s="12" t="s">
        <v>83</v>
      </c>
      <c r="AY248" s="229" t="s">
        <v>127</v>
      </c>
    </row>
    <row r="249" spans="2:65" s="1" customFormat="1" ht="16.5" customHeight="1">
      <c r="B249" s="37"/>
      <c r="C249" s="196" t="s">
        <v>421</v>
      </c>
      <c r="D249" s="196" t="s">
        <v>130</v>
      </c>
      <c r="E249" s="197" t="s">
        <v>422</v>
      </c>
      <c r="F249" s="198" t="s">
        <v>423</v>
      </c>
      <c r="G249" s="199" t="s">
        <v>192</v>
      </c>
      <c r="H249" s="200">
        <v>81</v>
      </c>
      <c r="I249" s="201"/>
      <c r="J249" s="202">
        <f>ROUND(I249*H249,2)</f>
        <v>0</v>
      </c>
      <c r="K249" s="198" t="s">
        <v>134</v>
      </c>
      <c r="L249" s="42"/>
      <c r="M249" s="203" t="s">
        <v>37</v>
      </c>
      <c r="N249" s="204" t="s">
        <v>49</v>
      </c>
      <c r="O249" s="78"/>
      <c r="P249" s="205">
        <f>O249*H249</f>
        <v>0</v>
      </c>
      <c r="Q249" s="205">
        <v>0</v>
      </c>
      <c r="R249" s="205">
        <f>Q249*H249</f>
        <v>0</v>
      </c>
      <c r="S249" s="205">
        <v>0</v>
      </c>
      <c r="T249" s="206">
        <f>S249*H249</f>
        <v>0</v>
      </c>
      <c r="AR249" s="16" t="s">
        <v>234</v>
      </c>
      <c r="AT249" s="16" t="s">
        <v>130</v>
      </c>
      <c r="AU249" s="16" t="s">
        <v>85</v>
      </c>
      <c r="AY249" s="16" t="s">
        <v>127</v>
      </c>
      <c r="BE249" s="207">
        <f>IF(N249="základní",J249,0)</f>
        <v>0</v>
      </c>
      <c r="BF249" s="207">
        <f>IF(N249="snížená",J249,0)</f>
        <v>0</v>
      </c>
      <c r="BG249" s="207">
        <f>IF(N249="zákl. přenesená",J249,0)</f>
        <v>0</v>
      </c>
      <c r="BH249" s="207">
        <f>IF(N249="sníž. přenesená",J249,0)</f>
        <v>0</v>
      </c>
      <c r="BI249" s="207">
        <f>IF(N249="nulová",J249,0)</f>
        <v>0</v>
      </c>
      <c r="BJ249" s="16" t="s">
        <v>83</v>
      </c>
      <c r="BK249" s="207">
        <f>ROUND(I249*H249,2)</f>
        <v>0</v>
      </c>
      <c r="BL249" s="16" t="s">
        <v>234</v>
      </c>
      <c r="BM249" s="16" t="s">
        <v>424</v>
      </c>
    </row>
    <row r="250" spans="2:65" s="1" customFormat="1" ht="22.5" customHeight="1">
      <c r="B250" s="37"/>
      <c r="C250" s="196" t="s">
        <v>425</v>
      </c>
      <c r="D250" s="196" t="s">
        <v>130</v>
      </c>
      <c r="E250" s="197" t="s">
        <v>426</v>
      </c>
      <c r="F250" s="198" t="s">
        <v>427</v>
      </c>
      <c r="G250" s="199" t="s">
        <v>192</v>
      </c>
      <c r="H250" s="200">
        <v>2</v>
      </c>
      <c r="I250" s="201"/>
      <c r="J250" s="202">
        <f>ROUND(I250*H250,2)</f>
        <v>0</v>
      </c>
      <c r="K250" s="198" t="s">
        <v>134</v>
      </c>
      <c r="L250" s="42"/>
      <c r="M250" s="203" t="s">
        <v>37</v>
      </c>
      <c r="N250" s="204" t="s">
        <v>49</v>
      </c>
      <c r="O250" s="78"/>
      <c r="P250" s="205">
        <f>O250*H250</f>
        <v>0</v>
      </c>
      <c r="Q250" s="205">
        <v>0</v>
      </c>
      <c r="R250" s="205">
        <f>Q250*H250</f>
        <v>0</v>
      </c>
      <c r="S250" s="205">
        <v>0</v>
      </c>
      <c r="T250" s="206">
        <f>S250*H250</f>
        <v>0</v>
      </c>
      <c r="AR250" s="16" t="s">
        <v>234</v>
      </c>
      <c r="AT250" s="16" t="s">
        <v>130</v>
      </c>
      <c r="AU250" s="16" t="s">
        <v>85</v>
      </c>
      <c r="AY250" s="16" t="s">
        <v>127</v>
      </c>
      <c r="BE250" s="207">
        <f>IF(N250="základní",J250,0)</f>
        <v>0</v>
      </c>
      <c r="BF250" s="207">
        <f>IF(N250="snížená",J250,0)</f>
        <v>0</v>
      </c>
      <c r="BG250" s="207">
        <f>IF(N250="zákl. přenesená",J250,0)</f>
        <v>0</v>
      </c>
      <c r="BH250" s="207">
        <f>IF(N250="sníž. přenesená",J250,0)</f>
        <v>0</v>
      </c>
      <c r="BI250" s="207">
        <f>IF(N250="nulová",J250,0)</f>
        <v>0</v>
      </c>
      <c r="BJ250" s="16" t="s">
        <v>83</v>
      </c>
      <c r="BK250" s="207">
        <f>ROUND(I250*H250,2)</f>
        <v>0</v>
      </c>
      <c r="BL250" s="16" t="s">
        <v>234</v>
      </c>
      <c r="BM250" s="16" t="s">
        <v>428</v>
      </c>
    </row>
    <row r="251" spans="2:65" s="1" customFormat="1" ht="16.5" customHeight="1">
      <c r="B251" s="37"/>
      <c r="C251" s="243" t="s">
        <v>429</v>
      </c>
      <c r="D251" s="243" t="s">
        <v>197</v>
      </c>
      <c r="E251" s="244" t="s">
        <v>430</v>
      </c>
      <c r="F251" s="245" t="s">
        <v>431</v>
      </c>
      <c r="G251" s="246" t="s">
        <v>192</v>
      </c>
      <c r="H251" s="247">
        <v>2</v>
      </c>
      <c r="I251" s="248"/>
      <c r="J251" s="249">
        <f>ROUND(I251*H251,2)</f>
        <v>0</v>
      </c>
      <c r="K251" s="245" t="s">
        <v>134</v>
      </c>
      <c r="L251" s="250"/>
      <c r="M251" s="251" t="s">
        <v>37</v>
      </c>
      <c r="N251" s="252" t="s">
        <v>49</v>
      </c>
      <c r="O251" s="78"/>
      <c r="P251" s="205">
        <f>O251*H251</f>
        <v>0</v>
      </c>
      <c r="Q251" s="205">
        <v>5E-05</v>
      </c>
      <c r="R251" s="205">
        <f>Q251*H251</f>
        <v>0.0001</v>
      </c>
      <c r="S251" s="205">
        <v>0</v>
      </c>
      <c r="T251" s="206">
        <f>S251*H251</f>
        <v>0</v>
      </c>
      <c r="AR251" s="16" t="s">
        <v>326</v>
      </c>
      <c r="AT251" s="16" t="s">
        <v>197</v>
      </c>
      <c r="AU251" s="16" t="s">
        <v>85</v>
      </c>
      <c r="AY251" s="16" t="s">
        <v>127</v>
      </c>
      <c r="BE251" s="207">
        <f>IF(N251="základní",J251,0)</f>
        <v>0</v>
      </c>
      <c r="BF251" s="207">
        <f>IF(N251="snížená",J251,0)</f>
        <v>0</v>
      </c>
      <c r="BG251" s="207">
        <f>IF(N251="zákl. přenesená",J251,0)</f>
        <v>0</v>
      </c>
      <c r="BH251" s="207">
        <f>IF(N251="sníž. přenesená",J251,0)</f>
        <v>0</v>
      </c>
      <c r="BI251" s="207">
        <f>IF(N251="nulová",J251,0)</f>
        <v>0</v>
      </c>
      <c r="BJ251" s="16" t="s">
        <v>83</v>
      </c>
      <c r="BK251" s="207">
        <f>ROUND(I251*H251,2)</f>
        <v>0</v>
      </c>
      <c r="BL251" s="16" t="s">
        <v>234</v>
      </c>
      <c r="BM251" s="16" t="s">
        <v>432</v>
      </c>
    </row>
    <row r="252" spans="2:65" s="1" customFormat="1" ht="22.5" customHeight="1">
      <c r="B252" s="37"/>
      <c r="C252" s="196" t="s">
        <v>433</v>
      </c>
      <c r="D252" s="196" t="s">
        <v>130</v>
      </c>
      <c r="E252" s="197" t="s">
        <v>434</v>
      </c>
      <c r="F252" s="198" t="s">
        <v>435</v>
      </c>
      <c r="G252" s="199" t="s">
        <v>192</v>
      </c>
      <c r="H252" s="200">
        <v>8</v>
      </c>
      <c r="I252" s="201"/>
      <c r="J252" s="202">
        <f>ROUND(I252*H252,2)</f>
        <v>0</v>
      </c>
      <c r="K252" s="198" t="s">
        <v>134</v>
      </c>
      <c r="L252" s="42"/>
      <c r="M252" s="203" t="s">
        <v>37</v>
      </c>
      <c r="N252" s="204" t="s">
        <v>49</v>
      </c>
      <c r="O252" s="78"/>
      <c r="P252" s="205">
        <f>O252*H252</f>
        <v>0</v>
      </c>
      <c r="Q252" s="205">
        <v>0</v>
      </c>
      <c r="R252" s="205">
        <f>Q252*H252</f>
        <v>0</v>
      </c>
      <c r="S252" s="205">
        <v>0</v>
      </c>
      <c r="T252" s="206">
        <f>S252*H252</f>
        <v>0</v>
      </c>
      <c r="AR252" s="16" t="s">
        <v>234</v>
      </c>
      <c r="AT252" s="16" t="s">
        <v>130</v>
      </c>
      <c r="AU252" s="16" t="s">
        <v>85</v>
      </c>
      <c r="AY252" s="16" t="s">
        <v>127</v>
      </c>
      <c r="BE252" s="207">
        <f>IF(N252="základní",J252,0)</f>
        <v>0</v>
      </c>
      <c r="BF252" s="207">
        <f>IF(N252="snížená",J252,0)</f>
        <v>0</v>
      </c>
      <c r="BG252" s="207">
        <f>IF(N252="zákl. přenesená",J252,0)</f>
        <v>0</v>
      </c>
      <c r="BH252" s="207">
        <f>IF(N252="sníž. přenesená",J252,0)</f>
        <v>0</v>
      </c>
      <c r="BI252" s="207">
        <f>IF(N252="nulová",J252,0)</f>
        <v>0</v>
      </c>
      <c r="BJ252" s="16" t="s">
        <v>83</v>
      </c>
      <c r="BK252" s="207">
        <f>ROUND(I252*H252,2)</f>
        <v>0</v>
      </c>
      <c r="BL252" s="16" t="s">
        <v>234</v>
      </c>
      <c r="BM252" s="16" t="s">
        <v>436</v>
      </c>
    </row>
    <row r="253" spans="2:65" s="1" customFormat="1" ht="16.5" customHeight="1">
      <c r="B253" s="37"/>
      <c r="C253" s="243" t="s">
        <v>437</v>
      </c>
      <c r="D253" s="243" t="s">
        <v>197</v>
      </c>
      <c r="E253" s="244" t="s">
        <v>438</v>
      </c>
      <c r="F253" s="245" t="s">
        <v>439</v>
      </c>
      <c r="G253" s="246" t="s">
        <v>192</v>
      </c>
      <c r="H253" s="247">
        <v>8</v>
      </c>
      <c r="I253" s="248"/>
      <c r="J253" s="249">
        <f>ROUND(I253*H253,2)</f>
        <v>0</v>
      </c>
      <c r="K253" s="245" t="s">
        <v>134</v>
      </c>
      <c r="L253" s="250"/>
      <c r="M253" s="251" t="s">
        <v>37</v>
      </c>
      <c r="N253" s="252" t="s">
        <v>49</v>
      </c>
      <c r="O253" s="78"/>
      <c r="P253" s="205">
        <f>O253*H253</f>
        <v>0</v>
      </c>
      <c r="Q253" s="205">
        <v>6E-05</v>
      </c>
      <c r="R253" s="205">
        <f>Q253*H253</f>
        <v>0.00048</v>
      </c>
      <c r="S253" s="205">
        <v>0</v>
      </c>
      <c r="T253" s="206">
        <f>S253*H253</f>
        <v>0</v>
      </c>
      <c r="AR253" s="16" t="s">
        <v>326</v>
      </c>
      <c r="AT253" s="16" t="s">
        <v>197</v>
      </c>
      <c r="AU253" s="16" t="s">
        <v>85</v>
      </c>
      <c r="AY253" s="16" t="s">
        <v>127</v>
      </c>
      <c r="BE253" s="207">
        <f>IF(N253="základní",J253,0)</f>
        <v>0</v>
      </c>
      <c r="BF253" s="207">
        <f>IF(N253="snížená",J253,0)</f>
        <v>0</v>
      </c>
      <c r="BG253" s="207">
        <f>IF(N253="zákl. přenesená",J253,0)</f>
        <v>0</v>
      </c>
      <c r="BH253" s="207">
        <f>IF(N253="sníž. přenesená",J253,0)</f>
        <v>0</v>
      </c>
      <c r="BI253" s="207">
        <f>IF(N253="nulová",J253,0)</f>
        <v>0</v>
      </c>
      <c r="BJ253" s="16" t="s">
        <v>83</v>
      </c>
      <c r="BK253" s="207">
        <f>ROUND(I253*H253,2)</f>
        <v>0</v>
      </c>
      <c r="BL253" s="16" t="s">
        <v>234</v>
      </c>
      <c r="BM253" s="16" t="s">
        <v>440</v>
      </c>
    </row>
    <row r="254" spans="2:65" s="1" customFormat="1" ht="16.5" customHeight="1">
      <c r="B254" s="37"/>
      <c r="C254" s="243" t="s">
        <v>441</v>
      </c>
      <c r="D254" s="243" t="s">
        <v>197</v>
      </c>
      <c r="E254" s="244" t="s">
        <v>442</v>
      </c>
      <c r="F254" s="245" t="s">
        <v>443</v>
      </c>
      <c r="G254" s="246" t="s">
        <v>192</v>
      </c>
      <c r="H254" s="247">
        <v>5</v>
      </c>
      <c r="I254" s="248"/>
      <c r="J254" s="249">
        <f>ROUND(I254*H254,2)</f>
        <v>0</v>
      </c>
      <c r="K254" s="245" t="s">
        <v>134</v>
      </c>
      <c r="L254" s="250"/>
      <c r="M254" s="251" t="s">
        <v>37</v>
      </c>
      <c r="N254" s="252" t="s">
        <v>49</v>
      </c>
      <c r="O254" s="78"/>
      <c r="P254" s="205">
        <f>O254*H254</f>
        <v>0</v>
      </c>
      <c r="Q254" s="205">
        <v>5E-05</v>
      </c>
      <c r="R254" s="205">
        <f>Q254*H254</f>
        <v>0.00025</v>
      </c>
      <c r="S254" s="205">
        <v>0</v>
      </c>
      <c r="T254" s="206">
        <f>S254*H254</f>
        <v>0</v>
      </c>
      <c r="AR254" s="16" t="s">
        <v>326</v>
      </c>
      <c r="AT254" s="16" t="s">
        <v>197</v>
      </c>
      <c r="AU254" s="16" t="s">
        <v>85</v>
      </c>
      <c r="AY254" s="16" t="s">
        <v>127</v>
      </c>
      <c r="BE254" s="207">
        <f>IF(N254="základní",J254,0)</f>
        <v>0</v>
      </c>
      <c r="BF254" s="207">
        <f>IF(N254="snížená",J254,0)</f>
        <v>0</v>
      </c>
      <c r="BG254" s="207">
        <f>IF(N254="zákl. přenesená",J254,0)</f>
        <v>0</v>
      </c>
      <c r="BH254" s="207">
        <f>IF(N254="sníž. přenesená",J254,0)</f>
        <v>0</v>
      </c>
      <c r="BI254" s="207">
        <f>IF(N254="nulová",J254,0)</f>
        <v>0</v>
      </c>
      <c r="BJ254" s="16" t="s">
        <v>83</v>
      </c>
      <c r="BK254" s="207">
        <f>ROUND(I254*H254,2)</f>
        <v>0</v>
      </c>
      <c r="BL254" s="16" t="s">
        <v>234</v>
      </c>
      <c r="BM254" s="16" t="s">
        <v>444</v>
      </c>
    </row>
    <row r="255" spans="2:65" s="1" customFormat="1" ht="16.5" customHeight="1">
      <c r="B255" s="37"/>
      <c r="C255" s="243" t="s">
        <v>445</v>
      </c>
      <c r="D255" s="243" t="s">
        <v>197</v>
      </c>
      <c r="E255" s="244" t="s">
        <v>446</v>
      </c>
      <c r="F255" s="245" t="s">
        <v>447</v>
      </c>
      <c r="G255" s="246" t="s">
        <v>192</v>
      </c>
      <c r="H255" s="247">
        <v>1</v>
      </c>
      <c r="I255" s="248"/>
      <c r="J255" s="249">
        <f>ROUND(I255*H255,2)</f>
        <v>0</v>
      </c>
      <c r="K255" s="245" t="s">
        <v>134</v>
      </c>
      <c r="L255" s="250"/>
      <c r="M255" s="251" t="s">
        <v>37</v>
      </c>
      <c r="N255" s="252" t="s">
        <v>49</v>
      </c>
      <c r="O255" s="78"/>
      <c r="P255" s="205">
        <f>O255*H255</f>
        <v>0</v>
      </c>
      <c r="Q255" s="205">
        <v>0</v>
      </c>
      <c r="R255" s="205">
        <f>Q255*H255</f>
        <v>0</v>
      </c>
      <c r="S255" s="205">
        <v>0</v>
      </c>
      <c r="T255" s="206">
        <f>S255*H255</f>
        <v>0</v>
      </c>
      <c r="AR255" s="16" t="s">
        <v>326</v>
      </c>
      <c r="AT255" s="16" t="s">
        <v>197</v>
      </c>
      <c r="AU255" s="16" t="s">
        <v>85</v>
      </c>
      <c r="AY255" s="16" t="s">
        <v>127</v>
      </c>
      <c r="BE255" s="207">
        <f>IF(N255="základní",J255,0)</f>
        <v>0</v>
      </c>
      <c r="BF255" s="207">
        <f>IF(N255="snížená",J255,0)</f>
        <v>0</v>
      </c>
      <c r="BG255" s="207">
        <f>IF(N255="zákl. přenesená",J255,0)</f>
        <v>0</v>
      </c>
      <c r="BH255" s="207">
        <f>IF(N255="sníž. přenesená",J255,0)</f>
        <v>0</v>
      </c>
      <c r="BI255" s="207">
        <f>IF(N255="nulová",J255,0)</f>
        <v>0</v>
      </c>
      <c r="BJ255" s="16" t="s">
        <v>83</v>
      </c>
      <c r="BK255" s="207">
        <f>ROUND(I255*H255,2)</f>
        <v>0</v>
      </c>
      <c r="BL255" s="16" t="s">
        <v>234</v>
      </c>
      <c r="BM255" s="16" t="s">
        <v>448</v>
      </c>
    </row>
    <row r="256" spans="2:65" s="1" customFormat="1" ht="16.5" customHeight="1">
      <c r="B256" s="37"/>
      <c r="C256" s="243" t="s">
        <v>449</v>
      </c>
      <c r="D256" s="243" t="s">
        <v>197</v>
      </c>
      <c r="E256" s="244" t="s">
        <v>450</v>
      </c>
      <c r="F256" s="245" t="s">
        <v>451</v>
      </c>
      <c r="G256" s="246" t="s">
        <v>192</v>
      </c>
      <c r="H256" s="247">
        <v>1</v>
      </c>
      <c r="I256" s="248"/>
      <c r="J256" s="249">
        <f>ROUND(I256*H256,2)</f>
        <v>0</v>
      </c>
      <c r="K256" s="245" t="s">
        <v>134</v>
      </c>
      <c r="L256" s="250"/>
      <c r="M256" s="251" t="s">
        <v>37</v>
      </c>
      <c r="N256" s="252" t="s">
        <v>49</v>
      </c>
      <c r="O256" s="78"/>
      <c r="P256" s="205">
        <f>O256*H256</f>
        <v>0</v>
      </c>
      <c r="Q256" s="205">
        <v>0</v>
      </c>
      <c r="R256" s="205">
        <f>Q256*H256</f>
        <v>0</v>
      </c>
      <c r="S256" s="205">
        <v>0</v>
      </c>
      <c r="T256" s="206">
        <f>S256*H256</f>
        <v>0</v>
      </c>
      <c r="AR256" s="16" t="s">
        <v>326</v>
      </c>
      <c r="AT256" s="16" t="s">
        <v>197</v>
      </c>
      <c r="AU256" s="16" t="s">
        <v>85</v>
      </c>
      <c r="AY256" s="16" t="s">
        <v>127</v>
      </c>
      <c r="BE256" s="207">
        <f>IF(N256="základní",J256,0)</f>
        <v>0</v>
      </c>
      <c r="BF256" s="207">
        <f>IF(N256="snížená",J256,0)</f>
        <v>0</v>
      </c>
      <c r="BG256" s="207">
        <f>IF(N256="zákl. přenesená",J256,0)</f>
        <v>0</v>
      </c>
      <c r="BH256" s="207">
        <f>IF(N256="sníž. přenesená",J256,0)</f>
        <v>0</v>
      </c>
      <c r="BI256" s="207">
        <f>IF(N256="nulová",J256,0)</f>
        <v>0</v>
      </c>
      <c r="BJ256" s="16" t="s">
        <v>83</v>
      </c>
      <c r="BK256" s="207">
        <f>ROUND(I256*H256,2)</f>
        <v>0</v>
      </c>
      <c r="BL256" s="16" t="s">
        <v>234</v>
      </c>
      <c r="BM256" s="16" t="s">
        <v>452</v>
      </c>
    </row>
    <row r="257" spans="2:65" s="1" customFormat="1" ht="16.5" customHeight="1">
      <c r="B257" s="37"/>
      <c r="C257" s="196" t="s">
        <v>453</v>
      </c>
      <c r="D257" s="196" t="s">
        <v>130</v>
      </c>
      <c r="E257" s="197" t="s">
        <v>454</v>
      </c>
      <c r="F257" s="198" t="s">
        <v>455</v>
      </c>
      <c r="G257" s="199" t="s">
        <v>192</v>
      </c>
      <c r="H257" s="200">
        <v>2</v>
      </c>
      <c r="I257" s="201"/>
      <c r="J257" s="202">
        <f>ROUND(I257*H257,2)</f>
        <v>0</v>
      </c>
      <c r="K257" s="198" t="s">
        <v>134</v>
      </c>
      <c r="L257" s="42"/>
      <c r="M257" s="203" t="s">
        <v>37</v>
      </c>
      <c r="N257" s="204" t="s">
        <v>49</v>
      </c>
      <c r="O257" s="78"/>
      <c r="P257" s="205">
        <f>O257*H257</f>
        <v>0</v>
      </c>
      <c r="Q257" s="205">
        <v>0</v>
      </c>
      <c r="R257" s="205">
        <f>Q257*H257</f>
        <v>0</v>
      </c>
      <c r="S257" s="205">
        <v>0</v>
      </c>
      <c r="T257" s="206">
        <f>S257*H257</f>
        <v>0</v>
      </c>
      <c r="AR257" s="16" t="s">
        <v>234</v>
      </c>
      <c r="AT257" s="16" t="s">
        <v>130</v>
      </c>
      <c r="AU257" s="16" t="s">
        <v>85</v>
      </c>
      <c r="AY257" s="16" t="s">
        <v>127</v>
      </c>
      <c r="BE257" s="207">
        <f>IF(N257="základní",J257,0)</f>
        <v>0</v>
      </c>
      <c r="BF257" s="207">
        <f>IF(N257="snížená",J257,0)</f>
        <v>0</v>
      </c>
      <c r="BG257" s="207">
        <f>IF(N257="zákl. přenesená",J257,0)</f>
        <v>0</v>
      </c>
      <c r="BH257" s="207">
        <f>IF(N257="sníž. přenesená",J257,0)</f>
        <v>0</v>
      </c>
      <c r="BI257" s="207">
        <f>IF(N257="nulová",J257,0)</f>
        <v>0</v>
      </c>
      <c r="BJ257" s="16" t="s">
        <v>83</v>
      </c>
      <c r="BK257" s="207">
        <f>ROUND(I257*H257,2)</f>
        <v>0</v>
      </c>
      <c r="BL257" s="16" t="s">
        <v>234</v>
      </c>
      <c r="BM257" s="16" t="s">
        <v>456</v>
      </c>
    </row>
    <row r="258" spans="2:65" s="1" customFormat="1" ht="16.5" customHeight="1">
      <c r="B258" s="37"/>
      <c r="C258" s="243" t="s">
        <v>457</v>
      </c>
      <c r="D258" s="243" t="s">
        <v>197</v>
      </c>
      <c r="E258" s="244" t="s">
        <v>458</v>
      </c>
      <c r="F258" s="245" t="s">
        <v>459</v>
      </c>
      <c r="G258" s="246" t="s">
        <v>192</v>
      </c>
      <c r="H258" s="247">
        <v>2</v>
      </c>
      <c r="I258" s="248"/>
      <c r="J258" s="249">
        <f>ROUND(I258*H258,2)</f>
        <v>0</v>
      </c>
      <c r="K258" s="245" t="s">
        <v>200</v>
      </c>
      <c r="L258" s="250"/>
      <c r="M258" s="251" t="s">
        <v>37</v>
      </c>
      <c r="N258" s="252" t="s">
        <v>49</v>
      </c>
      <c r="O258" s="78"/>
      <c r="P258" s="205">
        <f>O258*H258</f>
        <v>0</v>
      </c>
      <c r="Q258" s="205">
        <v>0</v>
      </c>
      <c r="R258" s="205">
        <f>Q258*H258</f>
        <v>0</v>
      </c>
      <c r="S258" s="205">
        <v>0</v>
      </c>
      <c r="T258" s="206">
        <f>S258*H258</f>
        <v>0</v>
      </c>
      <c r="AR258" s="16" t="s">
        <v>326</v>
      </c>
      <c r="AT258" s="16" t="s">
        <v>197</v>
      </c>
      <c r="AU258" s="16" t="s">
        <v>85</v>
      </c>
      <c r="AY258" s="16" t="s">
        <v>127</v>
      </c>
      <c r="BE258" s="207">
        <f>IF(N258="základní",J258,0)</f>
        <v>0</v>
      </c>
      <c r="BF258" s="207">
        <f>IF(N258="snížená",J258,0)</f>
        <v>0</v>
      </c>
      <c r="BG258" s="207">
        <f>IF(N258="zákl. přenesená",J258,0)</f>
        <v>0</v>
      </c>
      <c r="BH258" s="207">
        <f>IF(N258="sníž. přenesená",J258,0)</f>
        <v>0</v>
      </c>
      <c r="BI258" s="207">
        <f>IF(N258="nulová",J258,0)</f>
        <v>0</v>
      </c>
      <c r="BJ258" s="16" t="s">
        <v>83</v>
      </c>
      <c r="BK258" s="207">
        <f>ROUND(I258*H258,2)</f>
        <v>0</v>
      </c>
      <c r="BL258" s="16" t="s">
        <v>234</v>
      </c>
      <c r="BM258" s="16" t="s">
        <v>460</v>
      </c>
    </row>
    <row r="259" spans="2:65" s="1" customFormat="1" ht="16.5" customHeight="1">
      <c r="B259" s="37"/>
      <c r="C259" s="196" t="s">
        <v>461</v>
      </c>
      <c r="D259" s="196" t="s">
        <v>130</v>
      </c>
      <c r="E259" s="197" t="s">
        <v>462</v>
      </c>
      <c r="F259" s="198" t="s">
        <v>463</v>
      </c>
      <c r="G259" s="199" t="s">
        <v>192</v>
      </c>
      <c r="H259" s="200">
        <v>2</v>
      </c>
      <c r="I259" s="201"/>
      <c r="J259" s="202">
        <f>ROUND(I259*H259,2)</f>
        <v>0</v>
      </c>
      <c r="K259" s="198" t="s">
        <v>200</v>
      </c>
      <c r="L259" s="42"/>
      <c r="M259" s="203" t="s">
        <v>37</v>
      </c>
      <c r="N259" s="204" t="s">
        <v>49</v>
      </c>
      <c r="O259" s="78"/>
      <c r="P259" s="205">
        <f>O259*H259</f>
        <v>0</v>
      </c>
      <c r="Q259" s="205">
        <v>0</v>
      </c>
      <c r="R259" s="205">
        <f>Q259*H259</f>
        <v>0</v>
      </c>
      <c r="S259" s="205">
        <v>0</v>
      </c>
      <c r="T259" s="206">
        <f>S259*H259</f>
        <v>0</v>
      </c>
      <c r="AR259" s="16" t="s">
        <v>234</v>
      </c>
      <c r="AT259" s="16" t="s">
        <v>130</v>
      </c>
      <c r="AU259" s="16" t="s">
        <v>85</v>
      </c>
      <c r="AY259" s="16" t="s">
        <v>127</v>
      </c>
      <c r="BE259" s="207">
        <f>IF(N259="základní",J259,0)</f>
        <v>0</v>
      </c>
      <c r="BF259" s="207">
        <f>IF(N259="snížená",J259,0)</f>
        <v>0</v>
      </c>
      <c r="BG259" s="207">
        <f>IF(N259="zákl. přenesená",J259,0)</f>
        <v>0</v>
      </c>
      <c r="BH259" s="207">
        <f>IF(N259="sníž. přenesená",J259,0)</f>
        <v>0</v>
      </c>
      <c r="BI259" s="207">
        <f>IF(N259="nulová",J259,0)</f>
        <v>0</v>
      </c>
      <c r="BJ259" s="16" t="s">
        <v>83</v>
      </c>
      <c r="BK259" s="207">
        <f>ROUND(I259*H259,2)</f>
        <v>0</v>
      </c>
      <c r="BL259" s="16" t="s">
        <v>234</v>
      </c>
      <c r="BM259" s="16" t="s">
        <v>464</v>
      </c>
    </row>
    <row r="260" spans="2:65" s="1" customFormat="1" ht="22.5" customHeight="1">
      <c r="B260" s="37"/>
      <c r="C260" s="196" t="s">
        <v>465</v>
      </c>
      <c r="D260" s="196" t="s">
        <v>130</v>
      </c>
      <c r="E260" s="197" t="s">
        <v>466</v>
      </c>
      <c r="F260" s="198" t="s">
        <v>467</v>
      </c>
      <c r="G260" s="199" t="s">
        <v>192</v>
      </c>
      <c r="H260" s="200">
        <v>1</v>
      </c>
      <c r="I260" s="201"/>
      <c r="J260" s="202">
        <f>ROUND(I260*H260,2)</f>
        <v>0</v>
      </c>
      <c r="K260" s="198" t="s">
        <v>134</v>
      </c>
      <c r="L260" s="42"/>
      <c r="M260" s="203" t="s">
        <v>37</v>
      </c>
      <c r="N260" s="204" t="s">
        <v>49</v>
      </c>
      <c r="O260" s="78"/>
      <c r="P260" s="205">
        <f>O260*H260</f>
        <v>0</v>
      </c>
      <c r="Q260" s="205">
        <v>0</v>
      </c>
      <c r="R260" s="205">
        <f>Q260*H260</f>
        <v>0</v>
      </c>
      <c r="S260" s="205">
        <v>0</v>
      </c>
      <c r="T260" s="206">
        <f>S260*H260</f>
        <v>0</v>
      </c>
      <c r="AR260" s="16" t="s">
        <v>234</v>
      </c>
      <c r="AT260" s="16" t="s">
        <v>130</v>
      </c>
      <c r="AU260" s="16" t="s">
        <v>85</v>
      </c>
      <c r="AY260" s="16" t="s">
        <v>127</v>
      </c>
      <c r="BE260" s="207">
        <f>IF(N260="základní",J260,0)</f>
        <v>0</v>
      </c>
      <c r="BF260" s="207">
        <f>IF(N260="snížená",J260,0)</f>
        <v>0</v>
      </c>
      <c r="BG260" s="207">
        <f>IF(N260="zákl. přenesená",J260,0)</f>
        <v>0</v>
      </c>
      <c r="BH260" s="207">
        <f>IF(N260="sníž. přenesená",J260,0)</f>
        <v>0</v>
      </c>
      <c r="BI260" s="207">
        <f>IF(N260="nulová",J260,0)</f>
        <v>0</v>
      </c>
      <c r="BJ260" s="16" t="s">
        <v>83</v>
      </c>
      <c r="BK260" s="207">
        <f>ROUND(I260*H260,2)</f>
        <v>0</v>
      </c>
      <c r="BL260" s="16" t="s">
        <v>234</v>
      </c>
      <c r="BM260" s="16" t="s">
        <v>468</v>
      </c>
    </row>
    <row r="261" spans="2:47" s="1" customFormat="1" ht="12">
      <c r="B261" s="37"/>
      <c r="C261" s="38"/>
      <c r="D261" s="210" t="s">
        <v>144</v>
      </c>
      <c r="E261" s="38"/>
      <c r="F261" s="230" t="s">
        <v>469</v>
      </c>
      <c r="G261" s="38"/>
      <c r="H261" s="38"/>
      <c r="I261" s="123"/>
      <c r="J261" s="38"/>
      <c r="K261" s="38"/>
      <c r="L261" s="42"/>
      <c r="M261" s="231"/>
      <c r="N261" s="78"/>
      <c r="O261" s="78"/>
      <c r="P261" s="78"/>
      <c r="Q261" s="78"/>
      <c r="R261" s="78"/>
      <c r="S261" s="78"/>
      <c r="T261" s="79"/>
      <c r="AT261" s="16" t="s">
        <v>144</v>
      </c>
      <c r="AU261" s="16" t="s">
        <v>85</v>
      </c>
    </row>
    <row r="262" spans="2:65" s="1" customFormat="1" ht="22.5" customHeight="1">
      <c r="B262" s="37"/>
      <c r="C262" s="196" t="s">
        <v>470</v>
      </c>
      <c r="D262" s="196" t="s">
        <v>130</v>
      </c>
      <c r="E262" s="197" t="s">
        <v>471</v>
      </c>
      <c r="F262" s="198" t="s">
        <v>472</v>
      </c>
      <c r="G262" s="199" t="s">
        <v>316</v>
      </c>
      <c r="H262" s="253"/>
      <c r="I262" s="201"/>
      <c r="J262" s="202">
        <f>ROUND(I262*H262,2)</f>
        <v>0</v>
      </c>
      <c r="K262" s="198" t="s">
        <v>134</v>
      </c>
      <c r="L262" s="42"/>
      <c r="M262" s="203" t="s">
        <v>37</v>
      </c>
      <c r="N262" s="204" t="s">
        <v>49</v>
      </c>
      <c r="O262" s="78"/>
      <c r="P262" s="205">
        <f>O262*H262</f>
        <v>0</v>
      </c>
      <c r="Q262" s="205">
        <v>0</v>
      </c>
      <c r="R262" s="205">
        <f>Q262*H262</f>
        <v>0</v>
      </c>
      <c r="S262" s="205">
        <v>0</v>
      </c>
      <c r="T262" s="206">
        <f>S262*H262</f>
        <v>0</v>
      </c>
      <c r="AR262" s="16" t="s">
        <v>234</v>
      </c>
      <c r="AT262" s="16" t="s">
        <v>130</v>
      </c>
      <c r="AU262" s="16" t="s">
        <v>85</v>
      </c>
      <c r="AY262" s="16" t="s">
        <v>127</v>
      </c>
      <c r="BE262" s="207">
        <f>IF(N262="základní",J262,0)</f>
        <v>0</v>
      </c>
      <c r="BF262" s="207">
        <f>IF(N262="snížená",J262,0)</f>
        <v>0</v>
      </c>
      <c r="BG262" s="207">
        <f>IF(N262="zákl. přenesená",J262,0)</f>
        <v>0</v>
      </c>
      <c r="BH262" s="207">
        <f>IF(N262="sníž. přenesená",J262,0)</f>
        <v>0</v>
      </c>
      <c r="BI262" s="207">
        <f>IF(N262="nulová",J262,0)</f>
        <v>0</v>
      </c>
      <c r="BJ262" s="16" t="s">
        <v>83</v>
      </c>
      <c r="BK262" s="207">
        <f>ROUND(I262*H262,2)</f>
        <v>0</v>
      </c>
      <c r="BL262" s="16" t="s">
        <v>234</v>
      </c>
      <c r="BM262" s="16" t="s">
        <v>473</v>
      </c>
    </row>
    <row r="263" spans="2:47" s="1" customFormat="1" ht="12">
      <c r="B263" s="37"/>
      <c r="C263" s="38"/>
      <c r="D263" s="210" t="s">
        <v>144</v>
      </c>
      <c r="E263" s="38"/>
      <c r="F263" s="230" t="s">
        <v>318</v>
      </c>
      <c r="G263" s="38"/>
      <c r="H263" s="38"/>
      <c r="I263" s="123"/>
      <c r="J263" s="38"/>
      <c r="K263" s="38"/>
      <c r="L263" s="42"/>
      <c r="M263" s="231"/>
      <c r="N263" s="78"/>
      <c r="O263" s="78"/>
      <c r="P263" s="78"/>
      <c r="Q263" s="78"/>
      <c r="R263" s="78"/>
      <c r="S263" s="78"/>
      <c r="T263" s="79"/>
      <c r="AT263" s="16" t="s">
        <v>144</v>
      </c>
      <c r="AU263" s="16" t="s">
        <v>85</v>
      </c>
    </row>
    <row r="264" spans="2:63" s="10" customFormat="1" ht="22.8" customHeight="1">
      <c r="B264" s="180"/>
      <c r="C264" s="181"/>
      <c r="D264" s="182" t="s">
        <v>77</v>
      </c>
      <c r="E264" s="194" t="s">
        <v>474</v>
      </c>
      <c r="F264" s="194" t="s">
        <v>475</v>
      </c>
      <c r="G264" s="181"/>
      <c r="H264" s="181"/>
      <c r="I264" s="184"/>
      <c r="J264" s="195">
        <f>BK264</f>
        <v>0</v>
      </c>
      <c r="K264" s="181"/>
      <c r="L264" s="186"/>
      <c r="M264" s="187"/>
      <c r="N264" s="188"/>
      <c r="O264" s="188"/>
      <c r="P264" s="189">
        <f>SUM(P265:P306)</f>
        <v>0</v>
      </c>
      <c r="Q264" s="188"/>
      <c r="R264" s="189">
        <f>SUM(R265:R306)</f>
        <v>0.21632548</v>
      </c>
      <c r="S264" s="188"/>
      <c r="T264" s="190">
        <f>SUM(T265:T306)</f>
        <v>0.00253</v>
      </c>
      <c r="AR264" s="191" t="s">
        <v>85</v>
      </c>
      <c r="AT264" s="192" t="s">
        <v>77</v>
      </c>
      <c r="AU264" s="192" t="s">
        <v>83</v>
      </c>
      <c r="AY264" s="191" t="s">
        <v>127</v>
      </c>
      <c r="BK264" s="193">
        <f>SUM(BK265:BK306)</f>
        <v>0</v>
      </c>
    </row>
    <row r="265" spans="2:65" s="1" customFormat="1" ht="22.5" customHeight="1">
      <c r="B265" s="37"/>
      <c r="C265" s="196" t="s">
        <v>476</v>
      </c>
      <c r="D265" s="196" t="s">
        <v>130</v>
      </c>
      <c r="E265" s="197" t="s">
        <v>477</v>
      </c>
      <c r="F265" s="198" t="s">
        <v>478</v>
      </c>
      <c r="G265" s="199" t="s">
        <v>133</v>
      </c>
      <c r="H265" s="200">
        <v>5.2</v>
      </c>
      <c r="I265" s="201"/>
      <c r="J265" s="202">
        <f>ROUND(I265*H265,2)</f>
        <v>0</v>
      </c>
      <c r="K265" s="198" t="s">
        <v>134</v>
      </c>
      <c r="L265" s="42"/>
      <c r="M265" s="203" t="s">
        <v>37</v>
      </c>
      <c r="N265" s="204" t="s">
        <v>49</v>
      </c>
      <c r="O265" s="78"/>
      <c r="P265" s="205">
        <f>O265*H265</f>
        <v>0</v>
      </c>
      <c r="Q265" s="205">
        <v>0.02818</v>
      </c>
      <c r="R265" s="205">
        <f>Q265*H265</f>
        <v>0.146536</v>
      </c>
      <c r="S265" s="205">
        <v>0</v>
      </c>
      <c r="T265" s="206">
        <f>S265*H265</f>
        <v>0</v>
      </c>
      <c r="AR265" s="16" t="s">
        <v>234</v>
      </c>
      <c r="AT265" s="16" t="s">
        <v>130</v>
      </c>
      <c r="AU265" s="16" t="s">
        <v>85</v>
      </c>
      <c r="AY265" s="16" t="s">
        <v>127</v>
      </c>
      <c r="BE265" s="207">
        <f>IF(N265="základní",J265,0)</f>
        <v>0</v>
      </c>
      <c r="BF265" s="207">
        <f>IF(N265="snížená",J265,0)</f>
        <v>0</v>
      </c>
      <c r="BG265" s="207">
        <f>IF(N265="zákl. přenesená",J265,0)</f>
        <v>0</v>
      </c>
      <c r="BH265" s="207">
        <f>IF(N265="sníž. přenesená",J265,0)</f>
        <v>0</v>
      </c>
      <c r="BI265" s="207">
        <f>IF(N265="nulová",J265,0)</f>
        <v>0</v>
      </c>
      <c r="BJ265" s="16" t="s">
        <v>83</v>
      </c>
      <c r="BK265" s="207">
        <f>ROUND(I265*H265,2)</f>
        <v>0</v>
      </c>
      <c r="BL265" s="16" t="s">
        <v>234</v>
      </c>
      <c r="BM265" s="16" t="s">
        <v>479</v>
      </c>
    </row>
    <row r="266" spans="2:47" s="1" customFormat="1" ht="12">
      <c r="B266" s="37"/>
      <c r="C266" s="38"/>
      <c r="D266" s="210" t="s">
        <v>144</v>
      </c>
      <c r="E266" s="38"/>
      <c r="F266" s="230" t="s">
        <v>480</v>
      </c>
      <c r="G266" s="38"/>
      <c r="H266" s="38"/>
      <c r="I266" s="123"/>
      <c r="J266" s="38"/>
      <c r="K266" s="38"/>
      <c r="L266" s="42"/>
      <c r="M266" s="231"/>
      <c r="N266" s="78"/>
      <c r="O266" s="78"/>
      <c r="P266" s="78"/>
      <c r="Q266" s="78"/>
      <c r="R266" s="78"/>
      <c r="S266" s="78"/>
      <c r="T266" s="79"/>
      <c r="AT266" s="16" t="s">
        <v>144</v>
      </c>
      <c r="AU266" s="16" t="s">
        <v>85</v>
      </c>
    </row>
    <row r="267" spans="2:51" s="11" customFormat="1" ht="12">
      <c r="B267" s="208"/>
      <c r="C267" s="209"/>
      <c r="D267" s="210" t="s">
        <v>137</v>
      </c>
      <c r="E267" s="211" t="s">
        <v>37</v>
      </c>
      <c r="F267" s="212" t="s">
        <v>138</v>
      </c>
      <c r="G267" s="209"/>
      <c r="H267" s="211" t="s">
        <v>37</v>
      </c>
      <c r="I267" s="213"/>
      <c r="J267" s="209"/>
      <c r="K267" s="209"/>
      <c r="L267" s="214"/>
      <c r="M267" s="215"/>
      <c r="N267" s="216"/>
      <c r="O267" s="216"/>
      <c r="P267" s="216"/>
      <c r="Q267" s="216"/>
      <c r="R267" s="216"/>
      <c r="S267" s="216"/>
      <c r="T267" s="217"/>
      <c r="AT267" s="218" t="s">
        <v>137</v>
      </c>
      <c r="AU267" s="218" t="s">
        <v>85</v>
      </c>
      <c r="AV267" s="11" t="s">
        <v>83</v>
      </c>
      <c r="AW267" s="11" t="s">
        <v>38</v>
      </c>
      <c r="AX267" s="11" t="s">
        <v>78</v>
      </c>
      <c r="AY267" s="218" t="s">
        <v>127</v>
      </c>
    </row>
    <row r="268" spans="2:51" s="12" customFormat="1" ht="12">
      <c r="B268" s="219"/>
      <c r="C268" s="220"/>
      <c r="D268" s="210" t="s">
        <v>137</v>
      </c>
      <c r="E268" s="221" t="s">
        <v>37</v>
      </c>
      <c r="F268" s="222" t="s">
        <v>481</v>
      </c>
      <c r="G268" s="220"/>
      <c r="H268" s="223">
        <v>5.2</v>
      </c>
      <c r="I268" s="224"/>
      <c r="J268" s="220"/>
      <c r="K268" s="220"/>
      <c r="L268" s="225"/>
      <c r="M268" s="226"/>
      <c r="N268" s="227"/>
      <c r="O268" s="227"/>
      <c r="P268" s="227"/>
      <c r="Q268" s="227"/>
      <c r="R268" s="227"/>
      <c r="S268" s="227"/>
      <c r="T268" s="228"/>
      <c r="AT268" s="229" t="s">
        <v>137</v>
      </c>
      <c r="AU268" s="229" t="s">
        <v>85</v>
      </c>
      <c r="AV268" s="12" t="s">
        <v>85</v>
      </c>
      <c r="AW268" s="12" t="s">
        <v>38</v>
      </c>
      <c r="AX268" s="12" t="s">
        <v>83</v>
      </c>
      <c r="AY268" s="229" t="s">
        <v>127</v>
      </c>
    </row>
    <row r="269" spans="2:65" s="1" customFormat="1" ht="16.5" customHeight="1">
      <c r="B269" s="37"/>
      <c r="C269" s="196" t="s">
        <v>482</v>
      </c>
      <c r="D269" s="196" t="s">
        <v>130</v>
      </c>
      <c r="E269" s="197" t="s">
        <v>483</v>
      </c>
      <c r="F269" s="198" t="s">
        <v>484</v>
      </c>
      <c r="G269" s="199" t="s">
        <v>133</v>
      </c>
      <c r="H269" s="200">
        <v>10.4</v>
      </c>
      <c r="I269" s="201"/>
      <c r="J269" s="202">
        <f>ROUND(I269*H269,2)</f>
        <v>0</v>
      </c>
      <c r="K269" s="198" t="s">
        <v>134</v>
      </c>
      <c r="L269" s="42"/>
      <c r="M269" s="203" t="s">
        <v>37</v>
      </c>
      <c r="N269" s="204" t="s">
        <v>49</v>
      </c>
      <c r="O269" s="78"/>
      <c r="P269" s="205">
        <f>O269*H269</f>
        <v>0</v>
      </c>
      <c r="Q269" s="205">
        <v>0.0002</v>
      </c>
      <c r="R269" s="205">
        <f>Q269*H269</f>
        <v>0.0020800000000000003</v>
      </c>
      <c r="S269" s="205">
        <v>0</v>
      </c>
      <c r="T269" s="206">
        <f>S269*H269</f>
        <v>0</v>
      </c>
      <c r="AR269" s="16" t="s">
        <v>234</v>
      </c>
      <c r="AT269" s="16" t="s">
        <v>130</v>
      </c>
      <c r="AU269" s="16" t="s">
        <v>85</v>
      </c>
      <c r="AY269" s="16" t="s">
        <v>127</v>
      </c>
      <c r="BE269" s="207">
        <f>IF(N269="základní",J269,0)</f>
        <v>0</v>
      </c>
      <c r="BF269" s="207">
        <f>IF(N269="snížená",J269,0)</f>
        <v>0</v>
      </c>
      <c r="BG269" s="207">
        <f>IF(N269="zákl. přenesená",J269,0)</f>
        <v>0</v>
      </c>
      <c r="BH269" s="207">
        <f>IF(N269="sníž. přenesená",J269,0)</f>
        <v>0</v>
      </c>
      <c r="BI269" s="207">
        <f>IF(N269="nulová",J269,0)</f>
        <v>0</v>
      </c>
      <c r="BJ269" s="16" t="s">
        <v>83</v>
      </c>
      <c r="BK269" s="207">
        <f>ROUND(I269*H269,2)</f>
        <v>0</v>
      </c>
      <c r="BL269" s="16" t="s">
        <v>234</v>
      </c>
      <c r="BM269" s="16" t="s">
        <v>485</v>
      </c>
    </row>
    <row r="270" spans="2:47" s="1" customFormat="1" ht="12">
      <c r="B270" s="37"/>
      <c r="C270" s="38"/>
      <c r="D270" s="210" t="s">
        <v>144</v>
      </c>
      <c r="E270" s="38"/>
      <c r="F270" s="230" t="s">
        <v>480</v>
      </c>
      <c r="G270" s="38"/>
      <c r="H270" s="38"/>
      <c r="I270" s="123"/>
      <c r="J270" s="38"/>
      <c r="K270" s="38"/>
      <c r="L270" s="42"/>
      <c r="M270" s="231"/>
      <c r="N270" s="78"/>
      <c r="O270" s="78"/>
      <c r="P270" s="78"/>
      <c r="Q270" s="78"/>
      <c r="R270" s="78"/>
      <c r="S270" s="78"/>
      <c r="T270" s="79"/>
      <c r="AT270" s="16" t="s">
        <v>144</v>
      </c>
      <c r="AU270" s="16" t="s">
        <v>85</v>
      </c>
    </row>
    <row r="271" spans="2:51" s="11" customFormat="1" ht="12">
      <c r="B271" s="208"/>
      <c r="C271" s="209"/>
      <c r="D271" s="210" t="s">
        <v>137</v>
      </c>
      <c r="E271" s="211" t="s">
        <v>37</v>
      </c>
      <c r="F271" s="212" t="s">
        <v>260</v>
      </c>
      <c r="G271" s="209"/>
      <c r="H271" s="211" t="s">
        <v>37</v>
      </c>
      <c r="I271" s="213"/>
      <c r="J271" s="209"/>
      <c r="K271" s="209"/>
      <c r="L271" s="214"/>
      <c r="M271" s="215"/>
      <c r="N271" s="216"/>
      <c r="O271" s="216"/>
      <c r="P271" s="216"/>
      <c r="Q271" s="216"/>
      <c r="R271" s="216"/>
      <c r="S271" s="216"/>
      <c r="T271" s="217"/>
      <c r="AT271" s="218" t="s">
        <v>137</v>
      </c>
      <c r="AU271" s="218" t="s">
        <v>85</v>
      </c>
      <c r="AV271" s="11" t="s">
        <v>83</v>
      </c>
      <c r="AW271" s="11" t="s">
        <v>38</v>
      </c>
      <c r="AX271" s="11" t="s">
        <v>78</v>
      </c>
      <c r="AY271" s="218" t="s">
        <v>127</v>
      </c>
    </row>
    <row r="272" spans="2:51" s="12" customFormat="1" ht="12">
      <c r="B272" s="219"/>
      <c r="C272" s="220"/>
      <c r="D272" s="210" t="s">
        <v>137</v>
      </c>
      <c r="E272" s="221" t="s">
        <v>37</v>
      </c>
      <c r="F272" s="222" t="s">
        <v>486</v>
      </c>
      <c r="G272" s="220"/>
      <c r="H272" s="223">
        <v>10.4</v>
      </c>
      <c r="I272" s="224"/>
      <c r="J272" s="220"/>
      <c r="K272" s="220"/>
      <c r="L272" s="225"/>
      <c r="M272" s="226"/>
      <c r="N272" s="227"/>
      <c r="O272" s="227"/>
      <c r="P272" s="227"/>
      <c r="Q272" s="227"/>
      <c r="R272" s="227"/>
      <c r="S272" s="227"/>
      <c r="T272" s="228"/>
      <c r="AT272" s="229" t="s">
        <v>137</v>
      </c>
      <c r="AU272" s="229" t="s">
        <v>85</v>
      </c>
      <c r="AV272" s="12" t="s">
        <v>85</v>
      </c>
      <c r="AW272" s="12" t="s">
        <v>38</v>
      </c>
      <c r="AX272" s="12" t="s">
        <v>83</v>
      </c>
      <c r="AY272" s="229" t="s">
        <v>127</v>
      </c>
    </row>
    <row r="273" spans="2:65" s="1" customFormat="1" ht="22.5" customHeight="1">
      <c r="B273" s="37"/>
      <c r="C273" s="196" t="s">
        <v>487</v>
      </c>
      <c r="D273" s="196" t="s">
        <v>130</v>
      </c>
      <c r="E273" s="197" t="s">
        <v>488</v>
      </c>
      <c r="F273" s="198" t="s">
        <v>489</v>
      </c>
      <c r="G273" s="199" t="s">
        <v>133</v>
      </c>
      <c r="H273" s="200">
        <v>10.4</v>
      </c>
      <c r="I273" s="201"/>
      <c r="J273" s="202">
        <f>ROUND(I273*H273,2)</f>
        <v>0</v>
      </c>
      <c r="K273" s="198" t="s">
        <v>134</v>
      </c>
      <c r="L273" s="42"/>
      <c r="M273" s="203" t="s">
        <v>37</v>
      </c>
      <c r="N273" s="204" t="s">
        <v>49</v>
      </c>
      <c r="O273" s="78"/>
      <c r="P273" s="205">
        <f>O273*H273</f>
        <v>0</v>
      </c>
      <c r="Q273" s="205">
        <v>0.0002</v>
      </c>
      <c r="R273" s="205">
        <f>Q273*H273</f>
        <v>0.0020800000000000003</v>
      </c>
      <c r="S273" s="205">
        <v>0</v>
      </c>
      <c r="T273" s="206">
        <f>S273*H273</f>
        <v>0</v>
      </c>
      <c r="AR273" s="16" t="s">
        <v>234</v>
      </c>
      <c r="AT273" s="16" t="s">
        <v>130</v>
      </c>
      <c r="AU273" s="16" t="s">
        <v>85</v>
      </c>
      <c r="AY273" s="16" t="s">
        <v>127</v>
      </c>
      <c r="BE273" s="207">
        <f>IF(N273="základní",J273,0)</f>
        <v>0</v>
      </c>
      <c r="BF273" s="207">
        <f>IF(N273="snížená",J273,0)</f>
        <v>0</v>
      </c>
      <c r="BG273" s="207">
        <f>IF(N273="zákl. přenesená",J273,0)</f>
        <v>0</v>
      </c>
      <c r="BH273" s="207">
        <f>IF(N273="sníž. přenesená",J273,0)</f>
        <v>0</v>
      </c>
      <c r="BI273" s="207">
        <f>IF(N273="nulová",J273,0)</f>
        <v>0</v>
      </c>
      <c r="BJ273" s="16" t="s">
        <v>83</v>
      </c>
      <c r="BK273" s="207">
        <f>ROUND(I273*H273,2)</f>
        <v>0</v>
      </c>
      <c r="BL273" s="16" t="s">
        <v>234</v>
      </c>
      <c r="BM273" s="16" t="s">
        <v>490</v>
      </c>
    </row>
    <row r="274" spans="2:47" s="1" customFormat="1" ht="12">
      <c r="B274" s="37"/>
      <c r="C274" s="38"/>
      <c r="D274" s="210" t="s">
        <v>144</v>
      </c>
      <c r="E274" s="38"/>
      <c r="F274" s="230" t="s">
        <v>480</v>
      </c>
      <c r="G274" s="38"/>
      <c r="H274" s="38"/>
      <c r="I274" s="123"/>
      <c r="J274" s="38"/>
      <c r="K274" s="38"/>
      <c r="L274" s="42"/>
      <c r="M274" s="231"/>
      <c r="N274" s="78"/>
      <c r="O274" s="78"/>
      <c r="P274" s="78"/>
      <c r="Q274" s="78"/>
      <c r="R274" s="78"/>
      <c r="S274" s="78"/>
      <c r="T274" s="79"/>
      <c r="AT274" s="16" t="s">
        <v>144</v>
      </c>
      <c r="AU274" s="16" t="s">
        <v>85</v>
      </c>
    </row>
    <row r="275" spans="2:65" s="1" customFormat="1" ht="16.5" customHeight="1">
      <c r="B275" s="37"/>
      <c r="C275" s="196" t="s">
        <v>491</v>
      </c>
      <c r="D275" s="196" t="s">
        <v>130</v>
      </c>
      <c r="E275" s="197" t="s">
        <v>492</v>
      </c>
      <c r="F275" s="198" t="s">
        <v>493</v>
      </c>
      <c r="G275" s="199" t="s">
        <v>37</v>
      </c>
      <c r="H275" s="200">
        <v>18.4</v>
      </c>
      <c r="I275" s="201"/>
      <c r="J275" s="202">
        <f>ROUND(I275*H275,2)</f>
        <v>0</v>
      </c>
      <c r="K275" s="198" t="s">
        <v>200</v>
      </c>
      <c r="L275" s="42"/>
      <c r="M275" s="203" t="s">
        <v>37</v>
      </c>
      <c r="N275" s="204" t="s">
        <v>49</v>
      </c>
      <c r="O275" s="78"/>
      <c r="P275" s="205">
        <f>O275*H275</f>
        <v>0</v>
      </c>
      <c r="Q275" s="205">
        <v>0</v>
      </c>
      <c r="R275" s="205">
        <f>Q275*H275</f>
        <v>0</v>
      </c>
      <c r="S275" s="205">
        <v>0</v>
      </c>
      <c r="T275" s="206">
        <f>S275*H275</f>
        <v>0</v>
      </c>
      <c r="AR275" s="16" t="s">
        <v>234</v>
      </c>
      <c r="AT275" s="16" t="s">
        <v>130</v>
      </c>
      <c r="AU275" s="16" t="s">
        <v>85</v>
      </c>
      <c r="AY275" s="16" t="s">
        <v>127</v>
      </c>
      <c r="BE275" s="207">
        <f>IF(N275="základní",J275,0)</f>
        <v>0</v>
      </c>
      <c r="BF275" s="207">
        <f>IF(N275="snížená",J275,0)</f>
        <v>0</v>
      </c>
      <c r="BG275" s="207">
        <f>IF(N275="zákl. přenesená",J275,0)</f>
        <v>0</v>
      </c>
      <c r="BH275" s="207">
        <f>IF(N275="sníž. přenesená",J275,0)</f>
        <v>0</v>
      </c>
      <c r="BI275" s="207">
        <f>IF(N275="nulová",J275,0)</f>
        <v>0</v>
      </c>
      <c r="BJ275" s="16" t="s">
        <v>83</v>
      </c>
      <c r="BK275" s="207">
        <f>ROUND(I275*H275,2)</f>
        <v>0</v>
      </c>
      <c r="BL275" s="16" t="s">
        <v>234</v>
      </c>
      <c r="BM275" s="16" t="s">
        <v>494</v>
      </c>
    </row>
    <row r="276" spans="2:51" s="11" customFormat="1" ht="12">
      <c r="B276" s="208"/>
      <c r="C276" s="209"/>
      <c r="D276" s="210" t="s">
        <v>137</v>
      </c>
      <c r="E276" s="211" t="s">
        <v>37</v>
      </c>
      <c r="F276" s="212" t="s">
        <v>260</v>
      </c>
      <c r="G276" s="209"/>
      <c r="H276" s="211" t="s">
        <v>37</v>
      </c>
      <c r="I276" s="213"/>
      <c r="J276" s="209"/>
      <c r="K276" s="209"/>
      <c r="L276" s="214"/>
      <c r="M276" s="215"/>
      <c r="N276" s="216"/>
      <c r="O276" s="216"/>
      <c r="P276" s="216"/>
      <c r="Q276" s="216"/>
      <c r="R276" s="216"/>
      <c r="S276" s="216"/>
      <c r="T276" s="217"/>
      <c r="AT276" s="218" t="s">
        <v>137</v>
      </c>
      <c r="AU276" s="218" t="s">
        <v>85</v>
      </c>
      <c r="AV276" s="11" t="s">
        <v>83</v>
      </c>
      <c r="AW276" s="11" t="s">
        <v>38</v>
      </c>
      <c r="AX276" s="11" t="s">
        <v>78</v>
      </c>
      <c r="AY276" s="218" t="s">
        <v>127</v>
      </c>
    </row>
    <row r="277" spans="2:51" s="12" customFormat="1" ht="12">
      <c r="B277" s="219"/>
      <c r="C277" s="220"/>
      <c r="D277" s="210" t="s">
        <v>137</v>
      </c>
      <c r="E277" s="221" t="s">
        <v>37</v>
      </c>
      <c r="F277" s="222" t="s">
        <v>495</v>
      </c>
      <c r="G277" s="220"/>
      <c r="H277" s="223">
        <v>18.4</v>
      </c>
      <c r="I277" s="224"/>
      <c r="J277" s="220"/>
      <c r="K277" s="220"/>
      <c r="L277" s="225"/>
      <c r="M277" s="226"/>
      <c r="N277" s="227"/>
      <c r="O277" s="227"/>
      <c r="P277" s="227"/>
      <c r="Q277" s="227"/>
      <c r="R277" s="227"/>
      <c r="S277" s="227"/>
      <c r="T277" s="228"/>
      <c r="AT277" s="229" t="s">
        <v>137</v>
      </c>
      <c r="AU277" s="229" t="s">
        <v>85</v>
      </c>
      <c r="AV277" s="12" t="s">
        <v>85</v>
      </c>
      <c r="AW277" s="12" t="s">
        <v>38</v>
      </c>
      <c r="AX277" s="12" t="s">
        <v>83</v>
      </c>
      <c r="AY277" s="229" t="s">
        <v>127</v>
      </c>
    </row>
    <row r="278" spans="2:65" s="1" customFormat="1" ht="22.5" customHeight="1">
      <c r="B278" s="37"/>
      <c r="C278" s="196" t="s">
        <v>496</v>
      </c>
      <c r="D278" s="196" t="s">
        <v>130</v>
      </c>
      <c r="E278" s="197" t="s">
        <v>497</v>
      </c>
      <c r="F278" s="198" t="s">
        <v>498</v>
      </c>
      <c r="G278" s="199" t="s">
        <v>142</v>
      </c>
      <c r="H278" s="200">
        <v>13.202</v>
      </c>
      <c r="I278" s="201"/>
      <c r="J278" s="202">
        <f>ROUND(I278*H278,2)</f>
        <v>0</v>
      </c>
      <c r="K278" s="198" t="s">
        <v>134</v>
      </c>
      <c r="L278" s="42"/>
      <c r="M278" s="203" t="s">
        <v>37</v>
      </c>
      <c r="N278" s="204" t="s">
        <v>49</v>
      </c>
      <c r="O278" s="78"/>
      <c r="P278" s="205">
        <f>O278*H278</f>
        <v>0</v>
      </c>
      <c r="Q278" s="205">
        <v>0.00438</v>
      </c>
      <c r="R278" s="205">
        <f>Q278*H278</f>
        <v>0.05782476</v>
      </c>
      <c r="S278" s="205">
        <v>0</v>
      </c>
      <c r="T278" s="206">
        <f>S278*H278</f>
        <v>0</v>
      </c>
      <c r="AR278" s="16" t="s">
        <v>234</v>
      </c>
      <c r="AT278" s="16" t="s">
        <v>130</v>
      </c>
      <c r="AU278" s="16" t="s">
        <v>85</v>
      </c>
      <c r="AY278" s="16" t="s">
        <v>127</v>
      </c>
      <c r="BE278" s="207">
        <f>IF(N278="základní",J278,0)</f>
        <v>0</v>
      </c>
      <c r="BF278" s="207">
        <f>IF(N278="snížená",J278,0)</f>
        <v>0</v>
      </c>
      <c r="BG278" s="207">
        <f>IF(N278="zákl. přenesená",J278,0)</f>
        <v>0</v>
      </c>
      <c r="BH278" s="207">
        <f>IF(N278="sníž. přenesená",J278,0)</f>
        <v>0</v>
      </c>
      <c r="BI278" s="207">
        <f>IF(N278="nulová",J278,0)</f>
        <v>0</v>
      </c>
      <c r="BJ278" s="16" t="s">
        <v>83</v>
      </c>
      <c r="BK278" s="207">
        <f>ROUND(I278*H278,2)</f>
        <v>0</v>
      </c>
      <c r="BL278" s="16" t="s">
        <v>234</v>
      </c>
      <c r="BM278" s="16" t="s">
        <v>499</v>
      </c>
    </row>
    <row r="279" spans="2:47" s="1" customFormat="1" ht="12">
      <c r="B279" s="37"/>
      <c r="C279" s="38"/>
      <c r="D279" s="210" t="s">
        <v>144</v>
      </c>
      <c r="E279" s="38"/>
      <c r="F279" s="230" t="s">
        <v>500</v>
      </c>
      <c r="G279" s="38"/>
      <c r="H279" s="38"/>
      <c r="I279" s="123"/>
      <c r="J279" s="38"/>
      <c r="K279" s="38"/>
      <c r="L279" s="42"/>
      <c r="M279" s="231"/>
      <c r="N279" s="78"/>
      <c r="O279" s="78"/>
      <c r="P279" s="78"/>
      <c r="Q279" s="78"/>
      <c r="R279" s="78"/>
      <c r="S279" s="78"/>
      <c r="T279" s="79"/>
      <c r="AT279" s="16" t="s">
        <v>144</v>
      </c>
      <c r="AU279" s="16" t="s">
        <v>85</v>
      </c>
    </row>
    <row r="280" spans="2:51" s="11" customFormat="1" ht="12">
      <c r="B280" s="208"/>
      <c r="C280" s="209"/>
      <c r="D280" s="210" t="s">
        <v>137</v>
      </c>
      <c r="E280" s="211" t="s">
        <v>37</v>
      </c>
      <c r="F280" s="212" t="s">
        <v>138</v>
      </c>
      <c r="G280" s="209"/>
      <c r="H280" s="211" t="s">
        <v>37</v>
      </c>
      <c r="I280" s="213"/>
      <c r="J280" s="209"/>
      <c r="K280" s="209"/>
      <c r="L280" s="214"/>
      <c r="M280" s="215"/>
      <c r="N280" s="216"/>
      <c r="O280" s="216"/>
      <c r="P280" s="216"/>
      <c r="Q280" s="216"/>
      <c r="R280" s="216"/>
      <c r="S280" s="216"/>
      <c r="T280" s="217"/>
      <c r="AT280" s="218" t="s">
        <v>137</v>
      </c>
      <c r="AU280" s="218" t="s">
        <v>85</v>
      </c>
      <c r="AV280" s="11" t="s">
        <v>83</v>
      </c>
      <c r="AW280" s="11" t="s">
        <v>38</v>
      </c>
      <c r="AX280" s="11" t="s">
        <v>78</v>
      </c>
      <c r="AY280" s="218" t="s">
        <v>127</v>
      </c>
    </row>
    <row r="281" spans="2:51" s="11" customFormat="1" ht="12">
      <c r="B281" s="208"/>
      <c r="C281" s="209"/>
      <c r="D281" s="210" t="s">
        <v>137</v>
      </c>
      <c r="E281" s="211" t="s">
        <v>37</v>
      </c>
      <c r="F281" s="212" t="s">
        <v>501</v>
      </c>
      <c r="G281" s="209"/>
      <c r="H281" s="211" t="s">
        <v>37</v>
      </c>
      <c r="I281" s="213"/>
      <c r="J281" s="209"/>
      <c r="K281" s="209"/>
      <c r="L281" s="214"/>
      <c r="M281" s="215"/>
      <c r="N281" s="216"/>
      <c r="O281" s="216"/>
      <c r="P281" s="216"/>
      <c r="Q281" s="216"/>
      <c r="R281" s="216"/>
      <c r="S281" s="216"/>
      <c r="T281" s="217"/>
      <c r="AT281" s="218" t="s">
        <v>137</v>
      </c>
      <c r="AU281" s="218" t="s">
        <v>85</v>
      </c>
      <c r="AV281" s="11" t="s">
        <v>83</v>
      </c>
      <c r="AW281" s="11" t="s">
        <v>38</v>
      </c>
      <c r="AX281" s="11" t="s">
        <v>78</v>
      </c>
      <c r="AY281" s="218" t="s">
        <v>127</v>
      </c>
    </row>
    <row r="282" spans="2:51" s="12" customFormat="1" ht="12">
      <c r="B282" s="219"/>
      <c r="C282" s="220"/>
      <c r="D282" s="210" t="s">
        <v>137</v>
      </c>
      <c r="E282" s="221" t="s">
        <v>37</v>
      </c>
      <c r="F282" s="222" t="s">
        <v>502</v>
      </c>
      <c r="G282" s="220"/>
      <c r="H282" s="223">
        <v>13.202</v>
      </c>
      <c r="I282" s="224"/>
      <c r="J282" s="220"/>
      <c r="K282" s="220"/>
      <c r="L282" s="225"/>
      <c r="M282" s="226"/>
      <c r="N282" s="227"/>
      <c r="O282" s="227"/>
      <c r="P282" s="227"/>
      <c r="Q282" s="227"/>
      <c r="R282" s="227"/>
      <c r="S282" s="227"/>
      <c r="T282" s="228"/>
      <c r="AT282" s="229" t="s">
        <v>137</v>
      </c>
      <c r="AU282" s="229" t="s">
        <v>85</v>
      </c>
      <c r="AV282" s="12" t="s">
        <v>85</v>
      </c>
      <c r="AW282" s="12" t="s">
        <v>38</v>
      </c>
      <c r="AX282" s="12" t="s">
        <v>83</v>
      </c>
      <c r="AY282" s="229" t="s">
        <v>127</v>
      </c>
    </row>
    <row r="283" spans="2:65" s="1" customFormat="1" ht="22.5" customHeight="1">
      <c r="B283" s="37"/>
      <c r="C283" s="196" t="s">
        <v>503</v>
      </c>
      <c r="D283" s="196" t="s">
        <v>130</v>
      </c>
      <c r="E283" s="197" t="s">
        <v>504</v>
      </c>
      <c r="F283" s="198" t="s">
        <v>505</v>
      </c>
      <c r="G283" s="199" t="s">
        <v>142</v>
      </c>
      <c r="H283" s="200">
        <v>13.202</v>
      </c>
      <c r="I283" s="201"/>
      <c r="J283" s="202">
        <f>ROUND(I283*H283,2)</f>
        <v>0</v>
      </c>
      <c r="K283" s="198" t="s">
        <v>134</v>
      </c>
      <c r="L283" s="42"/>
      <c r="M283" s="203" t="s">
        <v>37</v>
      </c>
      <c r="N283" s="204" t="s">
        <v>49</v>
      </c>
      <c r="O283" s="78"/>
      <c r="P283" s="205">
        <f>O283*H283</f>
        <v>0</v>
      </c>
      <c r="Q283" s="205">
        <v>0.00026</v>
      </c>
      <c r="R283" s="205">
        <f>Q283*H283</f>
        <v>0.0034325199999999997</v>
      </c>
      <c r="S283" s="205">
        <v>0</v>
      </c>
      <c r="T283" s="206">
        <f>S283*H283</f>
        <v>0</v>
      </c>
      <c r="AR283" s="16" t="s">
        <v>234</v>
      </c>
      <c r="AT283" s="16" t="s">
        <v>130</v>
      </c>
      <c r="AU283" s="16" t="s">
        <v>85</v>
      </c>
      <c r="AY283" s="16" t="s">
        <v>127</v>
      </c>
      <c r="BE283" s="207">
        <f>IF(N283="základní",J283,0)</f>
        <v>0</v>
      </c>
      <c r="BF283" s="207">
        <f>IF(N283="snížená",J283,0)</f>
        <v>0</v>
      </c>
      <c r="BG283" s="207">
        <f>IF(N283="zákl. přenesená",J283,0)</f>
        <v>0</v>
      </c>
      <c r="BH283" s="207">
        <f>IF(N283="sníž. přenesená",J283,0)</f>
        <v>0</v>
      </c>
      <c r="BI283" s="207">
        <f>IF(N283="nulová",J283,0)</f>
        <v>0</v>
      </c>
      <c r="BJ283" s="16" t="s">
        <v>83</v>
      </c>
      <c r="BK283" s="207">
        <f>ROUND(I283*H283,2)</f>
        <v>0</v>
      </c>
      <c r="BL283" s="16" t="s">
        <v>234</v>
      </c>
      <c r="BM283" s="16" t="s">
        <v>506</v>
      </c>
    </row>
    <row r="284" spans="2:47" s="1" customFormat="1" ht="12">
      <c r="B284" s="37"/>
      <c r="C284" s="38"/>
      <c r="D284" s="210" t="s">
        <v>144</v>
      </c>
      <c r="E284" s="38"/>
      <c r="F284" s="230" t="s">
        <v>500</v>
      </c>
      <c r="G284" s="38"/>
      <c r="H284" s="38"/>
      <c r="I284" s="123"/>
      <c r="J284" s="38"/>
      <c r="K284" s="38"/>
      <c r="L284" s="42"/>
      <c r="M284" s="231"/>
      <c r="N284" s="78"/>
      <c r="O284" s="78"/>
      <c r="P284" s="78"/>
      <c r="Q284" s="78"/>
      <c r="R284" s="78"/>
      <c r="S284" s="78"/>
      <c r="T284" s="79"/>
      <c r="AT284" s="16" t="s">
        <v>144</v>
      </c>
      <c r="AU284" s="16" t="s">
        <v>85</v>
      </c>
    </row>
    <row r="285" spans="2:65" s="1" customFormat="1" ht="22.5" customHeight="1">
      <c r="B285" s="37"/>
      <c r="C285" s="196" t="s">
        <v>507</v>
      </c>
      <c r="D285" s="196" t="s">
        <v>130</v>
      </c>
      <c r="E285" s="197" t="s">
        <v>508</v>
      </c>
      <c r="F285" s="198" t="s">
        <v>509</v>
      </c>
      <c r="G285" s="199" t="s">
        <v>133</v>
      </c>
      <c r="H285" s="200">
        <v>4.291</v>
      </c>
      <c r="I285" s="201"/>
      <c r="J285" s="202">
        <f>ROUND(I285*H285,2)</f>
        <v>0</v>
      </c>
      <c r="K285" s="198" t="s">
        <v>134</v>
      </c>
      <c r="L285" s="42"/>
      <c r="M285" s="203" t="s">
        <v>37</v>
      </c>
      <c r="N285" s="204" t="s">
        <v>49</v>
      </c>
      <c r="O285" s="78"/>
      <c r="P285" s="205">
        <f>O285*H285</f>
        <v>0</v>
      </c>
      <c r="Q285" s="205">
        <v>0.0001</v>
      </c>
      <c r="R285" s="205">
        <f>Q285*H285</f>
        <v>0.0004291000000000001</v>
      </c>
      <c r="S285" s="205">
        <v>0</v>
      </c>
      <c r="T285" s="206">
        <f>S285*H285</f>
        <v>0</v>
      </c>
      <c r="AR285" s="16" t="s">
        <v>234</v>
      </c>
      <c r="AT285" s="16" t="s">
        <v>130</v>
      </c>
      <c r="AU285" s="16" t="s">
        <v>85</v>
      </c>
      <c r="AY285" s="16" t="s">
        <v>127</v>
      </c>
      <c r="BE285" s="207">
        <f>IF(N285="základní",J285,0)</f>
        <v>0</v>
      </c>
      <c r="BF285" s="207">
        <f>IF(N285="snížená",J285,0)</f>
        <v>0</v>
      </c>
      <c r="BG285" s="207">
        <f>IF(N285="zákl. přenesená",J285,0)</f>
        <v>0</v>
      </c>
      <c r="BH285" s="207">
        <f>IF(N285="sníž. přenesená",J285,0)</f>
        <v>0</v>
      </c>
      <c r="BI285" s="207">
        <f>IF(N285="nulová",J285,0)</f>
        <v>0</v>
      </c>
      <c r="BJ285" s="16" t="s">
        <v>83</v>
      </c>
      <c r="BK285" s="207">
        <f>ROUND(I285*H285,2)</f>
        <v>0</v>
      </c>
      <c r="BL285" s="16" t="s">
        <v>234</v>
      </c>
      <c r="BM285" s="16" t="s">
        <v>510</v>
      </c>
    </row>
    <row r="286" spans="2:47" s="1" customFormat="1" ht="12">
      <c r="B286" s="37"/>
      <c r="C286" s="38"/>
      <c r="D286" s="210" t="s">
        <v>144</v>
      </c>
      <c r="E286" s="38"/>
      <c r="F286" s="230" t="s">
        <v>500</v>
      </c>
      <c r="G286" s="38"/>
      <c r="H286" s="38"/>
      <c r="I286" s="123"/>
      <c r="J286" s="38"/>
      <c r="K286" s="38"/>
      <c r="L286" s="42"/>
      <c r="M286" s="231"/>
      <c r="N286" s="78"/>
      <c r="O286" s="78"/>
      <c r="P286" s="78"/>
      <c r="Q286" s="78"/>
      <c r="R286" s="78"/>
      <c r="S286" s="78"/>
      <c r="T286" s="79"/>
      <c r="AT286" s="16" t="s">
        <v>144</v>
      </c>
      <c r="AU286" s="16" t="s">
        <v>85</v>
      </c>
    </row>
    <row r="287" spans="2:51" s="11" customFormat="1" ht="12">
      <c r="B287" s="208"/>
      <c r="C287" s="209"/>
      <c r="D287" s="210" t="s">
        <v>137</v>
      </c>
      <c r="E287" s="211" t="s">
        <v>37</v>
      </c>
      <c r="F287" s="212" t="s">
        <v>260</v>
      </c>
      <c r="G287" s="209"/>
      <c r="H287" s="211" t="s">
        <v>37</v>
      </c>
      <c r="I287" s="213"/>
      <c r="J287" s="209"/>
      <c r="K287" s="209"/>
      <c r="L287" s="214"/>
      <c r="M287" s="215"/>
      <c r="N287" s="216"/>
      <c r="O287" s="216"/>
      <c r="P287" s="216"/>
      <c r="Q287" s="216"/>
      <c r="R287" s="216"/>
      <c r="S287" s="216"/>
      <c r="T287" s="217"/>
      <c r="AT287" s="218" t="s">
        <v>137</v>
      </c>
      <c r="AU287" s="218" t="s">
        <v>85</v>
      </c>
      <c r="AV287" s="11" t="s">
        <v>83</v>
      </c>
      <c r="AW287" s="11" t="s">
        <v>38</v>
      </c>
      <c r="AX287" s="11" t="s">
        <v>78</v>
      </c>
      <c r="AY287" s="218" t="s">
        <v>127</v>
      </c>
    </row>
    <row r="288" spans="2:51" s="12" customFormat="1" ht="12">
      <c r="B288" s="219"/>
      <c r="C288" s="220"/>
      <c r="D288" s="210" t="s">
        <v>137</v>
      </c>
      <c r="E288" s="221" t="s">
        <v>37</v>
      </c>
      <c r="F288" s="222" t="s">
        <v>511</v>
      </c>
      <c r="G288" s="220"/>
      <c r="H288" s="223">
        <v>4.291</v>
      </c>
      <c r="I288" s="224"/>
      <c r="J288" s="220"/>
      <c r="K288" s="220"/>
      <c r="L288" s="225"/>
      <c r="M288" s="226"/>
      <c r="N288" s="227"/>
      <c r="O288" s="227"/>
      <c r="P288" s="227"/>
      <c r="Q288" s="227"/>
      <c r="R288" s="227"/>
      <c r="S288" s="227"/>
      <c r="T288" s="228"/>
      <c r="AT288" s="229" t="s">
        <v>137</v>
      </c>
      <c r="AU288" s="229" t="s">
        <v>85</v>
      </c>
      <c r="AV288" s="12" t="s">
        <v>85</v>
      </c>
      <c r="AW288" s="12" t="s">
        <v>38</v>
      </c>
      <c r="AX288" s="12" t="s">
        <v>83</v>
      </c>
      <c r="AY288" s="229" t="s">
        <v>127</v>
      </c>
    </row>
    <row r="289" spans="2:65" s="1" customFormat="1" ht="16.5" customHeight="1">
      <c r="B289" s="37"/>
      <c r="C289" s="196" t="s">
        <v>512</v>
      </c>
      <c r="D289" s="196" t="s">
        <v>130</v>
      </c>
      <c r="E289" s="197" t="s">
        <v>513</v>
      </c>
      <c r="F289" s="198" t="s">
        <v>514</v>
      </c>
      <c r="G289" s="199" t="s">
        <v>133</v>
      </c>
      <c r="H289" s="200">
        <v>4.291</v>
      </c>
      <c r="I289" s="201"/>
      <c r="J289" s="202">
        <f>ROUND(I289*H289,2)</f>
        <v>0</v>
      </c>
      <c r="K289" s="198" t="s">
        <v>134</v>
      </c>
      <c r="L289" s="42"/>
      <c r="M289" s="203" t="s">
        <v>37</v>
      </c>
      <c r="N289" s="204" t="s">
        <v>49</v>
      </c>
      <c r="O289" s="78"/>
      <c r="P289" s="205">
        <f>O289*H289</f>
        <v>0</v>
      </c>
      <c r="Q289" s="205">
        <v>0</v>
      </c>
      <c r="R289" s="205">
        <f>Q289*H289</f>
        <v>0</v>
      </c>
      <c r="S289" s="205">
        <v>0</v>
      </c>
      <c r="T289" s="206">
        <f>S289*H289</f>
        <v>0</v>
      </c>
      <c r="AR289" s="16" t="s">
        <v>234</v>
      </c>
      <c r="AT289" s="16" t="s">
        <v>130</v>
      </c>
      <c r="AU289" s="16" t="s">
        <v>85</v>
      </c>
      <c r="AY289" s="16" t="s">
        <v>127</v>
      </c>
      <c r="BE289" s="207">
        <f>IF(N289="základní",J289,0)</f>
        <v>0</v>
      </c>
      <c r="BF289" s="207">
        <f>IF(N289="snížená",J289,0)</f>
        <v>0</v>
      </c>
      <c r="BG289" s="207">
        <f>IF(N289="zákl. přenesená",J289,0)</f>
        <v>0</v>
      </c>
      <c r="BH289" s="207">
        <f>IF(N289="sníž. přenesená",J289,0)</f>
        <v>0</v>
      </c>
      <c r="BI289" s="207">
        <f>IF(N289="nulová",J289,0)</f>
        <v>0</v>
      </c>
      <c r="BJ289" s="16" t="s">
        <v>83</v>
      </c>
      <c r="BK289" s="207">
        <f>ROUND(I289*H289,2)</f>
        <v>0</v>
      </c>
      <c r="BL289" s="16" t="s">
        <v>234</v>
      </c>
      <c r="BM289" s="16" t="s">
        <v>515</v>
      </c>
    </row>
    <row r="290" spans="2:47" s="1" customFormat="1" ht="12">
      <c r="B290" s="37"/>
      <c r="C290" s="38"/>
      <c r="D290" s="210" t="s">
        <v>144</v>
      </c>
      <c r="E290" s="38"/>
      <c r="F290" s="230" t="s">
        <v>500</v>
      </c>
      <c r="G290" s="38"/>
      <c r="H290" s="38"/>
      <c r="I290" s="123"/>
      <c r="J290" s="38"/>
      <c r="K290" s="38"/>
      <c r="L290" s="42"/>
      <c r="M290" s="231"/>
      <c r="N290" s="78"/>
      <c r="O290" s="78"/>
      <c r="P290" s="78"/>
      <c r="Q290" s="78"/>
      <c r="R290" s="78"/>
      <c r="S290" s="78"/>
      <c r="T290" s="79"/>
      <c r="AT290" s="16" t="s">
        <v>144</v>
      </c>
      <c r="AU290" s="16" t="s">
        <v>85</v>
      </c>
    </row>
    <row r="291" spans="2:51" s="11" customFormat="1" ht="12">
      <c r="B291" s="208"/>
      <c r="C291" s="209"/>
      <c r="D291" s="210" t="s">
        <v>137</v>
      </c>
      <c r="E291" s="211" t="s">
        <v>37</v>
      </c>
      <c r="F291" s="212" t="s">
        <v>138</v>
      </c>
      <c r="G291" s="209"/>
      <c r="H291" s="211" t="s">
        <v>37</v>
      </c>
      <c r="I291" s="213"/>
      <c r="J291" s="209"/>
      <c r="K291" s="209"/>
      <c r="L291" s="214"/>
      <c r="M291" s="215"/>
      <c r="N291" s="216"/>
      <c r="O291" s="216"/>
      <c r="P291" s="216"/>
      <c r="Q291" s="216"/>
      <c r="R291" s="216"/>
      <c r="S291" s="216"/>
      <c r="T291" s="217"/>
      <c r="AT291" s="218" t="s">
        <v>137</v>
      </c>
      <c r="AU291" s="218" t="s">
        <v>85</v>
      </c>
      <c r="AV291" s="11" t="s">
        <v>83</v>
      </c>
      <c r="AW291" s="11" t="s">
        <v>38</v>
      </c>
      <c r="AX291" s="11" t="s">
        <v>78</v>
      </c>
      <c r="AY291" s="218" t="s">
        <v>127</v>
      </c>
    </row>
    <row r="292" spans="2:51" s="11" customFormat="1" ht="12">
      <c r="B292" s="208"/>
      <c r="C292" s="209"/>
      <c r="D292" s="210" t="s">
        <v>137</v>
      </c>
      <c r="E292" s="211" t="s">
        <v>37</v>
      </c>
      <c r="F292" s="212" t="s">
        <v>501</v>
      </c>
      <c r="G292" s="209"/>
      <c r="H292" s="211" t="s">
        <v>37</v>
      </c>
      <c r="I292" s="213"/>
      <c r="J292" s="209"/>
      <c r="K292" s="209"/>
      <c r="L292" s="214"/>
      <c r="M292" s="215"/>
      <c r="N292" s="216"/>
      <c r="O292" s="216"/>
      <c r="P292" s="216"/>
      <c r="Q292" s="216"/>
      <c r="R292" s="216"/>
      <c r="S292" s="216"/>
      <c r="T292" s="217"/>
      <c r="AT292" s="218" t="s">
        <v>137</v>
      </c>
      <c r="AU292" s="218" t="s">
        <v>85</v>
      </c>
      <c r="AV292" s="11" t="s">
        <v>83</v>
      </c>
      <c r="AW292" s="11" t="s">
        <v>38</v>
      </c>
      <c r="AX292" s="11" t="s">
        <v>78</v>
      </c>
      <c r="AY292" s="218" t="s">
        <v>127</v>
      </c>
    </row>
    <row r="293" spans="2:51" s="12" customFormat="1" ht="12">
      <c r="B293" s="219"/>
      <c r="C293" s="220"/>
      <c r="D293" s="210" t="s">
        <v>137</v>
      </c>
      <c r="E293" s="221" t="s">
        <v>37</v>
      </c>
      <c r="F293" s="222" t="s">
        <v>516</v>
      </c>
      <c r="G293" s="220"/>
      <c r="H293" s="223">
        <v>0.644</v>
      </c>
      <c r="I293" s="224"/>
      <c r="J293" s="220"/>
      <c r="K293" s="220"/>
      <c r="L293" s="225"/>
      <c r="M293" s="226"/>
      <c r="N293" s="227"/>
      <c r="O293" s="227"/>
      <c r="P293" s="227"/>
      <c r="Q293" s="227"/>
      <c r="R293" s="227"/>
      <c r="S293" s="227"/>
      <c r="T293" s="228"/>
      <c r="AT293" s="229" t="s">
        <v>137</v>
      </c>
      <c r="AU293" s="229" t="s">
        <v>85</v>
      </c>
      <c r="AV293" s="12" t="s">
        <v>85</v>
      </c>
      <c r="AW293" s="12" t="s">
        <v>38</v>
      </c>
      <c r="AX293" s="12" t="s">
        <v>78</v>
      </c>
      <c r="AY293" s="229" t="s">
        <v>127</v>
      </c>
    </row>
    <row r="294" spans="2:51" s="12" customFormat="1" ht="12">
      <c r="B294" s="219"/>
      <c r="C294" s="220"/>
      <c r="D294" s="210" t="s">
        <v>137</v>
      </c>
      <c r="E294" s="221" t="s">
        <v>37</v>
      </c>
      <c r="F294" s="222" t="s">
        <v>517</v>
      </c>
      <c r="G294" s="220"/>
      <c r="H294" s="223">
        <v>2.94</v>
      </c>
      <c r="I294" s="224"/>
      <c r="J294" s="220"/>
      <c r="K294" s="220"/>
      <c r="L294" s="225"/>
      <c r="M294" s="226"/>
      <c r="N294" s="227"/>
      <c r="O294" s="227"/>
      <c r="P294" s="227"/>
      <c r="Q294" s="227"/>
      <c r="R294" s="227"/>
      <c r="S294" s="227"/>
      <c r="T294" s="228"/>
      <c r="AT294" s="229" t="s">
        <v>137</v>
      </c>
      <c r="AU294" s="229" t="s">
        <v>85</v>
      </c>
      <c r="AV294" s="12" t="s">
        <v>85</v>
      </c>
      <c r="AW294" s="12" t="s">
        <v>38</v>
      </c>
      <c r="AX294" s="12" t="s">
        <v>78</v>
      </c>
      <c r="AY294" s="229" t="s">
        <v>127</v>
      </c>
    </row>
    <row r="295" spans="2:51" s="12" customFormat="1" ht="12">
      <c r="B295" s="219"/>
      <c r="C295" s="220"/>
      <c r="D295" s="210" t="s">
        <v>137</v>
      </c>
      <c r="E295" s="221" t="s">
        <v>37</v>
      </c>
      <c r="F295" s="222" t="s">
        <v>518</v>
      </c>
      <c r="G295" s="220"/>
      <c r="H295" s="223">
        <v>0.707</v>
      </c>
      <c r="I295" s="224"/>
      <c r="J295" s="220"/>
      <c r="K295" s="220"/>
      <c r="L295" s="225"/>
      <c r="M295" s="226"/>
      <c r="N295" s="227"/>
      <c r="O295" s="227"/>
      <c r="P295" s="227"/>
      <c r="Q295" s="227"/>
      <c r="R295" s="227"/>
      <c r="S295" s="227"/>
      <c r="T295" s="228"/>
      <c r="AT295" s="229" t="s">
        <v>137</v>
      </c>
      <c r="AU295" s="229" t="s">
        <v>85</v>
      </c>
      <c r="AV295" s="12" t="s">
        <v>85</v>
      </c>
      <c r="AW295" s="12" t="s">
        <v>38</v>
      </c>
      <c r="AX295" s="12" t="s">
        <v>78</v>
      </c>
      <c r="AY295" s="229" t="s">
        <v>127</v>
      </c>
    </row>
    <row r="296" spans="2:51" s="13" customFormat="1" ht="12">
      <c r="B296" s="232"/>
      <c r="C296" s="233"/>
      <c r="D296" s="210" t="s">
        <v>137</v>
      </c>
      <c r="E296" s="234" t="s">
        <v>37</v>
      </c>
      <c r="F296" s="235" t="s">
        <v>158</v>
      </c>
      <c r="G296" s="233"/>
      <c r="H296" s="236">
        <v>4.291</v>
      </c>
      <c r="I296" s="237"/>
      <c r="J296" s="233"/>
      <c r="K296" s="233"/>
      <c r="L296" s="238"/>
      <c r="M296" s="239"/>
      <c r="N296" s="240"/>
      <c r="O296" s="240"/>
      <c r="P296" s="240"/>
      <c r="Q296" s="240"/>
      <c r="R296" s="240"/>
      <c r="S296" s="240"/>
      <c r="T296" s="241"/>
      <c r="AT296" s="242" t="s">
        <v>137</v>
      </c>
      <c r="AU296" s="242" t="s">
        <v>85</v>
      </c>
      <c r="AV296" s="13" t="s">
        <v>135</v>
      </c>
      <c r="AW296" s="13" t="s">
        <v>38</v>
      </c>
      <c r="AX296" s="13" t="s">
        <v>83</v>
      </c>
      <c r="AY296" s="242" t="s">
        <v>127</v>
      </c>
    </row>
    <row r="297" spans="2:65" s="1" customFormat="1" ht="16.5" customHeight="1">
      <c r="B297" s="37"/>
      <c r="C297" s="196" t="s">
        <v>519</v>
      </c>
      <c r="D297" s="196" t="s">
        <v>130</v>
      </c>
      <c r="E297" s="197" t="s">
        <v>520</v>
      </c>
      <c r="F297" s="198" t="s">
        <v>521</v>
      </c>
      <c r="G297" s="199" t="s">
        <v>133</v>
      </c>
      <c r="H297" s="200">
        <v>4.531</v>
      </c>
      <c r="I297" s="201"/>
      <c r="J297" s="202">
        <f>ROUND(I297*H297,2)</f>
        <v>0</v>
      </c>
      <c r="K297" s="198" t="s">
        <v>134</v>
      </c>
      <c r="L297" s="42"/>
      <c r="M297" s="203" t="s">
        <v>37</v>
      </c>
      <c r="N297" s="204" t="s">
        <v>49</v>
      </c>
      <c r="O297" s="78"/>
      <c r="P297" s="205">
        <f>O297*H297</f>
        <v>0</v>
      </c>
      <c r="Q297" s="205">
        <v>0.0001</v>
      </c>
      <c r="R297" s="205">
        <f>Q297*H297</f>
        <v>0.0004531</v>
      </c>
      <c r="S297" s="205">
        <v>0</v>
      </c>
      <c r="T297" s="206">
        <f>S297*H297</f>
        <v>0</v>
      </c>
      <c r="AR297" s="16" t="s">
        <v>234</v>
      </c>
      <c r="AT297" s="16" t="s">
        <v>130</v>
      </c>
      <c r="AU297" s="16" t="s">
        <v>85</v>
      </c>
      <c r="AY297" s="16" t="s">
        <v>127</v>
      </c>
      <c r="BE297" s="207">
        <f>IF(N297="základní",J297,0)</f>
        <v>0</v>
      </c>
      <c r="BF297" s="207">
        <f>IF(N297="snížená",J297,0)</f>
        <v>0</v>
      </c>
      <c r="BG297" s="207">
        <f>IF(N297="zákl. přenesená",J297,0)</f>
        <v>0</v>
      </c>
      <c r="BH297" s="207">
        <f>IF(N297="sníž. přenesená",J297,0)</f>
        <v>0</v>
      </c>
      <c r="BI297" s="207">
        <f>IF(N297="nulová",J297,0)</f>
        <v>0</v>
      </c>
      <c r="BJ297" s="16" t="s">
        <v>83</v>
      </c>
      <c r="BK297" s="207">
        <f>ROUND(I297*H297,2)</f>
        <v>0</v>
      </c>
      <c r="BL297" s="16" t="s">
        <v>234</v>
      </c>
      <c r="BM297" s="16" t="s">
        <v>522</v>
      </c>
    </row>
    <row r="298" spans="2:47" s="1" customFormat="1" ht="12">
      <c r="B298" s="37"/>
      <c r="C298" s="38"/>
      <c r="D298" s="210" t="s">
        <v>144</v>
      </c>
      <c r="E298" s="38"/>
      <c r="F298" s="230" t="s">
        <v>500</v>
      </c>
      <c r="G298" s="38"/>
      <c r="H298" s="38"/>
      <c r="I298" s="123"/>
      <c r="J298" s="38"/>
      <c r="K298" s="38"/>
      <c r="L298" s="42"/>
      <c r="M298" s="231"/>
      <c r="N298" s="78"/>
      <c r="O298" s="78"/>
      <c r="P298" s="78"/>
      <c r="Q298" s="78"/>
      <c r="R298" s="78"/>
      <c r="S298" s="78"/>
      <c r="T298" s="79"/>
      <c r="AT298" s="16" t="s">
        <v>144</v>
      </c>
      <c r="AU298" s="16" t="s">
        <v>85</v>
      </c>
    </row>
    <row r="299" spans="2:51" s="11" customFormat="1" ht="12">
      <c r="B299" s="208"/>
      <c r="C299" s="209"/>
      <c r="D299" s="210" t="s">
        <v>137</v>
      </c>
      <c r="E299" s="211" t="s">
        <v>37</v>
      </c>
      <c r="F299" s="212" t="s">
        <v>260</v>
      </c>
      <c r="G299" s="209"/>
      <c r="H299" s="211" t="s">
        <v>37</v>
      </c>
      <c r="I299" s="213"/>
      <c r="J299" s="209"/>
      <c r="K299" s="209"/>
      <c r="L299" s="214"/>
      <c r="M299" s="215"/>
      <c r="N299" s="216"/>
      <c r="O299" s="216"/>
      <c r="P299" s="216"/>
      <c r="Q299" s="216"/>
      <c r="R299" s="216"/>
      <c r="S299" s="216"/>
      <c r="T299" s="217"/>
      <c r="AT299" s="218" t="s">
        <v>137</v>
      </c>
      <c r="AU299" s="218" t="s">
        <v>85</v>
      </c>
      <c r="AV299" s="11" t="s">
        <v>83</v>
      </c>
      <c r="AW299" s="11" t="s">
        <v>38</v>
      </c>
      <c r="AX299" s="11" t="s">
        <v>78</v>
      </c>
      <c r="AY299" s="218" t="s">
        <v>127</v>
      </c>
    </row>
    <row r="300" spans="2:51" s="12" customFormat="1" ht="12">
      <c r="B300" s="219"/>
      <c r="C300" s="220"/>
      <c r="D300" s="210" t="s">
        <v>137</v>
      </c>
      <c r="E300" s="221" t="s">
        <v>37</v>
      </c>
      <c r="F300" s="222" t="s">
        <v>523</v>
      </c>
      <c r="G300" s="220"/>
      <c r="H300" s="223">
        <v>4.531</v>
      </c>
      <c r="I300" s="224"/>
      <c r="J300" s="220"/>
      <c r="K300" s="220"/>
      <c r="L300" s="225"/>
      <c r="M300" s="226"/>
      <c r="N300" s="227"/>
      <c r="O300" s="227"/>
      <c r="P300" s="227"/>
      <c r="Q300" s="227"/>
      <c r="R300" s="227"/>
      <c r="S300" s="227"/>
      <c r="T300" s="228"/>
      <c r="AT300" s="229" t="s">
        <v>137</v>
      </c>
      <c r="AU300" s="229" t="s">
        <v>85</v>
      </c>
      <c r="AV300" s="12" t="s">
        <v>85</v>
      </c>
      <c r="AW300" s="12" t="s">
        <v>38</v>
      </c>
      <c r="AX300" s="12" t="s">
        <v>83</v>
      </c>
      <c r="AY300" s="229" t="s">
        <v>127</v>
      </c>
    </row>
    <row r="301" spans="2:65" s="1" customFormat="1" ht="22.5" customHeight="1">
      <c r="B301" s="37"/>
      <c r="C301" s="196" t="s">
        <v>524</v>
      </c>
      <c r="D301" s="196" t="s">
        <v>130</v>
      </c>
      <c r="E301" s="197" t="s">
        <v>525</v>
      </c>
      <c r="F301" s="198" t="s">
        <v>526</v>
      </c>
      <c r="G301" s="199" t="s">
        <v>192</v>
      </c>
      <c r="H301" s="200">
        <v>1</v>
      </c>
      <c r="I301" s="201"/>
      <c r="J301" s="202">
        <f>ROUND(I301*H301,2)</f>
        <v>0</v>
      </c>
      <c r="K301" s="198" t="s">
        <v>134</v>
      </c>
      <c r="L301" s="42"/>
      <c r="M301" s="203" t="s">
        <v>37</v>
      </c>
      <c r="N301" s="204" t="s">
        <v>49</v>
      </c>
      <c r="O301" s="78"/>
      <c r="P301" s="205">
        <f>O301*H301</f>
        <v>0</v>
      </c>
      <c r="Q301" s="205">
        <v>0.00349</v>
      </c>
      <c r="R301" s="205">
        <f>Q301*H301</f>
        <v>0.00349</v>
      </c>
      <c r="S301" s="205">
        <v>0.00253</v>
      </c>
      <c r="T301" s="206">
        <f>S301*H301</f>
        <v>0.00253</v>
      </c>
      <c r="AR301" s="16" t="s">
        <v>234</v>
      </c>
      <c r="AT301" s="16" t="s">
        <v>130</v>
      </c>
      <c r="AU301" s="16" t="s">
        <v>85</v>
      </c>
      <c r="AY301" s="16" t="s">
        <v>127</v>
      </c>
      <c r="BE301" s="207">
        <f>IF(N301="základní",J301,0)</f>
        <v>0</v>
      </c>
      <c r="BF301" s="207">
        <f>IF(N301="snížená",J301,0)</f>
        <v>0</v>
      </c>
      <c r="BG301" s="207">
        <f>IF(N301="zákl. přenesená",J301,0)</f>
        <v>0</v>
      </c>
      <c r="BH301" s="207">
        <f>IF(N301="sníž. přenesená",J301,0)</f>
        <v>0</v>
      </c>
      <c r="BI301" s="207">
        <f>IF(N301="nulová",J301,0)</f>
        <v>0</v>
      </c>
      <c r="BJ301" s="16" t="s">
        <v>83</v>
      </c>
      <c r="BK301" s="207">
        <f>ROUND(I301*H301,2)</f>
        <v>0</v>
      </c>
      <c r="BL301" s="16" t="s">
        <v>234</v>
      </c>
      <c r="BM301" s="16" t="s">
        <v>527</v>
      </c>
    </row>
    <row r="302" spans="2:47" s="1" customFormat="1" ht="12">
      <c r="B302" s="37"/>
      <c r="C302" s="38"/>
      <c r="D302" s="210" t="s">
        <v>144</v>
      </c>
      <c r="E302" s="38"/>
      <c r="F302" s="230" t="s">
        <v>528</v>
      </c>
      <c r="G302" s="38"/>
      <c r="H302" s="38"/>
      <c r="I302" s="123"/>
      <c r="J302" s="38"/>
      <c r="K302" s="38"/>
      <c r="L302" s="42"/>
      <c r="M302" s="231"/>
      <c r="N302" s="78"/>
      <c r="O302" s="78"/>
      <c r="P302" s="78"/>
      <c r="Q302" s="78"/>
      <c r="R302" s="78"/>
      <c r="S302" s="78"/>
      <c r="T302" s="79"/>
      <c r="AT302" s="16" t="s">
        <v>144</v>
      </c>
      <c r="AU302" s="16" t="s">
        <v>85</v>
      </c>
    </row>
    <row r="303" spans="2:51" s="11" customFormat="1" ht="12">
      <c r="B303" s="208"/>
      <c r="C303" s="209"/>
      <c r="D303" s="210" t="s">
        <v>137</v>
      </c>
      <c r="E303" s="211" t="s">
        <v>37</v>
      </c>
      <c r="F303" s="212" t="s">
        <v>138</v>
      </c>
      <c r="G303" s="209"/>
      <c r="H303" s="211" t="s">
        <v>37</v>
      </c>
      <c r="I303" s="213"/>
      <c r="J303" s="209"/>
      <c r="K303" s="209"/>
      <c r="L303" s="214"/>
      <c r="M303" s="215"/>
      <c r="N303" s="216"/>
      <c r="O303" s="216"/>
      <c r="P303" s="216"/>
      <c r="Q303" s="216"/>
      <c r="R303" s="216"/>
      <c r="S303" s="216"/>
      <c r="T303" s="217"/>
      <c r="AT303" s="218" t="s">
        <v>137</v>
      </c>
      <c r="AU303" s="218" t="s">
        <v>85</v>
      </c>
      <c r="AV303" s="11" t="s">
        <v>83</v>
      </c>
      <c r="AW303" s="11" t="s">
        <v>38</v>
      </c>
      <c r="AX303" s="11" t="s">
        <v>78</v>
      </c>
      <c r="AY303" s="218" t="s">
        <v>127</v>
      </c>
    </row>
    <row r="304" spans="2:51" s="12" customFormat="1" ht="12">
      <c r="B304" s="219"/>
      <c r="C304" s="220"/>
      <c r="D304" s="210" t="s">
        <v>137</v>
      </c>
      <c r="E304" s="221" t="s">
        <v>37</v>
      </c>
      <c r="F304" s="222" t="s">
        <v>529</v>
      </c>
      <c r="G304" s="220"/>
      <c r="H304" s="223">
        <v>1</v>
      </c>
      <c r="I304" s="224"/>
      <c r="J304" s="220"/>
      <c r="K304" s="220"/>
      <c r="L304" s="225"/>
      <c r="M304" s="226"/>
      <c r="N304" s="227"/>
      <c r="O304" s="227"/>
      <c r="P304" s="227"/>
      <c r="Q304" s="227"/>
      <c r="R304" s="227"/>
      <c r="S304" s="227"/>
      <c r="T304" s="228"/>
      <c r="AT304" s="229" t="s">
        <v>137</v>
      </c>
      <c r="AU304" s="229" t="s">
        <v>85</v>
      </c>
      <c r="AV304" s="12" t="s">
        <v>85</v>
      </c>
      <c r="AW304" s="12" t="s">
        <v>38</v>
      </c>
      <c r="AX304" s="12" t="s">
        <v>83</v>
      </c>
      <c r="AY304" s="229" t="s">
        <v>127</v>
      </c>
    </row>
    <row r="305" spans="2:65" s="1" customFormat="1" ht="22.5" customHeight="1">
      <c r="B305" s="37"/>
      <c r="C305" s="196" t="s">
        <v>530</v>
      </c>
      <c r="D305" s="196" t="s">
        <v>130</v>
      </c>
      <c r="E305" s="197" t="s">
        <v>531</v>
      </c>
      <c r="F305" s="198" t="s">
        <v>532</v>
      </c>
      <c r="G305" s="199" t="s">
        <v>316</v>
      </c>
      <c r="H305" s="253"/>
      <c r="I305" s="201"/>
      <c r="J305" s="202">
        <f>ROUND(I305*H305,2)</f>
        <v>0</v>
      </c>
      <c r="K305" s="198" t="s">
        <v>134</v>
      </c>
      <c r="L305" s="42"/>
      <c r="M305" s="203" t="s">
        <v>37</v>
      </c>
      <c r="N305" s="204" t="s">
        <v>49</v>
      </c>
      <c r="O305" s="78"/>
      <c r="P305" s="205">
        <f>O305*H305</f>
        <v>0</v>
      </c>
      <c r="Q305" s="205">
        <v>0</v>
      </c>
      <c r="R305" s="205">
        <f>Q305*H305</f>
        <v>0</v>
      </c>
      <c r="S305" s="205">
        <v>0</v>
      </c>
      <c r="T305" s="206">
        <f>S305*H305</f>
        <v>0</v>
      </c>
      <c r="AR305" s="16" t="s">
        <v>234</v>
      </c>
      <c r="AT305" s="16" t="s">
        <v>130</v>
      </c>
      <c r="AU305" s="16" t="s">
        <v>85</v>
      </c>
      <c r="AY305" s="16" t="s">
        <v>127</v>
      </c>
      <c r="BE305" s="207">
        <f>IF(N305="základní",J305,0)</f>
        <v>0</v>
      </c>
      <c r="BF305" s="207">
        <f>IF(N305="snížená",J305,0)</f>
        <v>0</v>
      </c>
      <c r="BG305" s="207">
        <f>IF(N305="zákl. přenesená",J305,0)</f>
        <v>0</v>
      </c>
      <c r="BH305" s="207">
        <f>IF(N305="sníž. přenesená",J305,0)</f>
        <v>0</v>
      </c>
      <c r="BI305" s="207">
        <f>IF(N305="nulová",J305,0)</f>
        <v>0</v>
      </c>
      <c r="BJ305" s="16" t="s">
        <v>83</v>
      </c>
      <c r="BK305" s="207">
        <f>ROUND(I305*H305,2)</f>
        <v>0</v>
      </c>
      <c r="BL305" s="16" t="s">
        <v>234</v>
      </c>
      <c r="BM305" s="16" t="s">
        <v>533</v>
      </c>
    </row>
    <row r="306" spans="2:47" s="1" customFormat="1" ht="12">
      <c r="B306" s="37"/>
      <c r="C306" s="38"/>
      <c r="D306" s="210" t="s">
        <v>144</v>
      </c>
      <c r="E306" s="38"/>
      <c r="F306" s="230" t="s">
        <v>534</v>
      </c>
      <c r="G306" s="38"/>
      <c r="H306" s="38"/>
      <c r="I306" s="123"/>
      <c r="J306" s="38"/>
      <c r="K306" s="38"/>
      <c r="L306" s="42"/>
      <c r="M306" s="231"/>
      <c r="N306" s="78"/>
      <c r="O306" s="78"/>
      <c r="P306" s="78"/>
      <c r="Q306" s="78"/>
      <c r="R306" s="78"/>
      <c r="S306" s="78"/>
      <c r="T306" s="79"/>
      <c r="AT306" s="16" t="s">
        <v>144</v>
      </c>
      <c r="AU306" s="16" t="s">
        <v>85</v>
      </c>
    </row>
    <row r="307" spans="2:63" s="10" customFormat="1" ht="22.8" customHeight="1">
      <c r="B307" s="180"/>
      <c r="C307" s="181"/>
      <c r="D307" s="182" t="s">
        <v>77</v>
      </c>
      <c r="E307" s="194" t="s">
        <v>535</v>
      </c>
      <c r="F307" s="194" t="s">
        <v>536</v>
      </c>
      <c r="G307" s="181"/>
      <c r="H307" s="181"/>
      <c r="I307" s="184"/>
      <c r="J307" s="195">
        <f>BK307</f>
        <v>0</v>
      </c>
      <c r="K307" s="181"/>
      <c r="L307" s="186"/>
      <c r="M307" s="187"/>
      <c r="N307" s="188"/>
      <c r="O307" s="188"/>
      <c r="P307" s="189">
        <f>SUM(P308:P317)</f>
        <v>0</v>
      </c>
      <c r="Q307" s="188"/>
      <c r="R307" s="189">
        <f>SUM(R308:R317)</f>
        <v>0.043</v>
      </c>
      <c r="S307" s="188"/>
      <c r="T307" s="190">
        <f>SUM(T308:T317)</f>
        <v>0</v>
      </c>
      <c r="AR307" s="191" t="s">
        <v>85</v>
      </c>
      <c r="AT307" s="192" t="s">
        <v>77</v>
      </c>
      <c r="AU307" s="192" t="s">
        <v>83</v>
      </c>
      <c r="AY307" s="191" t="s">
        <v>127</v>
      </c>
      <c r="BK307" s="193">
        <f>SUM(BK308:BK317)</f>
        <v>0</v>
      </c>
    </row>
    <row r="308" spans="2:65" s="1" customFormat="1" ht="22.5" customHeight="1">
      <c r="B308" s="37"/>
      <c r="C308" s="196" t="s">
        <v>537</v>
      </c>
      <c r="D308" s="196" t="s">
        <v>130</v>
      </c>
      <c r="E308" s="197" t="s">
        <v>538</v>
      </c>
      <c r="F308" s="198" t="s">
        <v>539</v>
      </c>
      <c r="G308" s="199" t="s">
        <v>192</v>
      </c>
      <c r="H308" s="200">
        <v>1</v>
      </c>
      <c r="I308" s="201"/>
      <c r="J308" s="202">
        <f>ROUND(I308*H308,2)</f>
        <v>0</v>
      </c>
      <c r="K308" s="198" t="s">
        <v>134</v>
      </c>
      <c r="L308" s="42"/>
      <c r="M308" s="203" t="s">
        <v>37</v>
      </c>
      <c r="N308" s="204" t="s">
        <v>49</v>
      </c>
      <c r="O308" s="78"/>
      <c r="P308" s="205">
        <f>O308*H308</f>
        <v>0</v>
      </c>
      <c r="Q308" s="205">
        <v>0</v>
      </c>
      <c r="R308" s="205">
        <f>Q308*H308</f>
        <v>0</v>
      </c>
      <c r="S308" s="205">
        <v>0</v>
      </c>
      <c r="T308" s="206">
        <f>S308*H308</f>
        <v>0</v>
      </c>
      <c r="AR308" s="16" t="s">
        <v>234</v>
      </c>
      <c r="AT308" s="16" t="s">
        <v>130</v>
      </c>
      <c r="AU308" s="16" t="s">
        <v>85</v>
      </c>
      <c r="AY308" s="16" t="s">
        <v>127</v>
      </c>
      <c r="BE308" s="207">
        <f>IF(N308="základní",J308,0)</f>
        <v>0</v>
      </c>
      <c r="BF308" s="207">
        <f>IF(N308="snížená",J308,0)</f>
        <v>0</v>
      </c>
      <c r="BG308" s="207">
        <f>IF(N308="zákl. přenesená",J308,0)</f>
        <v>0</v>
      </c>
      <c r="BH308" s="207">
        <f>IF(N308="sníž. přenesená",J308,0)</f>
        <v>0</v>
      </c>
      <c r="BI308" s="207">
        <f>IF(N308="nulová",J308,0)</f>
        <v>0</v>
      </c>
      <c r="BJ308" s="16" t="s">
        <v>83</v>
      </c>
      <c r="BK308" s="207">
        <f>ROUND(I308*H308,2)</f>
        <v>0</v>
      </c>
      <c r="BL308" s="16" t="s">
        <v>234</v>
      </c>
      <c r="BM308" s="16" t="s">
        <v>540</v>
      </c>
    </row>
    <row r="309" spans="2:47" s="1" customFormat="1" ht="12">
      <c r="B309" s="37"/>
      <c r="C309" s="38"/>
      <c r="D309" s="210" t="s">
        <v>144</v>
      </c>
      <c r="E309" s="38"/>
      <c r="F309" s="230" t="s">
        <v>541</v>
      </c>
      <c r="G309" s="38"/>
      <c r="H309" s="38"/>
      <c r="I309" s="123"/>
      <c r="J309" s="38"/>
      <c r="K309" s="38"/>
      <c r="L309" s="42"/>
      <c r="M309" s="231"/>
      <c r="N309" s="78"/>
      <c r="O309" s="78"/>
      <c r="P309" s="78"/>
      <c r="Q309" s="78"/>
      <c r="R309" s="78"/>
      <c r="S309" s="78"/>
      <c r="T309" s="79"/>
      <c r="AT309" s="16" t="s">
        <v>144</v>
      </c>
      <c r="AU309" s="16" t="s">
        <v>85</v>
      </c>
    </row>
    <row r="310" spans="2:51" s="11" customFormat="1" ht="12">
      <c r="B310" s="208"/>
      <c r="C310" s="209"/>
      <c r="D310" s="210" t="s">
        <v>137</v>
      </c>
      <c r="E310" s="211" t="s">
        <v>37</v>
      </c>
      <c r="F310" s="212" t="s">
        <v>138</v>
      </c>
      <c r="G310" s="209"/>
      <c r="H310" s="211" t="s">
        <v>37</v>
      </c>
      <c r="I310" s="213"/>
      <c r="J310" s="209"/>
      <c r="K310" s="209"/>
      <c r="L310" s="214"/>
      <c r="M310" s="215"/>
      <c r="N310" s="216"/>
      <c r="O310" s="216"/>
      <c r="P310" s="216"/>
      <c r="Q310" s="216"/>
      <c r="R310" s="216"/>
      <c r="S310" s="216"/>
      <c r="T310" s="217"/>
      <c r="AT310" s="218" t="s">
        <v>137</v>
      </c>
      <c r="AU310" s="218" t="s">
        <v>85</v>
      </c>
      <c r="AV310" s="11" t="s">
        <v>83</v>
      </c>
      <c r="AW310" s="11" t="s">
        <v>38</v>
      </c>
      <c r="AX310" s="11" t="s">
        <v>78</v>
      </c>
      <c r="AY310" s="218" t="s">
        <v>127</v>
      </c>
    </row>
    <row r="311" spans="2:51" s="12" customFormat="1" ht="12">
      <c r="B311" s="219"/>
      <c r="C311" s="220"/>
      <c r="D311" s="210" t="s">
        <v>137</v>
      </c>
      <c r="E311" s="221" t="s">
        <v>37</v>
      </c>
      <c r="F311" s="222" t="s">
        <v>195</v>
      </c>
      <c r="G311" s="220"/>
      <c r="H311" s="223">
        <v>1</v>
      </c>
      <c r="I311" s="224"/>
      <c r="J311" s="220"/>
      <c r="K311" s="220"/>
      <c r="L311" s="225"/>
      <c r="M311" s="226"/>
      <c r="N311" s="227"/>
      <c r="O311" s="227"/>
      <c r="P311" s="227"/>
      <c r="Q311" s="227"/>
      <c r="R311" s="227"/>
      <c r="S311" s="227"/>
      <c r="T311" s="228"/>
      <c r="AT311" s="229" t="s">
        <v>137</v>
      </c>
      <c r="AU311" s="229" t="s">
        <v>85</v>
      </c>
      <c r="AV311" s="12" t="s">
        <v>85</v>
      </c>
      <c r="AW311" s="12" t="s">
        <v>38</v>
      </c>
      <c r="AX311" s="12" t="s">
        <v>83</v>
      </c>
      <c r="AY311" s="229" t="s">
        <v>127</v>
      </c>
    </row>
    <row r="312" spans="2:65" s="1" customFormat="1" ht="16.5" customHeight="1">
      <c r="B312" s="37"/>
      <c r="C312" s="243" t="s">
        <v>542</v>
      </c>
      <c r="D312" s="243" t="s">
        <v>197</v>
      </c>
      <c r="E312" s="244" t="s">
        <v>543</v>
      </c>
      <c r="F312" s="245" t="s">
        <v>544</v>
      </c>
      <c r="G312" s="246" t="s">
        <v>192</v>
      </c>
      <c r="H312" s="247">
        <v>1</v>
      </c>
      <c r="I312" s="248"/>
      <c r="J312" s="249">
        <f>ROUND(I312*H312,2)</f>
        <v>0</v>
      </c>
      <c r="K312" s="245" t="s">
        <v>134</v>
      </c>
      <c r="L312" s="250"/>
      <c r="M312" s="251" t="s">
        <v>37</v>
      </c>
      <c r="N312" s="252" t="s">
        <v>49</v>
      </c>
      <c r="O312" s="78"/>
      <c r="P312" s="205">
        <f>O312*H312</f>
        <v>0</v>
      </c>
      <c r="Q312" s="205">
        <v>0.043</v>
      </c>
      <c r="R312" s="205">
        <f>Q312*H312</f>
        <v>0.043</v>
      </c>
      <c r="S312" s="205">
        <v>0</v>
      </c>
      <c r="T312" s="206">
        <f>S312*H312</f>
        <v>0</v>
      </c>
      <c r="AR312" s="16" t="s">
        <v>326</v>
      </c>
      <c r="AT312" s="16" t="s">
        <v>197</v>
      </c>
      <c r="AU312" s="16" t="s">
        <v>85</v>
      </c>
      <c r="AY312" s="16" t="s">
        <v>127</v>
      </c>
      <c r="BE312" s="207">
        <f>IF(N312="základní",J312,0)</f>
        <v>0</v>
      </c>
      <c r="BF312" s="207">
        <f>IF(N312="snížená",J312,0)</f>
        <v>0</v>
      </c>
      <c r="BG312" s="207">
        <f>IF(N312="zákl. přenesená",J312,0)</f>
        <v>0</v>
      </c>
      <c r="BH312" s="207">
        <f>IF(N312="sníž. přenesená",J312,0)</f>
        <v>0</v>
      </c>
      <c r="BI312" s="207">
        <f>IF(N312="nulová",J312,0)</f>
        <v>0</v>
      </c>
      <c r="BJ312" s="16" t="s">
        <v>83</v>
      </c>
      <c r="BK312" s="207">
        <f>ROUND(I312*H312,2)</f>
        <v>0</v>
      </c>
      <c r="BL312" s="16" t="s">
        <v>234</v>
      </c>
      <c r="BM312" s="16" t="s">
        <v>545</v>
      </c>
    </row>
    <row r="313" spans="2:65" s="1" customFormat="1" ht="16.5" customHeight="1">
      <c r="B313" s="37"/>
      <c r="C313" s="196" t="s">
        <v>546</v>
      </c>
      <c r="D313" s="196" t="s">
        <v>130</v>
      </c>
      <c r="E313" s="197" t="s">
        <v>547</v>
      </c>
      <c r="F313" s="198" t="s">
        <v>548</v>
      </c>
      <c r="G313" s="199" t="s">
        <v>192</v>
      </c>
      <c r="H313" s="200">
        <v>1</v>
      </c>
      <c r="I313" s="201"/>
      <c r="J313" s="202">
        <f>ROUND(I313*H313,2)</f>
        <v>0</v>
      </c>
      <c r="K313" s="198" t="s">
        <v>134</v>
      </c>
      <c r="L313" s="42"/>
      <c r="M313" s="203" t="s">
        <v>37</v>
      </c>
      <c r="N313" s="204" t="s">
        <v>49</v>
      </c>
      <c r="O313" s="78"/>
      <c r="P313" s="205">
        <f>O313*H313</f>
        <v>0</v>
      </c>
      <c r="Q313" s="205">
        <v>0</v>
      </c>
      <c r="R313" s="205">
        <f>Q313*H313</f>
        <v>0</v>
      </c>
      <c r="S313" s="205">
        <v>0</v>
      </c>
      <c r="T313" s="206">
        <f>S313*H313</f>
        <v>0</v>
      </c>
      <c r="AR313" s="16" t="s">
        <v>234</v>
      </c>
      <c r="AT313" s="16" t="s">
        <v>130</v>
      </c>
      <c r="AU313" s="16" t="s">
        <v>85</v>
      </c>
      <c r="AY313" s="16" t="s">
        <v>127</v>
      </c>
      <c r="BE313" s="207">
        <f>IF(N313="základní",J313,0)</f>
        <v>0</v>
      </c>
      <c r="BF313" s="207">
        <f>IF(N313="snížená",J313,0)</f>
        <v>0</v>
      </c>
      <c r="BG313" s="207">
        <f>IF(N313="zákl. přenesená",J313,0)</f>
        <v>0</v>
      </c>
      <c r="BH313" s="207">
        <f>IF(N313="sníž. přenesená",J313,0)</f>
        <v>0</v>
      </c>
      <c r="BI313" s="207">
        <f>IF(N313="nulová",J313,0)</f>
        <v>0</v>
      </c>
      <c r="BJ313" s="16" t="s">
        <v>83</v>
      </c>
      <c r="BK313" s="207">
        <f>ROUND(I313*H313,2)</f>
        <v>0</v>
      </c>
      <c r="BL313" s="16" t="s">
        <v>234</v>
      </c>
      <c r="BM313" s="16" t="s">
        <v>549</v>
      </c>
    </row>
    <row r="314" spans="2:65" s="1" customFormat="1" ht="16.5" customHeight="1">
      <c r="B314" s="37"/>
      <c r="C314" s="196" t="s">
        <v>550</v>
      </c>
      <c r="D314" s="196" t="s">
        <v>130</v>
      </c>
      <c r="E314" s="197" t="s">
        <v>551</v>
      </c>
      <c r="F314" s="198" t="s">
        <v>552</v>
      </c>
      <c r="G314" s="199" t="s">
        <v>192</v>
      </c>
      <c r="H314" s="200">
        <v>1</v>
      </c>
      <c r="I314" s="201"/>
      <c r="J314" s="202">
        <f>ROUND(I314*H314,2)</f>
        <v>0</v>
      </c>
      <c r="K314" s="198" t="s">
        <v>134</v>
      </c>
      <c r="L314" s="42"/>
      <c r="M314" s="203" t="s">
        <v>37</v>
      </c>
      <c r="N314" s="204" t="s">
        <v>49</v>
      </c>
      <c r="O314" s="78"/>
      <c r="P314" s="205">
        <f>O314*H314</f>
        <v>0</v>
      </c>
      <c r="Q314" s="205">
        <v>0</v>
      </c>
      <c r="R314" s="205">
        <f>Q314*H314</f>
        <v>0</v>
      </c>
      <c r="S314" s="205">
        <v>0</v>
      </c>
      <c r="T314" s="206">
        <f>S314*H314</f>
        <v>0</v>
      </c>
      <c r="AR314" s="16" t="s">
        <v>234</v>
      </c>
      <c r="AT314" s="16" t="s">
        <v>130</v>
      </c>
      <c r="AU314" s="16" t="s">
        <v>85</v>
      </c>
      <c r="AY314" s="16" t="s">
        <v>127</v>
      </c>
      <c r="BE314" s="207">
        <f>IF(N314="základní",J314,0)</f>
        <v>0</v>
      </c>
      <c r="BF314" s="207">
        <f>IF(N314="snížená",J314,0)</f>
        <v>0</v>
      </c>
      <c r="BG314" s="207">
        <f>IF(N314="zákl. přenesená",J314,0)</f>
        <v>0</v>
      </c>
      <c r="BH314" s="207">
        <f>IF(N314="sníž. přenesená",J314,0)</f>
        <v>0</v>
      </c>
      <c r="BI314" s="207">
        <f>IF(N314="nulová",J314,0)</f>
        <v>0</v>
      </c>
      <c r="BJ314" s="16" t="s">
        <v>83</v>
      </c>
      <c r="BK314" s="207">
        <f>ROUND(I314*H314,2)</f>
        <v>0</v>
      </c>
      <c r="BL314" s="16" t="s">
        <v>234</v>
      </c>
      <c r="BM314" s="16" t="s">
        <v>553</v>
      </c>
    </row>
    <row r="315" spans="2:65" s="1" customFormat="1" ht="16.5" customHeight="1">
      <c r="B315" s="37"/>
      <c r="C315" s="243" t="s">
        <v>554</v>
      </c>
      <c r="D315" s="243" t="s">
        <v>197</v>
      </c>
      <c r="E315" s="244" t="s">
        <v>555</v>
      </c>
      <c r="F315" s="245" t="s">
        <v>556</v>
      </c>
      <c r="G315" s="246" t="s">
        <v>192</v>
      </c>
      <c r="H315" s="247">
        <v>1</v>
      </c>
      <c r="I315" s="248"/>
      <c r="J315" s="249">
        <f>ROUND(I315*H315,2)</f>
        <v>0</v>
      </c>
      <c r="K315" s="245" t="s">
        <v>200</v>
      </c>
      <c r="L315" s="250"/>
      <c r="M315" s="251" t="s">
        <v>37</v>
      </c>
      <c r="N315" s="252" t="s">
        <v>49</v>
      </c>
      <c r="O315" s="78"/>
      <c r="P315" s="205">
        <f>O315*H315</f>
        <v>0</v>
      </c>
      <c r="Q315" s="205">
        <v>0</v>
      </c>
      <c r="R315" s="205">
        <f>Q315*H315</f>
        <v>0</v>
      </c>
      <c r="S315" s="205">
        <v>0</v>
      </c>
      <c r="T315" s="206">
        <f>S315*H315</f>
        <v>0</v>
      </c>
      <c r="AR315" s="16" t="s">
        <v>326</v>
      </c>
      <c r="AT315" s="16" t="s">
        <v>197</v>
      </c>
      <c r="AU315" s="16" t="s">
        <v>85</v>
      </c>
      <c r="AY315" s="16" t="s">
        <v>127</v>
      </c>
      <c r="BE315" s="207">
        <f>IF(N315="základní",J315,0)</f>
        <v>0</v>
      </c>
      <c r="BF315" s="207">
        <f>IF(N315="snížená",J315,0)</f>
        <v>0</v>
      </c>
      <c r="BG315" s="207">
        <f>IF(N315="zákl. přenesená",J315,0)</f>
        <v>0</v>
      </c>
      <c r="BH315" s="207">
        <f>IF(N315="sníž. přenesená",J315,0)</f>
        <v>0</v>
      </c>
      <c r="BI315" s="207">
        <f>IF(N315="nulová",J315,0)</f>
        <v>0</v>
      </c>
      <c r="BJ315" s="16" t="s">
        <v>83</v>
      </c>
      <c r="BK315" s="207">
        <f>ROUND(I315*H315,2)</f>
        <v>0</v>
      </c>
      <c r="BL315" s="16" t="s">
        <v>234</v>
      </c>
      <c r="BM315" s="16" t="s">
        <v>557</v>
      </c>
    </row>
    <row r="316" spans="2:65" s="1" customFormat="1" ht="22.5" customHeight="1">
      <c r="B316" s="37"/>
      <c r="C316" s="196" t="s">
        <v>558</v>
      </c>
      <c r="D316" s="196" t="s">
        <v>130</v>
      </c>
      <c r="E316" s="197" t="s">
        <v>559</v>
      </c>
      <c r="F316" s="198" t="s">
        <v>560</v>
      </c>
      <c r="G316" s="199" t="s">
        <v>316</v>
      </c>
      <c r="H316" s="253"/>
      <c r="I316" s="201"/>
      <c r="J316" s="202">
        <f>ROUND(I316*H316,2)</f>
        <v>0</v>
      </c>
      <c r="K316" s="198" t="s">
        <v>134</v>
      </c>
      <c r="L316" s="42"/>
      <c r="M316" s="203" t="s">
        <v>37</v>
      </c>
      <c r="N316" s="204" t="s">
        <v>49</v>
      </c>
      <c r="O316" s="78"/>
      <c r="P316" s="205">
        <f>O316*H316</f>
        <v>0</v>
      </c>
      <c r="Q316" s="205">
        <v>0</v>
      </c>
      <c r="R316" s="205">
        <f>Q316*H316</f>
        <v>0</v>
      </c>
      <c r="S316" s="205">
        <v>0</v>
      </c>
      <c r="T316" s="206">
        <f>S316*H316</f>
        <v>0</v>
      </c>
      <c r="AR316" s="16" t="s">
        <v>234</v>
      </c>
      <c r="AT316" s="16" t="s">
        <v>130</v>
      </c>
      <c r="AU316" s="16" t="s">
        <v>85</v>
      </c>
      <c r="AY316" s="16" t="s">
        <v>127</v>
      </c>
      <c r="BE316" s="207">
        <f>IF(N316="základní",J316,0)</f>
        <v>0</v>
      </c>
      <c r="BF316" s="207">
        <f>IF(N316="snížená",J316,0)</f>
        <v>0</v>
      </c>
      <c r="BG316" s="207">
        <f>IF(N316="zákl. přenesená",J316,0)</f>
        <v>0</v>
      </c>
      <c r="BH316" s="207">
        <f>IF(N316="sníž. přenesená",J316,0)</f>
        <v>0</v>
      </c>
      <c r="BI316" s="207">
        <f>IF(N316="nulová",J316,0)</f>
        <v>0</v>
      </c>
      <c r="BJ316" s="16" t="s">
        <v>83</v>
      </c>
      <c r="BK316" s="207">
        <f>ROUND(I316*H316,2)</f>
        <v>0</v>
      </c>
      <c r="BL316" s="16" t="s">
        <v>234</v>
      </c>
      <c r="BM316" s="16" t="s">
        <v>561</v>
      </c>
    </row>
    <row r="317" spans="2:47" s="1" customFormat="1" ht="12">
      <c r="B317" s="37"/>
      <c r="C317" s="38"/>
      <c r="D317" s="210" t="s">
        <v>144</v>
      </c>
      <c r="E317" s="38"/>
      <c r="F317" s="230" t="s">
        <v>562</v>
      </c>
      <c r="G317" s="38"/>
      <c r="H317" s="38"/>
      <c r="I317" s="123"/>
      <c r="J317" s="38"/>
      <c r="K317" s="38"/>
      <c r="L317" s="42"/>
      <c r="M317" s="231"/>
      <c r="N317" s="78"/>
      <c r="O317" s="78"/>
      <c r="P317" s="78"/>
      <c r="Q317" s="78"/>
      <c r="R317" s="78"/>
      <c r="S317" s="78"/>
      <c r="T317" s="79"/>
      <c r="AT317" s="16" t="s">
        <v>144</v>
      </c>
      <c r="AU317" s="16" t="s">
        <v>85</v>
      </c>
    </row>
    <row r="318" spans="2:63" s="10" customFormat="1" ht="22.8" customHeight="1">
      <c r="B318" s="180"/>
      <c r="C318" s="181"/>
      <c r="D318" s="182" t="s">
        <v>77</v>
      </c>
      <c r="E318" s="194" t="s">
        <v>563</v>
      </c>
      <c r="F318" s="194" t="s">
        <v>564</v>
      </c>
      <c r="G318" s="181"/>
      <c r="H318" s="181"/>
      <c r="I318" s="184"/>
      <c r="J318" s="195">
        <f>BK318</f>
        <v>0</v>
      </c>
      <c r="K318" s="181"/>
      <c r="L318" s="186"/>
      <c r="M318" s="187"/>
      <c r="N318" s="188"/>
      <c r="O318" s="188"/>
      <c r="P318" s="189">
        <f>SUM(P319:P337)</f>
        <v>0</v>
      </c>
      <c r="Q318" s="188"/>
      <c r="R318" s="189">
        <f>SUM(R319:R337)</f>
        <v>0.2417624</v>
      </c>
      <c r="S318" s="188"/>
      <c r="T318" s="190">
        <f>SUM(T319:T337)</f>
        <v>0.4936749</v>
      </c>
      <c r="AR318" s="191" t="s">
        <v>85</v>
      </c>
      <c r="AT318" s="192" t="s">
        <v>77</v>
      </c>
      <c r="AU318" s="192" t="s">
        <v>83</v>
      </c>
      <c r="AY318" s="191" t="s">
        <v>127</v>
      </c>
      <c r="BK318" s="193">
        <f>SUM(BK319:BK337)</f>
        <v>0</v>
      </c>
    </row>
    <row r="319" spans="2:65" s="1" customFormat="1" ht="16.5" customHeight="1">
      <c r="B319" s="37"/>
      <c r="C319" s="196" t="s">
        <v>565</v>
      </c>
      <c r="D319" s="196" t="s">
        <v>130</v>
      </c>
      <c r="E319" s="197" t="s">
        <v>566</v>
      </c>
      <c r="F319" s="198" t="s">
        <v>567</v>
      </c>
      <c r="G319" s="199" t="s">
        <v>133</v>
      </c>
      <c r="H319" s="200">
        <v>6.661</v>
      </c>
      <c r="I319" s="201"/>
      <c r="J319" s="202">
        <f>ROUND(I319*H319,2)</f>
        <v>0</v>
      </c>
      <c r="K319" s="198" t="s">
        <v>134</v>
      </c>
      <c r="L319" s="42"/>
      <c r="M319" s="203" t="s">
        <v>37</v>
      </c>
      <c r="N319" s="204" t="s">
        <v>49</v>
      </c>
      <c r="O319" s="78"/>
      <c r="P319" s="205">
        <f>O319*H319</f>
        <v>0</v>
      </c>
      <c r="Q319" s="205">
        <v>0</v>
      </c>
      <c r="R319" s="205">
        <f>Q319*H319</f>
        <v>0</v>
      </c>
      <c r="S319" s="205">
        <v>0.0353</v>
      </c>
      <c r="T319" s="206">
        <f>S319*H319</f>
        <v>0.23513329999999996</v>
      </c>
      <c r="AR319" s="16" t="s">
        <v>234</v>
      </c>
      <c r="AT319" s="16" t="s">
        <v>130</v>
      </c>
      <c r="AU319" s="16" t="s">
        <v>85</v>
      </c>
      <c r="AY319" s="16" t="s">
        <v>127</v>
      </c>
      <c r="BE319" s="207">
        <f>IF(N319="základní",J319,0)</f>
        <v>0</v>
      </c>
      <c r="BF319" s="207">
        <f>IF(N319="snížená",J319,0)</f>
        <v>0</v>
      </c>
      <c r="BG319" s="207">
        <f>IF(N319="zákl. přenesená",J319,0)</f>
        <v>0</v>
      </c>
      <c r="BH319" s="207">
        <f>IF(N319="sníž. přenesená",J319,0)</f>
        <v>0</v>
      </c>
      <c r="BI319" s="207">
        <f>IF(N319="nulová",J319,0)</f>
        <v>0</v>
      </c>
      <c r="BJ319" s="16" t="s">
        <v>83</v>
      </c>
      <c r="BK319" s="207">
        <f>ROUND(I319*H319,2)</f>
        <v>0</v>
      </c>
      <c r="BL319" s="16" t="s">
        <v>234</v>
      </c>
      <c r="BM319" s="16" t="s">
        <v>568</v>
      </c>
    </row>
    <row r="320" spans="2:51" s="11" customFormat="1" ht="12">
      <c r="B320" s="208"/>
      <c r="C320" s="209"/>
      <c r="D320" s="210" t="s">
        <v>137</v>
      </c>
      <c r="E320" s="211" t="s">
        <v>37</v>
      </c>
      <c r="F320" s="212" t="s">
        <v>138</v>
      </c>
      <c r="G320" s="209"/>
      <c r="H320" s="211" t="s">
        <v>37</v>
      </c>
      <c r="I320" s="213"/>
      <c r="J320" s="209"/>
      <c r="K320" s="209"/>
      <c r="L320" s="214"/>
      <c r="M320" s="215"/>
      <c r="N320" s="216"/>
      <c r="O320" s="216"/>
      <c r="P320" s="216"/>
      <c r="Q320" s="216"/>
      <c r="R320" s="216"/>
      <c r="S320" s="216"/>
      <c r="T320" s="217"/>
      <c r="AT320" s="218" t="s">
        <v>137</v>
      </c>
      <c r="AU320" s="218" t="s">
        <v>85</v>
      </c>
      <c r="AV320" s="11" t="s">
        <v>83</v>
      </c>
      <c r="AW320" s="11" t="s">
        <v>38</v>
      </c>
      <c r="AX320" s="11" t="s">
        <v>78</v>
      </c>
      <c r="AY320" s="218" t="s">
        <v>127</v>
      </c>
    </row>
    <row r="321" spans="2:51" s="11" customFormat="1" ht="12">
      <c r="B321" s="208"/>
      <c r="C321" s="209"/>
      <c r="D321" s="210" t="s">
        <v>137</v>
      </c>
      <c r="E321" s="211" t="s">
        <v>37</v>
      </c>
      <c r="F321" s="212" t="s">
        <v>569</v>
      </c>
      <c r="G321" s="209"/>
      <c r="H321" s="211" t="s">
        <v>37</v>
      </c>
      <c r="I321" s="213"/>
      <c r="J321" s="209"/>
      <c r="K321" s="209"/>
      <c r="L321" s="214"/>
      <c r="M321" s="215"/>
      <c r="N321" s="216"/>
      <c r="O321" s="216"/>
      <c r="P321" s="216"/>
      <c r="Q321" s="216"/>
      <c r="R321" s="216"/>
      <c r="S321" s="216"/>
      <c r="T321" s="217"/>
      <c r="AT321" s="218" t="s">
        <v>137</v>
      </c>
      <c r="AU321" s="218" t="s">
        <v>85</v>
      </c>
      <c r="AV321" s="11" t="s">
        <v>83</v>
      </c>
      <c r="AW321" s="11" t="s">
        <v>38</v>
      </c>
      <c r="AX321" s="11" t="s">
        <v>78</v>
      </c>
      <c r="AY321" s="218" t="s">
        <v>127</v>
      </c>
    </row>
    <row r="322" spans="2:51" s="12" customFormat="1" ht="12">
      <c r="B322" s="219"/>
      <c r="C322" s="220"/>
      <c r="D322" s="210" t="s">
        <v>137</v>
      </c>
      <c r="E322" s="221" t="s">
        <v>37</v>
      </c>
      <c r="F322" s="222" t="s">
        <v>570</v>
      </c>
      <c r="G322" s="220"/>
      <c r="H322" s="223">
        <v>0.891</v>
      </c>
      <c r="I322" s="224"/>
      <c r="J322" s="220"/>
      <c r="K322" s="220"/>
      <c r="L322" s="225"/>
      <c r="M322" s="226"/>
      <c r="N322" s="227"/>
      <c r="O322" s="227"/>
      <c r="P322" s="227"/>
      <c r="Q322" s="227"/>
      <c r="R322" s="227"/>
      <c r="S322" s="227"/>
      <c r="T322" s="228"/>
      <c r="AT322" s="229" t="s">
        <v>137</v>
      </c>
      <c r="AU322" s="229" t="s">
        <v>85</v>
      </c>
      <c r="AV322" s="12" t="s">
        <v>85</v>
      </c>
      <c r="AW322" s="12" t="s">
        <v>38</v>
      </c>
      <c r="AX322" s="12" t="s">
        <v>78</v>
      </c>
      <c r="AY322" s="229" t="s">
        <v>127</v>
      </c>
    </row>
    <row r="323" spans="2:51" s="12" customFormat="1" ht="12">
      <c r="B323" s="219"/>
      <c r="C323" s="220"/>
      <c r="D323" s="210" t="s">
        <v>137</v>
      </c>
      <c r="E323" s="221" t="s">
        <v>37</v>
      </c>
      <c r="F323" s="222" t="s">
        <v>571</v>
      </c>
      <c r="G323" s="220"/>
      <c r="H323" s="223">
        <v>4.071</v>
      </c>
      <c r="I323" s="224"/>
      <c r="J323" s="220"/>
      <c r="K323" s="220"/>
      <c r="L323" s="225"/>
      <c r="M323" s="226"/>
      <c r="N323" s="227"/>
      <c r="O323" s="227"/>
      <c r="P323" s="227"/>
      <c r="Q323" s="227"/>
      <c r="R323" s="227"/>
      <c r="S323" s="227"/>
      <c r="T323" s="228"/>
      <c r="AT323" s="229" t="s">
        <v>137</v>
      </c>
      <c r="AU323" s="229" t="s">
        <v>85</v>
      </c>
      <c r="AV323" s="12" t="s">
        <v>85</v>
      </c>
      <c r="AW323" s="12" t="s">
        <v>38</v>
      </c>
      <c r="AX323" s="12" t="s">
        <v>78</v>
      </c>
      <c r="AY323" s="229" t="s">
        <v>127</v>
      </c>
    </row>
    <row r="324" spans="2:51" s="12" customFormat="1" ht="12">
      <c r="B324" s="219"/>
      <c r="C324" s="220"/>
      <c r="D324" s="210" t="s">
        <v>137</v>
      </c>
      <c r="E324" s="221" t="s">
        <v>37</v>
      </c>
      <c r="F324" s="222" t="s">
        <v>572</v>
      </c>
      <c r="G324" s="220"/>
      <c r="H324" s="223">
        <v>0.979</v>
      </c>
      <c r="I324" s="224"/>
      <c r="J324" s="220"/>
      <c r="K324" s="220"/>
      <c r="L324" s="225"/>
      <c r="M324" s="226"/>
      <c r="N324" s="227"/>
      <c r="O324" s="227"/>
      <c r="P324" s="227"/>
      <c r="Q324" s="227"/>
      <c r="R324" s="227"/>
      <c r="S324" s="227"/>
      <c r="T324" s="228"/>
      <c r="AT324" s="229" t="s">
        <v>137</v>
      </c>
      <c r="AU324" s="229" t="s">
        <v>85</v>
      </c>
      <c r="AV324" s="12" t="s">
        <v>85</v>
      </c>
      <c r="AW324" s="12" t="s">
        <v>38</v>
      </c>
      <c r="AX324" s="12" t="s">
        <v>78</v>
      </c>
      <c r="AY324" s="229" t="s">
        <v>127</v>
      </c>
    </row>
    <row r="325" spans="2:51" s="12" customFormat="1" ht="12">
      <c r="B325" s="219"/>
      <c r="C325" s="220"/>
      <c r="D325" s="210" t="s">
        <v>137</v>
      </c>
      <c r="E325" s="221" t="s">
        <v>37</v>
      </c>
      <c r="F325" s="222" t="s">
        <v>573</v>
      </c>
      <c r="G325" s="220"/>
      <c r="H325" s="223">
        <v>0.72</v>
      </c>
      <c r="I325" s="224"/>
      <c r="J325" s="220"/>
      <c r="K325" s="220"/>
      <c r="L325" s="225"/>
      <c r="M325" s="226"/>
      <c r="N325" s="227"/>
      <c r="O325" s="227"/>
      <c r="P325" s="227"/>
      <c r="Q325" s="227"/>
      <c r="R325" s="227"/>
      <c r="S325" s="227"/>
      <c r="T325" s="228"/>
      <c r="AT325" s="229" t="s">
        <v>137</v>
      </c>
      <c r="AU325" s="229" t="s">
        <v>85</v>
      </c>
      <c r="AV325" s="12" t="s">
        <v>85</v>
      </c>
      <c r="AW325" s="12" t="s">
        <v>38</v>
      </c>
      <c r="AX325" s="12" t="s">
        <v>78</v>
      </c>
      <c r="AY325" s="229" t="s">
        <v>127</v>
      </c>
    </row>
    <row r="326" spans="2:51" s="13" customFormat="1" ht="12">
      <c r="B326" s="232"/>
      <c r="C326" s="233"/>
      <c r="D326" s="210" t="s">
        <v>137</v>
      </c>
      <c r="E326" s="234" t="s">
        <v>37</v>
      </c>
      <c r="F326" s="235" t="s">
        <v>158</v>
      </c>
      <c r="G326" s="233"/>
      <c r="H326" s="236">
        <v>6.661</v>
      </c>
      <c r="I326" s="237"/>
      <c r="J326" s="233"/>
      <c r="K326" s="233"/>
      <c r="L326" s="238"/>
      <c r="M326" s="239"/>
      <c r="N326" s="240"/>
      <c r="O326" s="240"/>
      <c r="P326" s="240"/>
      <c r="Q326" s="240"/>
      <c r="R326" s="240"/>
      <c r="S326" s="240"/>
      <c r="T326" s="241"/>
      <c r="AT326" s="242" t="s">
        <v>137</v>
      </c>
      <c r="AU326" s="242" t="s">
        <v>85</v>
      </c>
      <c r="AV326" s="13" t="s">
        <v>135</v>
      </c>
      <c r="AW326" s="13" t="s">
        <v>38</v>
      </c>
      <c r="AX326" s="13" t="s">
        <v>83</v>
      </c>
      <c r="AY326" s="242" t="s">
        <v>127</v>
      </c>
    </row>
    <row r="327" spans="2:65" s="1" customFormat="1" ht="16.5" customHeight="1">
      <c r="B327" s="37"/>
      <c r="C327" s="196" t="s">
        <v>574</v>
      </c>
      <c r="D327" s="196" t="s">
        <v>130</v>
      </c>
      <c r="E327" s="197" t="s">
        <v>575</v>
      </c>
      <c r="F327" s="198" t="s">
        <v>576</v>
      </c>
      <c r="G327" s="199" t="s">
        <v>192</v>
      </c>
      <c r="H327" s="200">
        <v>98.68</v>
      </c>
      <c r="I327" s="201"/>
      <c r="J327" s="202">
        <f>ROUND(I327*H327,2)</f>
        <v>0</v>
      </c>
      <c r="K327" s="198" t="s">
        <v>134</v>
      </c>
      <c r="L327" s="42"/>
      <c r="M327" s="203" t="s">
        <v>37</v>
      </c>
      <c r="N327" s="204" t="s">
        <v>49</v>
      </c>
      <c r="O327" s="78"/>
      <c r="P327" s="205">
        <f>O327*H327</f>
        <v>0</v>
      </c>
      <c r="Q327" s="205">
        <v>0.00083</v>
      </c>
      <c r="R327" s="205">
        <f>Q327*H327</f>
        <v>0.0819044</v>
      </c>
      <c r="S327" s="205">
        <v>0.00262</v>
      </c>
      <c r="T327" s="206">
        <f>S327*H327</f>
        <v>0.25854160000000004</v>
      </c>
      <c r="AR327" s="16" t="s">
        <v>234</v>
      </c>
      <c r="AT327" s="16" t="s">
        <v>130</v>
      </c>
      <c r="AU327" s="16" t="s">
        <v>85</v>
      </c>
      <c r="AY327" s="16" t="s">
        <v>127</v>
      </c>
      <c r="BE327" s="207">
        <f>IF(N327="základní",J327,0)</f>
        <v>0</v>
      </c>
      <c r="BF327" s="207">
        <f>IF(N327="snížená",J327,0)</f>
        <v>0</v>
      </c>
      <c r="BG327" s="207">
        <f>IF(N327="zákl. přenesená",J327,0)</f>
        <v>0</v>
      </c>
      <c r="BH327" s="207">
        <f>IF(N327="sníž. přenesená",J327,0)</f>
        <v>0</v>
      </c>
      <c r="BI327" s="207">
        <f>IF(N327="nulová",J327,0)</f>
        <v>0</v>
      </c>
      <c r="BJ327" s="16" t="s">
        <v>83</v>
      </c>
      <c r="BK327" s="207">
        <f>ROUND(I327*H327,2)</f>
        <v>0</v>
      </c>
      <c r="BL327" s="16" t="s">
        <v>234</v>
      </c>
      <c r="BM327" s="16" t="s">
        <v>577</v>
      </c>
    </row>
    <row r="328" spans="2:51" s="11" customFormat="1" ht="12">
      <c r="B328" s="208"/>
      <c r="C328" s="209"/>
      <c r="D328" s="210" t="s">
        <v>137</v>
      </c>
      <c r="E328" s="211" t="s">
        <v>37</v>
      </c>
      <c r="F328" s="212" t="s">
        <v>138</v>
      </c>
      <c r="G328" s="209"/>
      <c r="H328" s="211" t="s">
        <v>37</v>
      </c>
      <c r="I328" s="213"/>
      <c r="J328" s="209"/>
      <c r="K328" s="209"/>
      <c r="L328" s="214"/>
      <c r="M328" s="215"/>
      <c r="N328" s="216"/>
      <c r="O328" s="216"/>
      <c r="P328" s="216"/>
      <c r="Q328" s="216"/>
      <c r="R328" s="216"/>
      <c r="S328" s="216"/>
      <c r="T328" s="217"/>
      <c r="AT328" s="218" t="s">
        <v>137</v>
      </c>
      <c r="AU328" s="218" t="s">
        <v>85</v>
      </c>
      <c r="AV328" s="11" t="s">
        <v>83</v>
      </c>
      <c r="AW328" s="11" t="s">
        <v>38</v>
      </c>
      <c r="AX328" s="11" t="s">
        <v>78</v>
      </c>
      <c r="AY328" s="218" t="s">
        <v>127</v>
      </c>
    </row>
    <row r="329" spans="2:51" s="11" customFormat="1" ht="12">
      <c r="B329" s="208"/>
      <c r="C329" s="209"/>
      <c r="D329" s="210" t="s">
        <v>137</v>
      </c>
      <c r="E329" s="211" t="s">
        <v>37</v>
      </c>
      <c r="F329" s="212" t="s">
        <v>578</v>
      </c>
      <c r="G329" s="209"/>
      <c r="H329" s="211" t="s">
        <v>37</v>
      </c>
      <c r="I329" s="213"/>
      <c r="J329" s="209"/>
      <c r="K329" s="209"/>
      <c r="L329" s="214"/>
      <c r="M329" s="215"/>
      <c r="N329" s="216"/>
      <c r="O329" s="216"/>
      <c r="P329" s="216"/>
      <c r="Q329" s="216"/>
      <c r="R329" s="216"/>
      <c r="S329" s="216"/>
      <c r="T329" s="217"/>
      <c r="AT329" s="218" t="s">
        <v>137</v>
      </c>
      <c r="AU329" s="218" t="s">
        <v>85</v>
      </c>
      <c r="AV329" s="11" t="s">
        <v>83</v>
      </c>
      <c r="AW329" s="11" t="s">
        <v>38</v>
      </c>
      <c r="AX329" s="11" t="s">
        <v>78</v>
      </c>
      <c r="AY329" s="218" t="s">
        <v>127</v>
      </c>
    </row>
    <row r="330" spans="2:51" s="12" customFormat="1" ht="12">
      <c r="B330" s="219"/>
      <c r="C330" s="220"/>
      <c r="D330" s="210" t="s">
        <v>137</v>
      </c>
      <c r="E330" s="221" t="s">
        <v>37</v>
      </c>
      <c r="F330" s="222" t="s">
        <v>579</v>
      </c>
      <c r="G330" s="220"/>
      <c r="H330" s="223">
        <v>13.2</v>
      </c>
      <c r="I330" s="224"/>
      <c r="J330" s="220"/>
      <c r="K330" s="220"/>
      <c r="L330" s="225"/>
      <c r="M330" s="226"/>
      <c r="N330" s="227"/>
      <c r="O330" s="227"/>
      <c r="P330" s="227"/>
      <c r="Q330" s="227"/>
      <c r="R330" s="227"/>
      <c r="S330" s="227"/>
      <c r="T330" s="228"/>
      <c r="AT330" s="229" t="s">
        <v>137</v>
      </c>
      <c r="AU330" s="229" t="s">
        <v>85</v>
      </c>
      <c r="AV330" s="12" t="s">
        <v>85</v>
      </c>
      <c r="AW330" s="12" t="s">
        <v>38</v>
      </c>
      <c r="AX330" s="12" t="s">
        <v>78</v>
      </c>
      <c r="AY330" s="229" t="s">
        <v>127</v>
      </c>
    </row>
    <row r="331" spans="2:51" s="12" customFormat="1" ht="12">
      <c r="B331" s="219"/>
      <c r="C331" s="220"/>
      <c r="D331" s="210" t="s">
        <v>137</v>
      </c>
      <c r="E331" s="221" t="s">
        <v>37</v>
      </c>
      <c r="F331" s="222" t="s">
        <v>580</v>
      </c>
      <c r="G331" s="220"/>
      <c r="H331" s="223">
        <v>60.313</v>
      </c>
      <c r="I331" s="224"/>
      <c r="J331" s="220"/>
      <c r="K331" s="220"/>
      <c r="L331" s="225"/>
      <c r="M331" s="226"/>
      <c r="N331" s="227"/>
      <c r="O331" s="227"/>
      <c r="P331" s="227"/>
      <c r="Q331" s="227"/>
      <c r="R331" s="227"/>
      <c r="S331" s="227"/>
      <c r="T331" s="228"/>
      <c r="AT331" s="229" t="s">
        <v>137</v>
      </c>
      <c r="AU331" s="229" t="s">
        <v>85</v>
      </c>
      <c r="AV331" s="12" t="s">
        <v>85</v>
      </c>
      <c r="AW331" s="12" t="s">
        <v>38</v>
      </c>
      <c r="AX331" s="12" t="s">
        <v>78</v>
      </c>
      <c r="AY331" s="229" t="s">
        <v>127</v>
      </c>
    </row>
    <row r="332" spans="2:51" s="12" customFormat="1" ht="12">
      <c r="B332" s="219"/>
      <c r="C332" s="220"/>
      <c r="D332" s="210" t="s">
        <v>137</v>
      </c>
      <c r="E332" s="221" t="s">
        <v>37</v>
      </c>
      <c r="F332" s="222" t="s">
        <v>581</v>
      </c>
      <c r="G332" s="220"/>
      <c r="H332" s="223">
        <v>14.5</v>
      </c>
      <c r="I332" s="224"/>
      <c r="J332" s="220"/>
      <c r="K332" s="220"/>
      <c r="L332" s="225"/>
      <c r="M332" s="226"/>
      <c r="N332" s="227"/>
      <c r="O332" s="227"/>
      <c r="P332" s="227"/>
      <c r="Q332" s="227"/>
      <c r="R332" s="227"/>
      <c r="S332" s="227"/>
      <c r="T332" s="228"/>
      <c r="AT332" s="229" t="s">
        <v>137</v>
      </c>
      <c r="AU332" s="229" t="s">
        <v>85</v>
      </c>
      <c r="AV332" s="12" t="s">
        <v>85</v>
      </c>
      <c r="AW332" s="12" t="s">
        <v>38</v>
      </c>
      <c r="AX332" s="12" t="s">
        <v>78</v>
      </c>
      <c r="AY332" s="229" t="s">
        <v>127</v>
      </c>
    </row>
    <row r="333" spans="2:51" s="12" customFormat="1" ht="12">
      <c r="B333" s="219"/>
      <c r="C333" s="220"/>
      <c r="D333" s="210" t="s">
        <v>137</v>
      </c>
      <c r="E333" s="221" t="s">
        <v>37</v>
      </c>
      <c r="F333" s="222" t="s">
        <v>582</v>
      </c>
      <c r="G333" s="220"/>
      <c r="H333" s="223">
        <v>10.667</v>
      </c>
      <c r="I333" s="224"/>
      <c r="J333" s="220"/>
      <c r="K333" s="220"/>
      <c r="L333" s="225"/>
      <c r="M333" s="226"/>
      <c r="N333" s="227"/>
      <c r="O333" s="227"/>
      <c r="P333" s="227"/>
      <c r="Q333" s="227"/>
      <c r="R333" s="227"/>
      <c r="S333" s="227"/>
      <c r="T333" s="228"/>
      <c r="AT333" s="229" t="s">
        <v>137</v>
      </c>
      <c r="AU333" s="229" t="s">
        <v>85</v>
      </c>
      <c r="AV333" s="12" t="s">
        <v>85</v>
      </c>
      <c r="AW333" s="12" t="s">
        <v>38</v>
      </c>
      <c r="AX333" s="12" t="s">
        <v>78</v>
      </c>
      <c r="AY333" s="229" t="s">
        <v>127</v>
      </c>
    </row>
    <row r="334" spans="2:51" s="13" customFormat="1" ht="12">
      <c r="B334" s="232"/>
      <c r="C334" s="233"/>
      <c r="D334" s="210" t="s">
        <v>137</v>
      </c>
      <c r="E334" s="234" t="s">
        <v>37</v>
      </c>
      <c r="F334" s="235" t="s">
        <v>158</v>
      </c>
      <c r="G334" s="233"/>
      <c r="H334" s="236">
        <v>98.68</v>
      </c>
      <c r="I334" s="237"/>
      <c r="J334" s="233"/>
      <c r="K334" s="233"/>
      <c r="L334" s="238"/>
      <c r="M334" s="239"/>
      <c r="N334" s="240"/>
      <c r="O334" s="240"/>
      <c r="P334" s="240"/>
      <c r="Q334" s="240"/>
      <c r="R334" s="240"/>
      <c r="S334" s="240"/>
      <c r="T334" s="241"/>
      <c r="AT334" s="242" t="s">
        <v>137</v>
      </c>
      <c r="AU334" s="242" t="s">
        <v>85</v>
      </c>
      <c r="AV334" s="13" t="s">
        <v>135</v>
      </c>
      <c r="AW334" s="13" t="s">
        <v>38</v>
      </c>
      <c r="AX334" s="13" t="s">
        <v>83</v>
      </c>
      <c r="AY334" s="242" t="s">
        <v>127</v>
      </c>
    </row>
    <row r="335" spans="2:65" s="1" customFormat="1" ht="16.5" customHeight="1">
      <c r="B335" s="37"/>
      <c r="C335" s="243" t="s">
        <v>583</v>
      </c>
      <c r="D335" s="243" t="s">
        <v>197</v>
      </c>
      <c r="E335" s="244" t="s">
        <v>584</v>
      </c>
      <c r="F335" s="245" t="s">
        <v>585</v>
      </c>
      <c r="G335" s="246" t="s">
        <v>133</v>
      </c>
      <c r="H335" s="247">
        <v>8.881</v>
      </c>
      <c r="I335" s="248"/>
      <c r="J335" s="249">
        <f>ROUND(I335*H335,2)</f>
        <v>0</v>
      </c>
      <c r="K335" s="245" t="s">
        <v>200</v>
      </c>
      <c r="L335" s="250"/>
      <c r="M335" s="251" t="s">
        <v>37</v>
      </c>
      <c r="N335" s="252" t="s">
        <v>49</v>
      </c>
      <c r="O335" s="78"/>
      <c r="P335" s="205">
        <f>O335*H335</f>
        <v>0</v>
      </c>
      <c r="Q335" s="205">
        <v>0.018</v>
      </c>
      <c r="R335" s="205">
        <f>Q335*H335</f>
        <v>0.159858</v>
      </c>
      <c r="S335" s="205">
        <v>0</v>
      </c>
      <c r="T335" s="206">
        <f>S335*H335</f>
        <v>0</v>
      </c>
      <c r="AR335" s="16" t="s">
        <v>326</v>
      </c>
      <c r="AT335" s="16" t="s">
        <v>197</v>
      </c>
      <c r="AU335" s="16" t="s">
        <v>85</v>
      </c>
      <c r="AY335" s="16" t="s">
        <v>127</v>
      </c>
      <c r="BE335" s="207">
        <f>IF(N335="základní",J335,0)</f>
        <v>0</v>
      </c>
      <c r="BF335" s="207">
        <f>IF(N335="snížená",J335,0)</f>
        <v>0</v>
      </c>
      <c r="BG335" s="207">
        <f>IF(N335="zákl. přenesená",J335,0)</f>
        <v>0</v>
      </c>
      <c r="BH335" s="207">
        <f>IF(N335="sníž. přenesená",J335,0)</f>
        <v>0</v>
      </c>
      <c r="BI335" s="207">
        <f>IF(N335="nulová",J335,0)</f>
        <v>0</v>
      </c>
      <c r="BJ335" s="16" t="s">
        <v>83</v>
      </c>
      <c r="BK335" s="207">
        <f>ROUND(I335*H335,2)</f>
        <v>0</v>
      </c>
      <c r="BL335" s="16" t="s">
        <v>234</v>
      </c>
      <c r="BM335" s="16" t="s">
        <v>586</v>
      </c>
    </row>
    <row r="336" spans="2:51" s="11" customFormat="1" ht="12">
      <c r="B336" s="208"/>
      <c r="C336" s="209"/>
      <c r="D336" s="210" t="s">
        <v>137</v>
      </c>
      <c r="E336" s="211" t="s">
        <v>37</v>
      </c>
      <c r="F336" s="212" t="s">
        <v>260</v>
      </c>
      <c r="G336" s="209"/>
      <c r="H336" s="211" t="s">
        <v>37</v>
      </c>
      <c r="I336" s="213"/>
      <c r="J336" s="209"/>
      <c r="K336" s="209"/>
      <c r="L336" s="214"/>
      <c r="M336" s="215"/>
      <c r="N336" s="216"/>
      <c r="O336" s="216"/>
      <c r="P336" s="216"/>
      <c r="Q336" s="216"/>
      <c r="R336" s="216"/>
      <c r="S336" s="216"/>
      <c r="T336" s="217"/>
      <c r="AT336" s="218" t="s">
        <v>137</v>
      </c>
      <c r="AU336" s="218" t="s">
        <v>85</v>
      </c>
      <c r="AV336" s="11" t="s">
        <v>83</v>
      </c>
      <c r="AW336" s="11" t="s">
        <v>38</v>
      </c>
      <c r="AX336" s="11" t="s">
        <v>78</v>
      </c>
      <c r="AY336" s="218" t="s">
        <v>127</v>
      </c>
    </row>
    <row r="337" spans="2:51" s="12" customFormat="1" ht="12">
      <c r="B337" s="219"/>
      <c r="C337" s="220"/>
      <c r="D337" s="210" t="s">
        <v>137</v>
      </c>
      <c r="E337" s="221" t="s">
        <v>37</v>
      </c>
      <c r="F337" s="222" t="s">
        <v>587</v>
      </c>
      <c r="G337" s="220"/>
      <c r="H337" s="223">
        <v>8.881</v>
      </c>
      <c r="I337" s="224"/>
      <c r="J337" s="220"/>
      <c r="K337" s="220"/>
      <c r="L337" s="225"/>
      <c r="M337" s="226"/>
      <c r="N337" s="227"/>
      <c r="O337" s="227"/>
      <c r="P337" s="227"/>
      <c r="Q337" s="227"/>
      <c r="R337" s="227"/>
      <c r="S337" s="227"/>
      <c r="T337" s="228"/>
      <c r="AT337" s="229" t="s">
        <v>137</v>
      </c>
      <c r="AU337" s="229" t="s">
        <v>85</v>
      </c>
      <c r="AV337" s="12" t="s">
        <v>85</v>
      </c>
      <c r="AW337" s="12" t="s">
        <v>38</v>
      </c>
      <c r="AX337" s="12" t="s">
        <v>83</v>
      </c>
      <c r="AY337" s="229" t="s">
        <v>127</v>
      </c>
    </row>
    <row r="338" spans="2:63" s="10" customFormat="1" ht="22.8" customHeight="1">
      <c r="B338" s="180"/>
      <c r="C338" s="181"/>
      <c r="D338" s="182" t="s">
        <v>77</v>
      </c>
      <c r="E338" s="194" t="s">
        <v>588</v>
      </c>
      <c r="F338" s="194" t="s">
        <v>589</v>
      </c>
      <c r="G338" s="181"/>
      <c r="H338" s="181"/>
      <c r="I338" s="184"/>
      <c r="J338" s="195">
        <f>BK338</f>
        <v>0</v>
      </c>
      <c r="K338" s="181"/>
      <c r="L338" s="186"/>
      <c r="M338" s="187"/>
      <c r="N338" s="188"/>
      <c r="O338" s="188"/>
      <c r="P338" s="189">
        <f>SUM(P339:P359)</f>
        <v>0</v>
      </c>
      <c r="Q338" s="188"/>
      <c r="R338" s="189">
        <f>SUM(R339:R359)</f>
        <v>0.02487951</v>
      </c>
      <c r="S338" s="188"/>
      <c r="T338" s="190">
        <f>SUM(T339:T359)</f>
        <v>0</v>
      </c>
      <c r="AR338" s="191" t="s">
        <v>85</v>
      </c>
      <c r="AT338" s="192" t="s">
        <v>77</v>
      </c>
      <c r="AU338" s="192" t="s">
        <v>83</v>
      </c>
      <c r="AY338" s="191" t="s">
        <v>127</v>
      </c>
      <c r="BK338" s="193">
        <f>SUM(BK339:BK359)</f>
        <v>0</v>
      </c>
    </row>
    <row r="339" spans="2:65" s="1" customFormat="1" ht="16.5" customHeight="1">
      <c r="B339" s="37"/>
      <c r="C339" s="196" t="s">
        <v>590</v>
      </c>
      <c r="D339" s="196" t="s">
        <v>130</v>
      </c>
      <c r="E339" s="197" t="s">
        <v>591</v>
      </c>
      <c r="F339" s="198" t="s">
        <v>592</v>
      </c>
      <c r="G339" s="199" t="s">
        <v>133</v>
      </c>
      <c r="H339" s="200">
        <v>4.45</v>
      </c>
      <c r="I339" s="201"/>
      <c r="J339" s="202">
        <f>ROUND(I339*H339,2)</f>
        <v>0</v>
      </c>
      <c r="K339" s="198" t="s">
        <v>134</v>
      </c>
      <c r="L339" s="42"/>
      <c r="M339" s="203" t="s">
        <v>37</v>
      </c>
      <c r="N339" s="204" t="s">
        <v>49</v>
      </c>
      <c r="O339" s="78"/>
      <c r="P339" s="205">
        <f>O339*H339</f>
        <v>0</v>
      </c>
      <c r="Q339" s="205">
        <v>0</v>
      </c>
      <c r="R339" s="205">
        <f>Q339*H339</f>
        <v>0</v>
      </c>
      <c r="S339" s="205">
        <v>0</v>
      </c>
      <c r="T339" s="206">
        <f>S339*H339</f>
        <v>0</v>
      </c>
      <c r="AR339" s="16" t="s">
        <v>234</v>
      </c>
      <c r="AT339" s="16" t="s">
        <v>130</v>
      </c>
      <c r="AU339" s="16" t="s">
        <v>85</v>
      </c>
      <c r="AY339" s="16" t="s">
        <v>127</v>
      </c>
      <c r="BE339" s="207">
        <f>IF(N339="základní",J339,0)</f>
        <v>0</v>
      </c>
      <c r="BF339" s="207">
        <f>IF(N339="snížená",J339,0)</f>
        <v>0</v>
      </c>
      <c r="BG339" s="207">
        <f>IF(N339="zákl. přenesená",J339,0)</f>
        <v>0</v>
      </c>
      <c r="BH339" s="207">
        <f>IF(N339="sníž. přenesená",J339,0)</f>
        <v>0</v>
      </c>
      <c r="BI339" s="207">
        <f>IF(N339="nulová",J339,0)</f>
        <v>0</v>
      </c>
      <c r="BJ339" s="16" t="s">
        <v>83</v>
      </c>
      <c r="BK339" s="207">
        <f>ROUND(I339*H339,2)</f>
        <v>0</v>
      </c>
      <c r="BL339" s="16" t="s">
        <v>234</v>
      </c>
      <c r="BM339" s="16" t="s">
        <v>593</v>
      </c>
    </row>
    <row r="340" spans="2:47" s="1" customFormat="1" ht="12">
      <c r="B340" s="37"/>
      <c r="C340" s="38"/>
      <c r="D340" s="210" t="s">
        <v>144</v>
      </c>
      <c r="E340" s="38"/>
      <c r="F340" s="230" t="s">
        <v>594</v>
      </c>
      <c r="G340" s="38"/>
      <c r="H340" s="38"/>
      <c r="I340" s="123"/>
      <c r="J340" s="38"/>
      <c r="K340" s="38"/>
      <c r="L340" s="42"/>
      <c r="M340" s="231"/>
      <c r="N340" s="78"/>
      <c r="O340" s="78"/>
      <c r="P340" s="78"/>
      <c r="Q340" s="78"/>
      <c r="R340" s="78"/>
      <c r="S340" s="78"/>
      <c r="T340" s="79"/>
      <c r="AT340" s="16" t="s">
        <v>144</v>
      </c>
      <c r="AU340" s="16" t="s">
        <v>85</v>
      </c>
    </row>
    <row r="341" spans="2:51" s="11" customFormat="1" ht="12">
      <c r="B341" s="208"/>
      <c r="C341" s="209"/>
      <c r="D341" s="210" t="s">
        <v>137</v>
      </c>
      <c r="E341" s="211" t="s">
        <v>37</v>
      </c>
      <c r="F341" s="212" t="s">
        <v>226</v>
      </c>
      <c r="G341" s="209"/>
      <c r="H341" s="211" t="s">
        <v>37</v>
      </c>
      <c r="I341" s="213"/>
      <c r="J341" s="209"/>
      <c r="K341" s="209"/>
      <c r="L341" s="214"/>
      <c r="M341" s="215"/>
      <c r="N341" s="216"/>
      <c r="O341" s="216"/>
      <c r="P341" s="216"/>
      <c r="Q341" s="216"/>
      <c r="R341" s="216"/>
      <c r="S341" s="216"/>
      <c r="T341" s="217"/>
      <c r="AT341" s="218" t="s">
        <v>137</v>
      </c>
      <c r="AU341" s="218" t="s">
        <v>85</v>
      </c>
      <c r="AV341" s="11" t="s">
        <v>83</v>
      </c>
      <c r="AW341" s="11" t="s">
        <v>38</v>
      </c>
      <c r="AX341" s="11" t="s">
        <v>78</v>
      </c>
      <c r="AY341" s="218" t="s">
        <v>127</v>
      </c>
    </row>
    <row r="342" spans="2:51" s="12" customFormat="1" ht="12">
      <c r="B342" s="219"/>
      <c r="C342" s="220"/>
      <c r="D342" s="210" t="s">
        <v>137</v>
      </c>
      <c r="E342" s="221" t="s">
        <v>37</v>
      </c>
      <c r="F342" s="222" t="s">
        <v>212</v>
      </c>
      <c r="G342" s="220"/>
      <c r="H342" s="223">
        <v>4.45</v>
      </c>
      <c r="I342" s="224"/>
      <c r="J342" s="220"/>
      <c r="K342" s="220"/>
      <c r="L342" s="225"/>
      <c r="M342" s="226"/>
      <c r="N342" s="227"/>
      <c r="O342" s="227"/>
      <c r="P342" s="227"/>
      <c r="Q342" s="227"/>
      <c r="R342" s="227"/>
      <c r="S342" s="227"/>
      <c r="T342" s="228"/>
      <c r="AT342" s="229" t="s">
        <v>137</v>
      </c>
      <c r="AU342" s="229" t="s">
        <v>85</v>
      </c>
      <c r="AV342" s="12" t="s">
        <v>85</v>
      </c>
      <c r="AW342" s="12" t="s">
        <v>38</v>
      </c>
      <c r="AX342" s="12" t="s">
        <v>83</v>
      </c>
      <c r="AY342" s="229" t="s">
        <v>127</v>
      </c>
    </row>
    <row r="343" spans="2:65" s="1" customFormat="1" ht="16.5" customHeight="1">
      <c r="B343" s="37"/>
      <c r="C343" s="196" t="s">
        <v>595</v>
      </c>
      <c r="D343" s="196" t="s">
        <v>130</v>
      </c>
      <c r="E343" s="197" t="s">
        <v>596</v>
      </c>
      <c r="F343" s="198" t="s">
        <v>597</v>
      </c>
      <c r="G343" s="199" t="s">
        <v>133</v>
      </c>
      <c r="H343" s="200">
        <v>4.45</v>
      </c>
      <c r="I343" s="201"/>
      <c r="J343" s="202">
        <f>ROUND(I343*H343,2)</f>
        <v>0</v>
      </c>
      <c r="K343" s="198" t="s">
        <v>134</v>
      </c>
      <c r="L343" s="42"/>
      <c r="M343" s="203" t="s">
        <v>37</v>
      </c>
      <c r="N343" s="204" t="s">
        <v>49</v>
      </c>
      <c r="O343" s="78"/>
      <c r="P343" s="205">
        <f>O343*H343</f>
        <v>0</v>
      </c>
      <c r="Q343" s="205">
        <v>0.0002</v>
      </c>
      <c r="R343" s="205">
        <f>Q343*H343</f>
        <v>0.0008900000000000001</v>
      </c>
      <c r="S343" s="205">
        <v>0</v>
      </c>
      <c r="T343" s="206">
        <f>S343*H343</f>
        <v>0</v>
      </c>
      <c r="AR343" s="16" t="s">
        <v>234</v>
      </c>
      <c r="AT343" s="16" t="s">
        <v>130</v>
      </c>
      <c r="AU343" s="16" t="s">
        <v>85</v>
      </c>
      <c r="AY343" s="16" t="s">
        <v>127</v>
      </c>
      <c r="BE343" s="207">
        <f>IF(N343="základní",J343,0)</f>
        <v>0</v>
      </c>
      <c r="BF343" s="207">
        <f>IF(N343="snížená",J343,0)</f>
        <v>0</v>
      </c>
      <c r="BG343" s="207">
        <f>IF(N343="zákl. přenesená",J343,0)</f>
        <v>0</v>
      </c>
      <c r="BH343" s="207">
        <f>IF(N343="sníž. přenesená",J343,0)</f>
        <v>0</v>
      </c>
      <c r="BI343" s="207">
        <f>IF(N343="nulová",J343,0)</f>
        <v>0</v>
      </c>
      <c r="BJ343" s="16" t="s">
        <v>83</v>
      </c>
      <c r="BK343" s="207">
        <f>ROUND(I343*H343,2)</f>
        <v>0</v>
      </c>
      <c r="BL343" s="16" t="s">
        <v>234</v>
      </c>
      <c r="BM343" s="16" t="s">
        <v>598</v>
      </c>
    </row>
    <row r="344" spans="2:47" s="1" customFormat="1" ht="12">
      <c r="B344" s="37"/>
      <c r="C344" s="38"/>
      <c r="D344" s="210" t="s">
        <v>144</v>
      </c>
      <c r="E344" s="38"/>
      <c r="F344" s="230" t="s">
        <v>594</v>
      </c>
      <c r="G344" s="38"/>
      <c r="H344" s="38"/>
      <c r="I344" s="123"/>
      <c r="J344" s="38"/>
      <c r="K344" s="38"/>
      <c r="L344" s="42"/>
      <c r="M344" s="231"/>
      <c r="N344" s="78"/>
      <c r="O344" s="78"/>
      <c r="P344" s="78"/>
      <c r="Q344" s="78"/>
      <c r="R344" s="78"/>
      <c r="S344" s="78"/>
      <c r="T344" s="79"/>
      <c r="AT344" s="16" t="s">
        <v>144</v>
      </c>
      <c r="AU344" s="16" t="s">
        <v>85</v>
      </c>
    </row>
    <row r="345" spans="2:65" s="1" customFormat="1" ht="16.5" customHeight="1">
      <c r="B345" s="37"/>
      <c r="C345" s="196" t="s">
        <v>599</v>
      </c>
      <c r="D345" s="196" t="s">
        <v>130</v>
      </c>
      <c r="E345" s="197" t="s">
        <v>600</v>
      </c>
      <c r="F345" s="198" t="s">
        <v>601</v>
      </c>
      <c r="G345" s="199" t="s">
        <v>133</v>
      </c>
      <c r="H345" s="200">
        <v>4.45</v>
      </c>
      <c r="I345" s="201"/>
      <c r="J345" s="202">
        <f>ROUND(I345*H345,2)</f>
        <v>0</v>
      </c>
      <c r="K345" s="198" t="s">
        <v>134</v>
      </c>
      <c r="L345" s="42"/>
      <c r="M345" s="203" t="s">
        <v>37</v>
      </c>
      <c r="N345" s="204" t="s">
        <v>49</v>
      </c>
      <c r="O345" s="78"/>
      <c r="P345" s="205">
        <f>O345*H345</f>
        <v>0</v>
      </c>
      <c r="Q345" s="205">
        <v>0.0005</v>
      </c>
      <c r="R345" s="205">
        <f>Q345*H345</f>
        <v>0.002225</v>
      </c>
      <c r="S345" s="205">
        <v>0</v>
      </c>
      <c r="T345" s="206">
        <f>S345*H345</f>
        <v>0</v>
      </c>
      <c r="AR345" s="16" t="s">
        <v>234</v>
      </c>
      <c r="AT345" s="16" t="s">
        <v>130</v>
      </c>
      <c r="AU345" s="16" t="s">
        <v>85</v>
      </c>
      <c r="AY345" s="16" t="s">
        <v>127</v>
      </c>
      <c r="BE345" s="207">
        <f>IF(N345="základní",J345,0)</f>
        <v>0</v>
      </c>
      <c r="BF345" s="207">
        <f>IF(N345="snížená",J345,0)</f>
        <v>0</v>
      </c>
      <c r="BG345" s="207">
        <f>IF(N345="zákl. přenesená",J345,0)</f>
        <v>0</v>
      </c>
      <c r="BH345" s="207">
        <f>IF(N345="sníž. přenesená",J345,0)</f>
        <v>0</v>
      </c>
      <c r="BI345" s="207">
        <f>IF(N345="nulová",J345,0)</f>
        <v>0</v>
      </c>
      <c r="BJ345" s="16" t="s">
        <v>83</v>
      </c>
      <c r="BK345" s="207">
        <f>ROUND(I345*H345,2)</f>
        <v>0</v>
      </c>
      <c r="BL345" s="16" t="s">
        <v>234</v>
      </c>
      <c r="BM345" s="16" t="s">
        <v>602</v>
      </c>
    </row>
    <row r="346" spans="2:47" s="1" customFormat="1" ht="12">
      <c r="B346" s="37"/>
      <c r="C346" s="38"/>
      <c r="D346" s="210" t="s">
        <v>144</v>
      </c>
      <c r="E346" s="38"/>
      <c r="F346" s="230" t="s">
        <v>603</v>
      </c>
      <c r="G346" s="38"/>
      <c r="H346" s="38"/>
      <c r="I346" s="123"/>
      <c r="J346" s="38"/>
      <c r="K346" s="38"/>
      <c r="L346" s="42"/>
      <c r="M346" s="231"/>
      <c r="N346" s="78"/>
      <c r="O346" s="78"/>
      <c r="P346" s="78"/>
      <c r="Q346" s="78"/>
      <c r="R346" s="78"/>
      <c r="S346" s="78"/>
      <c r="T346" s="79"/>
      <c r="AT346" s="16" t="s">
        <v>144</v>
      </c>
      <c r="AU346" s="16" t="s">
        <v>85</v>
      </c>
    </row>
    <row r="347" spans="2:65" s="1" customFormat="1" ht="16.5" customHeight="1">
      <c r="B347" s="37"/>
      <c r="C347" s="243" t="s">
        <v>604</v>
      </c>
      <c r="D347" s="243" t="s">
        <v>197</v>
      </c>
      <c r="E347" s="244" t="s">
        <v>605</v>
      </c>
      <c r="F347" s="245" t="s">
        <v>606</v>
      </c>
      <c r="G347" s="246" t="s">
        <v>133</v>
      </c>
      <c r="H347" s="247">
        <v>5.118</v>
      </c>
      <c r="I347" s="248"/>
      <c r="J347" s="249">
        <f>ROUND(I347*H347,2)</f>
        <v>0</v>
      </c>
      <c r="K347" s="245" t="s">
        <v>134</v>
      </c>
      <c r="L347" s="250"/>
      <c r="M347" s="251" t="s">
        <v>37</v>
      </c>
      <c r="N347" s="252" t="s">
        <v>49</v>
      </c>
      <c r="O347" s="78"/>
      <c r="P347" s="205">
        <f>O347*H347</f>
        <v>0</v>
      </c>
      <c r="Q347" s="205">
        <v>0.00175</v>
      </c>
      <c r="R347" s="205">
        <f>Q347*H347</f>
        <v>0.008956500000000001</v>
      </c>
      <c r="S347" s="205">
        <v>0</v>
      </c>
      <c r="T347" s="206">
        <f>S347*H347</f>
        <v>0</v>
      </c>
      <c r="AR347" s="16" t="s">
        <v>326</v>
      </c>
      <c r="AT347" s="16" t="s">
        <v>197</v>
      </c>
      <c r="AU347" s="16" t="s">
        <v>85</v>
      </c>
      <c r="AY347" s="16" t="s">
        <v>127</v>
      </c>
      <c r="BE347" s="207">
        <f>IF(N347="základní",J347,0)</f>
        <v>0</v>
      </c>
      <c r="BF347" s="207">
        <f>IF(N347="snížená",J347,0)</f>
        <v>0</v>
      </c>
      <c r="BG347" s="207">
        <f>IF(N347="zákl. přenesená",J347,0)</f>
        <v>0</v>
      </c>
      <c r="BH347" s="207">
        <f>IF(N347="sníž. přenesená",J347,0)</f>
        <v>0</v>
      </c>
      <c r="BI347" s="207">
        <f>IF(N347="nulová",J347,0)</f>
        <v>0</v>
      </c>
      <c r="BJ347" s="16" t="s">
        <v>83</v>
      </c>
      <c r="BK347" s="207">
        <f>ROUND(I347*H347,2)</f>
        <v>0</v>
      </c>
      <c r="BL347" s="16" t="s">
        <v>234</v>
      </c>
      <c r="BM347" s="16" t="s">
        <v>607</v>
      </c>
    </row>
    <row r="348" spans="2:51" s="12" customFormat="1" ht="12">
      <c r="B348" s="219"/>
      <c r="C348" s="220"/>
      <c r="D348" s="210" t="s">
        <v>137</v>
      </c>
      <c r="E348" s="220"/>
      <c r="F348" s="222" t="s">
        <v>608</v>
      </c>
      <c r="G348" s="220"/>
      <c r="H348" s="223">
        <v>5.118</v>
      </c>
      <c r="I348" s="224"/>
      <c r="J348" s="220"/>
      <c r="K348" s="220"/>
      <c r="L348" s="225"/>
      <c r="M348" s="226"/>
      <c r="N348" s="227"/>
      <c r="O348" s="227"/>
      <c r="P348" s="227"/>
      <c r="Q348" s="227"/>
      <c r="R348" s="227"/>
      <c r="S348" s="227"/>
      <c r="T348" s="228"/>
      <c r="AT348" s="229" t="s">
        <v>137</v>
      </c>
      <c r="AU348" s="229" t="s">
        <v>85</v>
      </c>
      <c r="AV348" s="12" t="s">
        <v>85</v>
      </c>
      <c r="AW348" s="12" t="s">
        <v>4</v>
      </c>
      <c r="AX348" s="12" t="s">
        <v>83</v>
      </c>
      <c r="AY348" s="229" t="s">
        <v>127</v>
      </c>
    </row>
    <row r="349" spans="2:65" s="1" customFormat="1" ht="16.5" customHeight="1">
      <c r="B349" s="37"/>
      <c r="C349" s="196" t="s">
        <v>609</v>
      </c>
      <c r="D349" s="196" t="s">
        <v>130</v>
      </c>
      <c r="E349" s="197" t="s">
        <v>610</v>
      </c>
      <c r="F349" s="198" t="s">
        <v>611</v>
      </c>
      <c r="G349" s="199" t="s">
        <v>142</v>
      </c>
      <c r="H349" s="200">
        <v>50.825</v>
      </c>
      <c r="I349" s="201"/>
      <c r="J349" s="202">
        <f>ROUND(I349*H349,2)</f>
        <v>0</v>
      </c>
      <c r="K349" s="198" t="s">
        <v>134</v>
      </c>
      <c r="L349" s="42"/>
      <c r="M349" s="203" t="s">
        <v>37</v>
      </c>
      <c r="N349" s="204" t="s">
        <v>49</v>
      </c>
      <c r="O349" s="78"/>
      <c r="P349" s="205">
        <f>O349*H349</f>
        <v>0</v>
      </c>
      <c r="Q349" s="205">
        <v>1E-05</v>
      </c>
      <c r="R349" s="205">
        <f>Q349*H349</f>
        <v>0.00050825</v>
      </c>
      <c r="S349" s="205">
        <v>0</v>
      </c>
      <c r="T349" s="206">
        <f>S349*H349</f>
        <v>0</v>
      </c>
      <c r="AR349" s="16" t="s">
        <v>234</v>
      </c>
      <c r="AT349" s="16" t="s">
        <v>130</v>
      </c>
      <c r="AU349" s="16" t="s">
        <v>85</v>
      </c>
      <c r="AY349" s="16" t="s">
        <v>127</v>
      </c>
      <c r="BE349" s="207">
        <f>IF(N349="základní",J349,0)</f>
        <v>0</v>
      </c>
      <c r="BF349" s="207">
        <f>IF(N349="snížená",J349,0)</f>
        <v>0</v>
      </c>
      <c r="BG349" s="207">
        <f>IF(N349="zákl. přenesená",J349,0)</f>
        <v>0</v>
      </c>
      <c r="BH349" s="207">
        <f>IF(N349="sníž. přenesená",J349,0)</f>
        <v>0</v>
      </c>
      <c r="BI349" s="207">
        <f>IF(N349="nulová",J349,0)</f>
        <v>0</v>
      </c>
      <c r="BJ349" s="16" t="s">
        <v>83</v>
      </c>
      <c r="BK349" s="207">
        <f>ROUND(I349*H349,2)</f>
        <v>0</v>
      </c>
      <c r="BL349" s="16" t="s">
        <v>234</v>
      </c>
      <c r="BM349" s="16" t="s">
        <v>612</v>
      </c>
    </row>
    <row r="350" spans="2:51" s="11" customFormat="1" ht="12">
      <c r="B350" s="208"/>
      <c r="C350" s="209"/>
      <c r="D350" s="210" t="s">
        <v>137</v>
      </c>
      <c r="E350" s="211" t="s">
        <v>37</v>
      </c>
      <c r="F350" s="212" t="s">
        <v>138</v>
      </c>
      <c r="G350" s="209"/>
      <c r="H350" s="211" t="s">
        <v>37</v>
      </c>
      <c r="I350" s="213"/>
      <c r="J350" s="209"/>
      <c r="K350" s="209"/>
      <c r="L350" s="214"/>
      <c r="M350" s="215"/>
      <c r="N350" s="216"/>
      <c r="O350" s="216"/>
      <c r="P350" s="216"/>
      <c r="Q350" s="216"/>
      <c r="R350" s="216"/>
      <c r="S350" s="216"/>
      <c r="T350" s="217"/>
      <c r="AT350" s="218" t="s">
        <v>137</v>
      </c>
      <c r="AU350" s="218" t="s">
        <v>85</v>
      </c>
      <c r="AV350" s="11" t="s">
        <v>83</v>
      </c>
      <c r="AW350" s="11" t="s">
        <v>38</v>
      </c>
      <c r="AX350" s="11" t="s">
        <v>78</v>
      </c>
      <c r="AY350" s="218" t="s">
        <v>127</v>
      </c>
    </row>
    <row r="351" spans="2:51" s="12" customFormat="1" ht="12">
      <c r="B351" s="219"/>
      <c r="C351" s="220"/>
      <c r="D351" s="210" t="s">
        <v>137</v>
      </c>
      <c r="E351" s="221" t="s">
        <v>37</v>
      </c>
      <c r="F351" s="222" t="s">
        <v>613</v>
      </c>
      <c r="G351" s="220"/>
      <c r="H351" s="223">
        <v>15.2</v>
      </c>
      <c r="I351" s="224"/>
      <c r="J351" s="220"/>
      <c r="K351" s="220"/>
      <c r="L351" s="225"/>
      <c r="M351" s="226"/>
      <c r="N351" s="227"/>
      <c r="O351" s="227"/>
      <c r="P351" s="227"/>
      <c r="Q351" s="227"/>
      <c r="R351" s="227"/>
      <c r="S351" s="227"/>
      <c r="T351" s="228"/>
      <c r="AT351" s="229" t="s">
        <v>137</v>
      </c>
      <c r="AU351" s="229" t="s">
        <v>85</v>
      </c>
      <c r="AV351" s="12" t="s">
        <v>85</v>
      </c>
      <c r="AW351" s="12" t="s">
        <v>38</v>
      </c>
      <c r="AX351" s="12" t="s">
        <v>78</v>
      </c>
      <c r="AY351" s="229" t="s">
        <v>127</v>
      </c>
    </row>
    <row r="352" spans="2:51" s="12" customFormat="1" ht="12">
      <c r="B352" s="219"/>
      <c r="C352" s="220"/>
      <c r="D352" s="210" t="s">
        <v>137</v>
      </c>
      <c r="E352" s="221" t="s">
        <v>37</v>
      </c>
      <c r="F352" s="222" t="s">
        <v>614</v>
      </c>
      <c r="G352" s="220"/>
      <c r="H352" s="223">
        <v>10.45</v>
      </c>
      <c r="I352" s="224"/>
      <c r="J352" s="220"/>
      <c r="K352" s="220"/>
      <c r="L352" s="225"/>
      <c r="M352" s="226"/>
      <c r="N352" s="227"/>
      <c r="O352" s="227"/>
      <c r="P352" s="227"/>
      <c r="Q352" s="227"/>
      <c r="R352" s="227"/>
      <c r="S352" s="227"/>
      <c r="T352" s="228"/>
      <c r="AT352" s="229" t="s">
        <v>137</v>
      </c>
      <c r="AU352" s="229" t="s">
        <v>85</v>
      </c>
      <c r="AV352" s="12" t="s">
        <v>85</v>
      </c>
      <c r="AW352" s="12" t="s">
        <v>38</v>
      </c>
      <c r="AX352" s="12" t="s">
        <v>78</v>
      </c>
      <c r="AY352" s="229" t="s">
        <v>127</v>
      </c>
    </row>
    <row r="353" spans="2:51" s="12" customFormat="1" ht="12">
      <c r="B353" s="219"/>
      <c r="C353" s="220"/>
      <c r="D353" s="210" t="s">
        <v>137</v>
      </c>
      <c r="E353" s="221" t="s">
        <v>37</v>
      </c>
      <c r="F353" s="222" t="s">
        <v>615</v>
      </c>
      <c r="G353" s="220"/>
      <c r="H353" s="223">
        <v>20.05</v>
      </c>
      <c r="I353" s="224"/>
      <c r="J353" s="220"/>
      <c r="K353" s="220"/>
      <c r="L353" s="225"/>
      <c r="M353" s="226"/>
      <c r="N353" s="227"/>
      <c r="O353" s="227"/>
      <c r="P353" s="227"/>
      <c r="Q353" s="227"/>
      <c r="R353" s="227"/>
      <c r="S353" s="227"/>
      <c r="T353" s="228"/>
      <c r="AT353" s="229" t="s">
        <v>137</v>
      </c>
      <c r="AU353" s="229" t="s">
        <v>85</v>
      </c>
      <c r="AV353" s="12" t="s">
        <v>85</v>
      </c>
      <c r="AW353" s="12" t="s">
        <v>38</v>
      </c>
      <c r="AX353" s="12" t="s">
        <v>78</v>
      </c>
      <c r="AY353" s="229" t="s">
        <v>127</v>
      </c>
    </row>
    <row r="354" spans="2:51" s="12" customFormat="1" ht="12">
      <c r="B354" s="219"/>
      <c r="C354" s="220"/>
      <c r="D354" s="210" t="s">
        <v>137</v>
      </c>
      <c r="E354" s="221" t="s">
        <v>37</v>
      </c>
      <c r="F354" s="222" t="s">
        <v>616</v>
      </c>
      <c r="G354" s="220"/>
      <c r="H354" s="223">
        <v>5.125</v>
      </c>
      <c r="I354" s="224"/>
      <c r="J354" s="220"/>
      <c r="K354" s="220"/>
      <c r="L354" s="225"/>
      <c r="M354" s="226"/>
      <c r="N354" s="227"/>
      <c r="O354" s="227"/>
      <c r="P354" s="227"/>
      <c r="Q354" s="227"/>
      <c r="R354" s="227"/>
      <c r="S354" s="227"/>
      <c r="T354" s="228"/>
      <c r="AT354" s="229" t="s">
        <v>137</v>
      </c>
      <c r="AU354" s="229" t="s">
        <v>85</v>
      </c>
      <c r="AV354" s="12" t="s">
        <v>85</v>
      </c>
      <c r="AW354" s="12" t="s">
        <v>38</v>
      </c>
      <c r="AX354" s="12" t="s">
        <v>78</v>
      </c>
      <c r="AY354" s="229" t="s">
        <v>127</v>
      </c>
    </row>
    <row r="355" spans="2:51" s="13" customFormat="1" ht="12">
      <c r="B355" s="232"/>
      <c r="C355" s="233"/>
      <c r="D355" s="210" t="s">
        <v>137</v>
      </c>
      <c r="E355" s="234" t="s">
        <v>37</v>
      </c>
      <c r="F355" s="235" t="s">
        <v>158</v>
      </c>
      <c r="G355" s="233"/>
      <c r="H355" s="236">
        <v>50.825</v>
      </c>
      <c r="I355" s="237"/>
      <c r="J355" s="233"/>
      <c r="K355" s="233"/>
      <c r="L355" s="238"/>
      <c r="M355" s="239"/>
      <c r="N355" s="240"/>
      <c r="O355" s="240"/>
      <c r="P355" s="240"/>
      <c r="Q355" s="240"/>
      <c r="R355" s="240"/>
      <c r="S355" s="240"/>
      <c r="T355" s="241"/>
      <c r="AT355" s="242" t="s">
        <v>137</v>
      </c>
      <c r="AU355" s="242" t="s">
        <v>85</v>
      </c>
      <c r="AV355" s="13" t="s">
        <v>135</v>
      </c>
      <c r="AW355" s="13" t="s">
        <v>38</v>
      </c>
      <c r="AX355" s="13" t="s">
        <v>83</v>
      </c>
      <c r="AY355" s="242" t="s">
        <v>127</v>
      </c>
    </row>
    <row r="356" spans="2:65" s="1" customFormat="1" ht="16.5" customHeight="1">
      <c r="B356" s="37"/>
      <c r="C356" s="243" t="s">
        <v>617</v>
      </c>
      <c r="D356" s="243" t="s">
        <v>197</v>
      </c>
      <c r="E356" s="244" t="s">
        <v>618</v>
      </c>
      <c r="F356" s="245" t="s">
        <v>619</v>
      </c>
      <c r="G356" s="246" t="s">
        <v>142</v>
      </c>
      <c r="H356" s="247">
        <v>55.908</v>
      </c>
      <c r="I356" s="248"/>
      <c r="J356" s="249">
        <f>ROUND(I356*H356,2)</f>
        <v>0</v>
      </c>
      <c r="K356" s="245" t="s">
        <v>200</v>
      </c>
      <c r="L356" s="250"/>
      <c r="M356" s="251" t="s">
        <v>37</v>
      </c>
      <c r="N356" s="252" t="s">
        <v>49</v>
      </c>
      <c r="O356" s="78"/>
      <c r="P356" s="205">
        <f>O356*H356</f>
        <v>0</v>
      </c>
      <c r="Q356" s="205">
        <v>0.00022</v>
      </c>
      <c r="R356" s="205">
        <f>Q356*H356</f>
        <v>0.01229976</v>
      </c>
      <c r="S356" s="205">
        <v>0</v>
      </c>
      <c r="T356" s="206">
        <f>S356*H356</f>
        <v>0</v>
      </c>
      <c r="AR356" s="16" t="s">
        <v>326</v>
      </c>
      <c r="AT356" s="16" t="s">
        <v>197</v>
      </c>
      <c r="AU356" s="16" t="s">
        <v>85</v>
      </c>
      <c r="AY356" s="16" t="s">
        <v>127</v>
      </c>
      <c r="BE356" s="207">
        <f>IF(N356="základní",J356,0)</f>
        <v>0</v>
      </c>
      <c r="BF356" s="207">
        <f>IF(N356="snížená",J356,0)</f>
        <v>0</v>
      </c>
      <c r="BG356" s="207">
        <f>IF(N356="zákl. přenesená",J356,0)</f>
        <v>0</v>
      </c>
      <c r="BH356" s="207">
        <f>IF(N356="sníž. přenesená",J356,0)</f>
        <v>0</v>
      </c>
      <c r="BI356" s="207">
        <f>IF(N356="nulová",J356,0)</f>
        <v>0</v>
      </c>
      <c r="BJ356" s="16" t="s">
        <v>83</v>
      </c>
      <c r="BK356" s="207">
        <f>ROUND(I356*H356,2)</f>
        <v>0</v>
      </c>
      <c r="BL356" s="16" t="s">
        <v>234</v>
      </c>
      <c r="BM356" s="16" t="s">
        <v>620</v>
      </c>
    </row>
    <row r="357" spans="2:51" s="12" customFormat="1" ht="12">
      <c r="B357" s="219"/>
      <c r="C357" s="220"/>
      <c r="D357" s="210" t="s">
        <v>137</v>
      </c>
      <c r="E357" s="220"/>
      <c r="F357" s="222" t="s">
        <v>621</v>
      </c>
      <c r="G357" s="220"/>
      <c r="H357" s="223">
        <v>55.908</v>
      </c>
      <c r="I357" s="224"/>
      <c r="J357" s="220"/>
      <c r="K357" s="220"/>
      <c r="L357" s="225"/>
      <c r="M357" s="226"/>
      <c r="N357" s="227"/>
      <c r="O357" s="227"/>
      <c r="P357" s="227"/>
      <c r="Q357" s="227"/>
      <c r="R357" s="227"/>
      <c r="S357" s="227"/>
      <c r="T357" s="228"/>
      <c r="AT357" s="229" t="s">
        <v>137</v>
      </c>
      <c r="AU357" s="229" t="s">
        <v>85</v>
      </c>
      <c r="AV357" s="12" t="s">
        <v>85</v>
      </c>
      <c r="AW357" s="12" t="s">
        <v>4</v>
      </c>
      <c r="AX357" s="12" t="s">
        <v>83</v>
      </c>
      <c r="AY357" s="229" t="s">
        <v>127</v>
      </c>
    </row>
    <row r="358" spans="2:65" s="1" customFormat="1" ht="22.5" customHeight="1">
      <c r="B358" s="37"/>
      <c r="C358" s="196" t="s">
        <v>622</v>
      </c>
      <c r="D358" s="196" t="s">
        <v>130</v>
      </c>
      <c r="E358" s="197" t="s">
        <v>623</v>
      </c>
      <c r="F358" s="198" t="s">
        <v>624</v>
      </c>
      <c r="G358" s="199" t="s">
        <v>316</v>
      </c>
      <c r="H358" s="253"/>
      <c r="I358" s="201"/>
      <c r="J358" s="202">
        <f>ROUND(I358*H358,2)</f>
        <v>0</v>
      </c>
      <c r="K358" s="198" t="s">
        <v>134</v>
      </c>
      <c r="L358" s="42"/>
      <c r="M358" s="203" t="s">
        <v>37</v>
      </c>
      <c r="N358" s="204" t="s">
        <v>49</v>
      </c>
      <c r="O358" s="78"/>
      <c r="P358" s="205">
        <f>O358*H358</f>
        <v>0</v>
      </c>
      <c r="Q358" s="205">
        <v>0</v>
      </c>
      <c r="R358" s="205">
        <f>Q358*H358</f>
        <v>0</v>
      </c>
      <c r="S358" s="205">
        <v>0</v>
      </c>
      <c r="T358" s="206">
        <f>S358*H358</f>
        <v>0</v>
      </c>
      <c r="AR358" s="16" t="s">
        <v>234</v>
      </c>
      <c r="AT358" s="16" t="s">
        <v>130</v>
      </c>
      <c r="AU358" s="16" t="s">
        <v>85</v>
      </c>
      <c r="AY358" s="16" t="s">
        <v>127</v>
      </c>
      <c r="BE358" s="207">
        <f>IF(N358="základní",J358,0)</f>
        <v>0</v>
      </c>
      <c r="BF358" s="207">
        <f>IF(N358="snížená",J358,0)</f>
        <v>0</v>
      </c>
      <c r="BG358" s="207">
        <f>IF(N358="zákl. přenesená",J358,0)</f>
        <v>0</v>
      </c>
      <c r="BH358" s="207">
        <f>IF(N358="sníž. přenesená",J358,0)</f>
        <v>0</v>
      </c>
      <c r="BI358" s="207">
        <f>IF(N358="nulová",J358,0)</f>
        <v>0</v>
      </c>
      <c r="BJ358" s="16" t="s">
        <v>83</v>
      </c>
      <c r="BK358" s="207">
        <f>ROUND(I358*H358,2)</f>
        <v>0</v>
      </c>
      <c r="BL358" s="16" t="s">
        <v>234</v>
      </c>
      <c r="BM358" s="16" t="s">
        <v>625</v>
      </c>
    </row>
    <row r="359" spans="2:47" s="1" customFormat="1" ht="12">
      <c r="B359" s="37"/>
      <c r="C359" s="38"/>
      <c r="D359" s="210" t="s">
        <v>144</v>
      </c>
      <c r="E359" s="38"/>
      <c r="F359" s="230" t="s">
        <v>562</v>
      </c>
      <c r="G359" s="38"/>
      <c r="H359" s="38"/>
      <c r="I359" s="123"/>
      <c r="J359" s="38"/>
      <c r="K359" s="38"/>
      <c r="L359" s="42"/>
      <c r="M359" s="231"/>
      <c r="N359" s="78"/>
      <c r="O359" s="78"/>
      <c r="P359" s="78"/>
      <c r="Q359" s="78"/>
      <c r="R359" s="78"/>
      <c r="S359" s="78"/>
      <c r="T359" s="79"/>
      <c r="AT359" s="16" t="s">
        <v>144</v>
      </c>
      <c r="AU359" s="16" t="s">
        <v>85</v>
      </c>
    </row>
    <row r="360" spans="2:63" s="10" customFormat="1" ht="22.8" customHeight="1">
      <c r="B360" s="180"/>
      <c r="C360" s="181"/>
      <c r="D360" s="182" t="s">
        <v>77</v>
      </c>
      <c r="E360" s="194" t="s">
        <v>626</v>
      </c>
      <c r="F360" s="194" t="s">
        <v>627</v>
      </c>
      <c r="G360" s="181"/>
      <c r="H360" s="181"/>
      <c r="I360" s="184"/>
      <c r="J360" s="195">
        <f>BK360</f>
        <v>0</v>
      </c>
      <c r="K360" s="181"/>
      <c r="L360" s="186"/>
      <c r="M360" s="187"/>
      <c r="N360" s="188"/>
      <c r="O360" s="188"/>
      <c r="P360" s="189">
        <f>SUM(P361:P371)</f>
        <v>0</v>
      </c>
      <c r="Q360" s="188"/>
      <c r="R360" s="189">
        <f>SUM(R361:R371)</f>
        <v>0.03937558</v>
      </c>
      <c r="S360" s="188"/>
      <c r="T360" s="190">
        <f>SUM(T361:T371)</f>
        <v>0</v>
      </c>
      <c r="AR360" s="191" t="s">
        <v>85</v>
      </c>
      <c r="AT360" s="192" t="s">
        <v>77</v>
      </c>
      <c r="AU360" s="192" t="s">
        <v>83</v>
      </c>
      <c r="AY360" s="191" t="s">
        <v>127</v>
      </c>
      <c r="BK360" s="193">
        <f>SUM(BK361:BK371)</f>
        <v>0</v>
      </c>
    </row>
    <row r="361" spans="2:65" s="1" customFormat="1" ht="16.5" customHeight="1">
      <c r="B361" s="37"/>
      <c r="C361" s="196" t="s">
        <v>628</v>
      </c>
      <c r="D361" s="196" t="s">
        <v>130</v>
      </c>
      <c r="E361" s="197" t="s">
        <v>629</v>
      </c>
      <c r="F361" s="198" t="s">
        <v>630</v>
      </c>
      <c r="G361" s="199" t="s">
        <v>133</v>
      </c>
      <c r="H361" s="200">
        <v>96.038</v>
      </c>
      <c r="I361" s="201"/>
      <c r="J361" s="202">
        <f>ROUND(I361*H361,2)</f>
        <v>0</v>
      </c>
      <c r="K361" s="198" t="s">
        <v>134</v>
      </c>
      <c r="L361" s="42"/>
      <c r="M361" s="203" t="s">
        <v>37</v>
      </c>
      <c r="N361" s="204" t="s">
        <v>49</v>
      </c>
      <c r="O361" s="78"/>
      <c r="P361" s="205">
        <f>O361*H361</f>
        <v>0</v>
      </c>
      <c r="Q361" s="205">
        <v>0</v>
      </c>
      <c r="R361" s="205">
        <f>Q361*H361</f>
        <v>0</v>
      </c>
      <c r="S361" s="205">
        <v>0</v>
      </c>
      <c r="T361" s="206">
        <f>S361*H361</f>
        <v>0</v>
      </c>
      <c r="AR361" s="16" t="s">
        <v>234</v>
      </c>
      <c r="AT361" s="16" t="s">
        <v>130</v>
      </c>
      <c r="AU361" s="16" t="s">
        <v>85</v>
      </c>
      <c r="AY361" s="16" t="s">
        <v>127</v>
      </c>
      <c r="BE361" s="207">
        <f>IF(N361="základní",J361,0)</f>
        <v>0</v>
      </c>
      <c r="BF361" s="207">
        <f>IF(N361="snížená",J361,0)</f>
        <v>0</v>
      </c>
      <c r="BG361" s="207">
        <f>IF(N361="zákl. přenesená",J361,0)</f>
        <v>0</v>
      </c>
      <c r="BH361" s="207">
        <f>IF(N361="sníž. přenesená",J361,0)</f>
        <v>0</v>
      </c>
      <c r="BI361" s="207">
        <f>IF(N361="nulová",J361,0)</f>
        <v>0</v>
      </c>
      <c r="BJ361" s="16" t="s">
        <v>83</v>
      </c>
      <c r="BK361" s="207">
        <f>ROUND(I361*H361,2)</f>
        <v>0</v>
      </c>
      <c r="BL361" s="16" t="s">
        <v>234</v>
      </c>
      <c r="BM361" s="16" t="s">
        <v>631</v>
      </c>
    </row>
    <row r="362" spans="2:51" s="11" customFormat="1" ht="12">
      <c r="B362" s="208"/>
      <c r="C362" s="209"/>
      <c r="D362" s="210" t="s">
        <v>137</v>
      </c>
      <c r="E362" s="211" t="s">
        <v>37</v>
      </c>
      <c r="F362" s="212" t="s">
        <v>138</v>
      </c>
      <c r="G362" s="209"/>
      <c r="H362" s="211" t="s">
        <v>37</v>
      </c>
      <c r="I362" s="213"/>
      <c r="J362" s="209"/>
      <c r="K362" s="209"/>
      <c r="L362" s="214"/>
      <c r="M362" s="215"/>
      <c r="N362" s="216"/>
      <c r="O362" s="216"/>
      <c r="P362" s="216"/>
      <c r="Q362" s="216"/>
      <c r="R362" s="216"/>
      <c r="S362" s="216"/>
      <c r="T362" s="217"/>
      <c r="AT362" s="218" t="s">
        <v>137</v>
      </c>
      <c r="AU362" s="218" t="s">
        <v>85</v>
      </c>
      <c r="AV362" s="11" t="s">
        <v>83</v>
      </c>
      <c r="AW362" s="11" t="s">
        <v>38</v>
      </c>
      <c r="AX362" s="11" t="s">
        <v>78</v>
      </c>
      <c r="AY362" s="218" t="s">
        <v>127</v>
      </c>
    </row>
    <row r="363" spans="2:51" s="12" customFormat="1" ht="12">
      <c r="B363" s="219"/>
      <c r="C363" s="220"/>
      <c r="D363" s="210" t="s">
        <v>137</v>
      </c>
      <c r="E363" s="221" t="s">
        <v>37</v>
      </c>
      <c r="F363" s="222" t="s">
        <v>632</v>
      </c>
      <c r="G363" s="220"/>
      <c r="H363" s="223">
        <v>19.8</v>
      </c>
      <c r="I363" s="224"/>
      <c r="J363" s="220"/>
      <c r="K363" s="220"/>
      <c r="L363" s="225"/>
      <c r="M363" s="226"/>
      <c r="N363" s="227"/>
      <c r="O363" s="227"/>
      <c r="P363" s="227"/>
      <c r="Q363" s="227"/>
      <c r="R363" s="227"/>
      <c r="S363" s="227"/>
      <c r="T363" s="228"/>
      <c r="AT363" s="229" t="s">
        <v>137</v>
      </c>
      <c r="AU363" s="229" t="s">
        <v>85</v>
      </c>
      <c r="AV363" s="12" t="s">
        <v>85</v>
      </c>
      <c r="AW363" s="12" t="s">
        <v>38</v>
      </c>
      <c r="AX363" s="12" t="s">
        <v>78</v>
      </c>
      <c r="AY363" s="229" t="s">
        <v>127</v>
      </c>
    </row>
    <row r="364" spans="2:51" s="12" customFormat="1" ht="12">
      <c r="B364" s="219"/>
      <c r="C364" s="220"/>
      <c r="D364" s="210" t="s">
        <v>137</v>
      </c>
      <c r="E364" s="221" t="s">
        <v>37</v>
      </c>
      <c r="F364" s="222" t="s">
        <v>633</v>
      </c>
      <c r="G364" s="220"/>
      <c r="H364" s="223">
        <v>22.8</v>
      </c>
      <c r="I364" s="224"/>
      <c r="J364" s="220"/>
      <c r="K364" s="220"/>
      <c r="L364" s="225"/>
      <c r="M364" s="226"/>
      <c r="N364" s="227"/>
      <c r="O364" s="227"/>
      <c r="P364" s="227"/>
      <c r="Q364" s="227"/>
      <c r="R364" s="227"/>
      <c r="S364" s="227"/>
      <c r="T364" s="228"/>
      <c r="AT364" s="229" t="s">
        <v>137</v>
      </c>
      <c r="AU364" s="229" t="s">
        <v>85</v>
      </c>
      <c r="AV364" s="12" t="s">
        <v>85</v>
      </c>
      <c r="AW364" s="12" t="s">
        <v>38</v>
      </c>
      <c r="AX364" s="12" t="s">
        <v>78</v>
      </c>
      <c r="AY364" s="229" t="s">
        <v>127</v>
      </c>
    </row>
    <row r="365" spans="2:51" s="12" customFormat="1" ht="12">
      <c r="B365" s="219"/>
      <c r="C365" s="220"/>
      <c r="D365" s="210" t="s">
        <v>137</v>
      </c>
      <c r="E365" s="221" t="s">
        <v>37</v>
      </c>
      <c r="F365" s="222" t="s">
        <v>634</v>
      </c>
      <c r="G365" s="220"/>
      <c r="H365" s="223">
        <v>15.675</v>
      </c>
      <c r="I365" s="224"/>
      <c r="J365" s="220"/>
      <c r="K365" s="220"/>
      <c r="L365" s="225"/>
      <c r="M365" s="226"/>
      <c r="N365" s="227"/>
      <c r="O365" s="227"/>
      <c r="P365" s="227"/>
      <c r="Q365" s="227"/>
      <c r="R365" s="227"/>
      <c r="S365" s="227"/>
      <c r="T365" s="228"/>
      <c r="AT365" s="229" t="s">
        <v>137</v>
      </c>
      <c r="AU365" s="229" t="s">
        <v>85</v>
      </c>
      <c r="AV365" s="12" t="s">
        <v>85</v>
      </c>
      <c r="AW365" s="12" t="s">
        <v>38</v>
      </c>
      <c r="AX365" s="12" t="s">
        <v>78</v>
      </c>
      <c r="AY365" s="229" t="s">
        <v>127</v>
      </c>
    </row>
    <row r="366" spans="2:51" s="12" customFormat="1" ht="12">
      <c r="B366" s="219"/>
      <c r="C366" s="220"/>
      <c r="D366" s="210" t="s">
        <v>137</v>
      </c>
      <c r="E366" s="221" t="s">
        <v>37</v>
      </c>
      <c r="F366" s="222" t="s">
        <v>635</v>
      </c>
      <c r="G366" s="220"/>
      <c r="H366" s="223">
        <v>30.075</v>
      </c>
      <c r="I366" s="224"/>
      <c r="J366" s="220"/>
      <c r="K366" s="220"/>
      <c r="L366" s="225"/>
      <c r="M366" s="226"/>
      <c r="N366" s="227"/>
      <c r="O366" s="227"/>
      <c r="P366" s="227"/>
      <c r="Q366" s="227"/>
      <c r="R366" s="227"/>
      <c r="S366" s="227"/>
      <c r="T366" s="228"/>
      <c r="AT366" s="229" t="s">
        <v>137</v>
      </c>
      <c r="AU366" s="229" t="s">
        <v>85</v>
      </c>
      <c r="AV366" s="12" t="s">
        <v>85</v>
      </c>
      <c r="AW366" s="12" t="s">
        <v>38</v>
      </c>
      <c r="AX366" s="12" t="s">
        <v>78</v>
      </c>
      <c r="AY366" s="229" t="s">
        <v>127</v>
      </c>
    </row>
    <row r="367" spans="2:51" s="12" customFormat="1" ht="12">
      <c r="B367" s="219"/>
      <c r="C367" s="220"/>
      <c r="D367" s="210" t="s">
        <v>137</v>
      </c>
      <c r="E367" s="221" t="s">
        <v>37</v>
      </c>
      <c r="F367" s="222" t="s">
        <v>636</v>
      </c>
      <c r="G367" s="220"/>
      <c r="H367" s="223">
        <v>7.688</v>
      </c>
      <c r="I367" s="224"/>
      <c r="J367" s="220"/>
      <c r="K367" s="220"/>
      <c r="L367" s="225"/>
      <c r="M367" s="226"/>
      <c r="N367" s="227"/>
      <c r="O367" s="227"/>
      <c r="P367" s="227"/>
      <c r="Q367" s="227"/>
      <c r="R367" s="227"/>
      <c r="S367" s="227"/>
      <c r="T367" s="228"/>
      <c r="AT367" s="229" t="s">
        <v>137</v>
      </c>
      <c r="AU367" s="229" t="s">
        <v>85</v>
      </c>
      <c r="AV367" s="12" t="s">
        <v>85</v>
      </c>
      <c r="AW367" s="12" t="s">
        <v>38</v>
      </c>
      <c r="AX367" s="12" t="s">
        <v>78</v>
      </c>
      <c r="AY367" s="229" t="s">
        <v>127</v>
      </c>
    </row>
    <row r="368" spans="2:51" s="13" customFormat="1" ht="12">
      <c r="B368" s="232"/>
      <c r="C368" s="233"/>
      <c r="D368" s="210" t="s">
        <v>137</v>
      </c>
      <c r="E368" s="234" t="s">
        <v>37</v>
      </c>
      <c r="F368" s="235" t="s">
        <v>158</v>
      </c>
      <c r="G368" s="233"/>
      <c r="H368" s="236">
        <v>96.038</v>
      </c>
      <c r="I368" s="237"/>
      <c r="J368" s="233"/>
      <c r="K368" s="233"/>
      <c r="L368" s="238"/>
      <c r="M368" s="239"/>
      <c r="N368" s="240"/>
      <c r="O368" s="240"/>
      <c r="P368" s="240"/>
      <c r="Q368" s="240"/>
      <c r="R368" s="240"/>
      <c r="S368" s="240"/>
      <c r="T368" s="241"/>
      <c r="AT368" s="242" t="s">
        <v>137</v>
      </c>
      <c r="AU368" s="242" t="s">
        <v>85</v>
      </c>
      <c r="AV368" s="13" t="s">
        <v>135</v>
      </c>
      <c r="AW368" s="13" t="s">
        <v>38</v>
      </c>
      <c r="AX368" s="13" t="s">
        <v>83</v>
      </c>
      <c r="AY368" s="242" t="s">
        <v>127</v>
      </c>
    </row>
    <row r="369" spans="2:65" s="1" customFormat="1" ht="16.5" customHeight="1">
      <c r="B369" s="37"/>
      <c r="C369" s="196" t="s">
        <v>637</v>
      </c>
      <c r="D369" s="196" t="s">
        <v>130</v>
      </c>
      <c r="E369" s="197" t="s">
        <v>638</v>
      </c>
      <c r="F369" s="198" t="s">
        <v>639</v>
      </c>
      <c r="G369" s="199" t="s">
        <v>133</v>
      </c>
      <c r="H369" s="200">
        <v>96.038</v>
      </c>
      <c r="I369" s="201"/>
      <c r="J369" s="202">
        <f>ROUND(I369*H369,2)</f>
        <v>0</v>
      </c>
      <c r="K369" s="198" t="s">
        <v>134</v>
      </c>
      <c r="L369" s="42"/>
      <c r="M369" s="203" t="s">
        <v>37</v>
      </c>
      <c r="N369" s="204" t="s">
        <v>49</v>
      </c>
      <c r="O369" s="78"/>
      <c r="P369" s="205">
        <f>O369*H369</f>
        <v>0</v>
      </c>
      <c r="Q369" s="205">
        <v>0</v>
      </c>
      <c r="R369" s="205">
        <f>Q369*H369</f>
        <v>0</v>
      </c>
      <c r="S369" s="205">
        <v>0</v>
      </c>
      <c r="T369" s="206">
        <f>S369*H369</f>
        <v>0</v>
      </c>
      <c r="AR369" s="16" t="s">
        <v>234</v>
      </c>
      <c r="AT369" s="16" t="s">
        <v>130</v>
      </c>
      <c r="AU369" s="16" t="s">
        <v>85</v>
      </c>
      <c r="AY369" s="16" t="s">
        <v>127</v>
      </c>
      <c r="BE369" s="207">
        <f>IF(N369="základní",J369,0)</f>
        <v>0</v>
      </c>
      <c r="BF369" s="207">
        <f>IF(N369="snížená",J369,0)</f>
        <v>0</v>
      </c>
      <c r="BG369" s="207">
        <f>IF(N369="zákl. přenesená",J369,0)</f>
        <v>0</v>
      </c>
      <c r="BH369" s="207">
        <f>IF(N369="sníž. přenesená",J369,0)</f>
        <v>0</v>
      </c>
      <c r="BI369" s="207">
        <f>IF(N369="nulová",J369,0)</f>
        <v>0</v>
      </c>
      <c r="BJ369" s="16" t="s">
        <v>83</v>
      </c>
      <c r="BK369" s="207">
        <f>ROUND(I369*H369,2)</f>
        <v>0</v>
      </c>
      <c r="BL369" s="16" t="s">
        <v>234</v>
      </c>
      <c r="BM369" s="16" t="s">
        <v>640</v>
      </c>
    </row>
    <row r="370" spans="2:65" s="1" customFormat="1" ht="16.5" customHeight="1">
      <c r="B370" s="37"/>
      <c r="C370" s="196" t="s">
        <v>641</v>
      </c>
      <c r="D370" s="196" t="s">
        <v>130</v>
      </c>
      <c r="E370" s="197" t="s">
        <v>642</v>
      </c>
      <c r="F370" s="198" t="s">
        <v>643</v>
      </c>
      <c r="G370" s="199" t="s">
        <v>133</v>
      </c>
      <c r="H370" s="200">
        <v>96.038</v>
      </c>
      <c r="I370" s="201"/>
      <c r="J370" s="202">
        <f>ROUND(I370*H370,2)</f>
        <v>0</v>
      </c>
      <c r="K370" s="198" t="s">
        <v>134</v>
      </c>
      <c r="L370" s="42"/>
      <c r="M370" s="203" t="s">
        <v>37</v>
      </c>
      <c r="N370" s="204" t="s">
        <v>49</v>
      </c>
      <c r="O370" s="78"/>
      <c r="P370" s="205">
        <f>O370*H370</f>
        <v>0</v>
      </c>
      <c r="Q370" s="205">
        <v>0.0002</v>
      </c>
      <c r="R370" s="205">
        <f>Q370*H370</f>
        <v>0.019207600000000002</v>
      </c>
      <c r="S370" s="205">
        <v>0</v>
      </c>
      <c r="T370" s="206">
        <f>S370*H370</f>
        <v>0</v>
      </c>
      <c r="AR370" s="16" t="s">
        <v>234</v>
      </c>
      <c r="AT370" s="16" t="s">
        <v>130</v>
      </c>
      <c r="AU370" s="16" t="s">
        <v>85</v>
      </c>
      <c r="AY370" s="16" t="s">
        <v>127</v>
      </c>
      <c r="BE370" s="207">
        <f>IF(N370="základní",J370,0)</f>
        <v>0</v>
      </c>
      <c r="BF370" s="207">
        <f>IF(N370="snížená",J370,0)</f>
        <v>0</v>
      </c>
      <c r="BG370" s="207">
        <f>IF(N370="zákl. přenesená",J370,0)</f>
        <v>0</v>
      </c>
      <c r="BH370" s="207">
        <f>IF(N370="sníž. přenesená",J370,0)</f>
        <v>0</v>
      </c>
      <c r="BI370" s="207">
        <f>IF(N370="nulová",J370,0)</f>
        <v>0</v>
      </c>
      <c r="BJ370" s="16" t="s">
        <v>83</v>
      </c>
      <c r="BK370" s="207">
        <f>ROUND(I370*H370,2)</f>
        <v>0</v>
      </c>
      <c r="BL370" s="16" t="s">
        <v>234</v>
      </c>
      <c r="BM370" s="16" t="s">
        <v>644</v>
      </c>
    </row>
    <row r="371" spans="2:65" s="1" customFormat="1" ht="22.5" customHeight="1">
      <c r="B371" s="37"/>
      <c r="C371" s="196" t="s">
        <v>645</v>
      </c>
      <c r="D371" s="196" t="s">
        <v>130</v>
      </c>
      <c r="E371" s="197" t="s">
        <v>646</v>
      </c>
      <c r="F371" s="198" t="s">
        <v>647</v>
      </c>
      <c r="G371" s="199" t="s">
        <v>133</v>
      </c>
      <c r="H371" s="200">
        <v>96.038</v>
      </c>
      <c r="I371" s="201"/>
      <c r="J371" s="202">
        <f>ROUND(I371*H371,2)</f>
        <v>0</v>
      </c>
      <c r="K371" s="198" t="s">
        <v>134</v>
      </c>
      <c r="L371" s="42"/>
      <c r="M371" s="203" t="s">
        <v>37</v>
      </c>
      <c r="N371" s="204" t="s">
        <v>49</v>
      </c>
      <c r="O371" s="78"/>
      <c r="P371" s="205">
        <f>O371*H371</f>
        <v>0</v>
      </c>
      <c r="Q371" s="205">
        <v>0.00021</v>
      </c>
      <c r="R371" s="205">
        <f>Q371*H371</f>
        <v>0.02016798</v>
      </c>
      <c r="S371" s="205">
        <v>0</v>
      </c>
      <c r="T371" s="206">
        <f>S371*H371</f>
        <v>0</v>
      </c>
      <c r="AR371" s="16" t="s">
        <v>234</v>
      </c>
      <c r="AT371" s="16" t="s">
        <v>130</v>
      </c>
      <c r="AU371" s="16" t="s">
        <v>85</v>
      </c>
      <c r="AY371" s="16" t="s">
        <v>127</v>
      </c>
      <c r="BE371" s="207">
        <f>IF(N371="základní",J371,0)</f>
        <v>0</v>
      </c>
      <c r="BF371" s="207">
        <f>IF(N371="snížená",J371,0)</f>
        <v>0</v>
      </c>
      <c r="BG371" s="207">
        <f>IF(N371="zákl. přenesená",J371,0)</f>
        <v>0</v>
      </c>
      <c r="BH371" s="207">
        <f>IF(N371="sníž. přenesená",J371,0)</f>
        <v>0</v>
      </c>
      <c r="BI371" s="207">
        <f>IF(N371="nulová",J371,0)</f>
        <v>0</v>
      </c>
      <c r="BJ371" s="16" t="s">
        <v>83</v>
      </c>
      <c r="BK371" s="207">
        <f>ROUND(I371*H371,2)</f>
        <v>0</v>
      </c>
      <c r="BL371" s="16" t="s">
        <v>234</v>
      </c>
      <c r="BM371" s="16" t="s">
        <v>648</v>
      </c>
    </row>
    <row r="372" spans="2:63" s="10" customFormat="1" ht="22.8" customHeight="1">
      <c r="B372" s="180"/>
      <c r="C372" s="181"/>
      <c r="D372" s="182" t="s">
        <v>77</v>
      </c>
      <c r="E372" s="194" t="s">
        <v>649</v>
      </c>
      <c r="F372" s="194" t="s">
        <v>650</v>
      </c>
      <c r="G372" s="181"/>
      <c r="H372" s="181"/>
      <c r="I372" s="184"/>
      <c r="J372" s="195">
        <f>BK372</f>
        <v>0</v>
      </c>
      <c r="K372" s="181"/>
      <c r="L372" s="186"/>
      <c r="M372" s="187"/>
      <c r="N372" s="188"/>
      <c r="O372" s="188"/>
      <c r="P372" s="189">
        <f>SUM(P373:P403)</f>
        <v>0</v>
      </c>
      <c r="Q372" s="188"/>
      <c r="R372" s="189">
        <f>SUM(R373:R403)</f>
        <v>0.39029937</v>
      </c>
      <c r="S372" s="188"/>
      <c r="T372" s="190">
        <f>SUM(T373:T403)</f>
        <v>0.06711221</v>
      </c>
      <c r="AR372" s="191" t="s">
        <v>85</v>
      </c>
      <c r="AT372" s="192" t="s">
        <v>77</v>
      </c>
      <c r="AU372" s="192" t="s">
        <v>83</v>
      </c>
      <c r="AY372" s="191" t="s">
        <v>127</v>
      </c>
      <c r="BK372" s="193">
        <f>SUM(BK373:BK403)</f>
        <v>0</v>
      </c>
    </row>
    <row r="373" spans="2:65" s="1" customFormat="1" ht="16.5" customHeight="1">
      <c r="B373" s="37"/>
      <c r="C373" s="196" t="s">
        <v>651</v>
      </c>
      <c r="D373" s="196" t="s">
        <v>130</v>
      </c>
      <c r="E373" s="197" t="s">
        <v>652</v>
      </c>
      <c r="F373" s="198" t="s">
        <v>653</v>
      </c>
      <c r="G373" s="199" t="s">
        <v>133</v>
      </c>
      <c r="H373" s="200">
        <v>150.12</v>
      </c>
      <c r="I373" s="201"/>
      <c r="J373" s="202">
        <f>ROUND(I373*H373,2)</f>
        <v>0</v>
      </c>
      <c r="K373" s="198" t="s">
        <v>134</v>
      </c>
      <c r="L373" s="42"/>
      <c r="M373" s="203" t="s">
        <v>37</v>
      </c>
      <c r="N373" s="204" t="s">
        <v>49</v>
      </c>
      <c r="O373" s="78"/>
      <c r="P373" s="205">
        <f>O373*H373</f>
        <v>0</v>
      </c>
      <c r="Q373" s="205">
        <v>0</v>
      </c>
      <c r="R373" s="205">
        <f>Q373*H373</f>
        <v>0</v>
      </c>
      <c r="S373" s="205">
        <v>0</v>
      </c>
      <c r="T373" s="206">
        <f>S373*H373</f>
        <v>0</v>
      </c>
      <c r="AR373" s="16" t="s">
        <v>234</v>
      </c>
      <c r="AT373" s="16" t="s">
        <v>130</v>
      </c>
      <c r="AU373" s="16" t="s">
        <v>85</v>
      </c>
      <c r="AY373" s="16" t="s">
        <v>127</v>
      </c>
      <c r="BE373" s="207">
        <f>IF(N373="základní",J373,0)</f>
        <v>0</v>
      </c>
      <c r="BF373" s="207">
        <f>IF(N373="snížená",J373,0)</f>
        <v>0</v>
      </c>
      <c r="BG373" s="207">
        <f>IF(N373="zákl. přenesená",J373,0)</f>
        <v>0</v>
      </c>
      <c r="BH373" s="207">
        <f>IF(N373="sníž. přenesená",J373,0)</f>
        <v>0</v>
      </c>
      <c r="BI373" s="207">
        <f>IF(N373="nulová",J373,0)</f>
        <v>0</v>
      </c>
      <c r="BJ373" s="16" t="s">
        <v>83</v>
      </c>
      <c r="BK373" s="207">
        <f>ROUND(I373*H373,2)</f>
        <v>0</v>
      </c>
      <c r="BL373" s="16" t="s">
        <v>234</v>
      </c>
      <c r="BM373" s="16" t="s">
        <v>654</v>
      </c>
    </row>
    <row r="374" spans="2:47" s="1" customFormat="1" ht="12">
      <c r="B374" s="37"/>
      <c r="C374" s="38"/>
      <c r="D374" s="210" t="s">
        <v>144</v>
      </c>
      <c r="E374" s="38"/>
      <c r="F374" s="230" t="s">
        <v>655</v>
      </c>
      <c r="G374" s="38"/>
      <c r="H374" s="38"/>
      <c r="I374" s="123"/>
      <c r="J374" s="38"/>
      <c r="K374" s="38"/>
      <c r="L374" s="42"/>
      <c r="M374" s="231"/>
      <c r="N374" s="78"/>
      <c r="O374" s="78"/>
      <c r="P374" s="78"/>
      <c r="Q374" s="78"/>
      <c r="R374" s="78"/>
      <c r="S374" s="78"/>
      <c r="T374" s="79"/>
      <c r="AT374" s="16" t="s">
        <v>144</v>
      </c>
      <c r="AU374" s="16" t="s">
        <v>85</v>
      </c>
    </row>
    <row r="375" spans="2:51" s="11" customFormat="1" ht="12">
      <c r="B375" s="208"/>
      <c r="C375" s="209"/>
      <c r="D375" s="210" t="s">
        <v>137</v>
      </c>
      <c r="E375" s="211" t="s">
        <v>37</v>
      </c>
      <c r="F375" s="212" t="s">
        <v>138</v>
      </c>
      <c r="G375" s="209"/>
      <c r="H375" s="211" t="s">
        <v>37</v>
      </c>
      <c r="I375" s="213"/>
      <c r="J375" s="209"/>
      <c r="K375" s="209"/>
      <c r="L375" s="214"/>
      <c r="M375" s="215"/>
      <c r="N375" s="216"/>
      <c r="O375" s="216"/>
      <c r="P375" s="216"/>
      <c r="Q375" s="216"/>
      <c r="R375" s="216"/>
      <c r="S375" s="216"/>
      <c r="T375" s="217"/>
      <c r="AT375" s="218" t="s">
        <v>137</v>
      </c>
      <c r="AU375" s="218" t="s">
        <v>85</v>
      </c>
      <c r="AV375" s="11" t="s">
        <v>83</v>
      </c>
      <c r="AW375" s="11" t="s">
        <v>38</v>
      </c>
      <c r="AX375" s="11" t="s">
        <v>78</v>
      </c>
      <c r="AY375" s="218" t="s">
        <v>127</v>
      </c>
    </row>
    <row r="376" spans="2:51" s="12" customFormat="1" ht="12">
      <c r="B376" s="219"/>
      <c r="C376" s="220"/>
      <c r="D376" s="210" t="s">
        <v>137</v>
      </c>
      <c r="E376" s="221" t="s">
        <v>37</v>
      </c>
      <c r="F376" s="222" t="s">
        <v>208</v>
      </c>
      <c r="G376" s="220"/>
      <c r="H376" s="223">
        <v>34.18</v>
      </c>
      <c r="I376" s="224"/>
      <c r="J376" s="220"/>
      <c r="K376" s="220"/>
      <c r="L376" s="225"/>
      <c r="M376" s="226"/>
      <c r="N376" s="227"/>
      <c r="O376" s="227"/>
      <c r="P376" s="227"/>
      <c r="Q376" s="227"/>
      <c r="R376" s="227"/>
      <c r="S376" s="227"/>
      <c r="T376" s="228"/>
      <c r="AT376" s="229" t="s">
        <v>137</v>
      </c>
      <c r="AU376" s="229" t="s">
        <v>85</v>
      </c>
      <c r="AV376" s="12" t="s">
        <v>85</v>
      </c>
      <c r="AW376" s="12" t="s">
        <v>38</v>
      </c>
      <c r="AX376" s="12" t="s">
        <v>78</v>
      </c>
      <c r="AY376" s="229" t="s">
        <v>127</v>
      </c>
    </row>
    <row r="377" spans="2:51" s="12" customFormat="1" ht="12">
      <c r="B377" s="219"/>
      <c r="C377" s="220"/>
      <c r="D377" s="210" t="s">
        <v>137</v>
      </c>
      <c r="E377" s="221" t="s">
        <v>37</v>
      </c>
      <c r="F377" s="222" t="s">
        <v>209</v>
      </c>
      <c r="G377" s="220"/>
      <c r="H377" s="223">
        <v>29.39</v>
      </c>
      <c r="I377" s="224"/>
      <c r="J377" s="220"/>
      <c r="K377" s="220"/>
      <c r="L377" s="225"/>
      <c r="M377" s="226"/>
      <c r="N377" s="227"/>
      <c r="O377" s="227"/>
      <c r="P377" s="227"/>
      <c r="Q377" s="227"/>
      <c r="R377" s="227"/>
      <c r="S377" s="227"/>
      <c r="T377" s="228"/>
      <c r="AT377" s="229" t="s">
        <v>137</v>
      </c>
      <c r="AU377" s="229" t="s">
        <v>85</v>
      </c>
      <c r="AV377" s="12" t="s">
        <v>85</v>
      </c>
      <c r="AW377" s="12" t="s">
        <v>38</v>
      </c>
      <c r="AX377" s="12" t="s">
        <v>78</v>
      </c>
      <c r="AY377" s="229" t="s">
        <v>127</v>
      </c>
    </row>
    <row r="378" spans="2:51" s="12" customFormat="1" ht="12">
      <c r="B378" s="219"/>
      <c r="C378" s="220"/>
      <c r="D378" s="210" t="s">
        <v>137</v>
      </c>
      <c r="E378" s="221" t="s">
        <v>37</v>
      </c>
      <c r="F378" s="222" t="s">
        <v>210</v>
      </c>
      <c r="G378" s="220"/>
      <c r="H378" s="223">
        <v>36.54</v>
      </c>
      <c r="I378" s="224"/>
      <c r="J378" s="220"/>
      <c r="K378" s="220"/>
      <c r="L378" s="225"/>
      <c r="M378" s="226"/>
      <c r="N378" s="227"/>
      <c r="O378" s="227"/>
      <c r="P378" s="227"/>
      <c r="Q378" s="227"/>
      <c r="R378" s="227"/>
      <c r="S378" s="227"/>
      <c r="T378" s="228"/>
      <c r="AT378" s="229" t="s">
        <v>137</v>
      </c>
      <c r="AU378" s="229" t="s">
        <v>85</v>
      </c>
      <c r="AV378" s="12" t="s">
        <v>85</v>
      </c>
      <c r="AW378" s="12" t="s">
        <v>38</v>
      </c>
      <c r="AX378" s="12" t="s">
        <v>78</v>
      </c>
      <c r="AY378" s="229" t="s">
        <v>127</v>
      </c>
    </row>
    <row r="379" spans="2:51" s="12" customFormat="1" ht="12">
      <c r="B379" s="219"/>
      <c r="C379" s="220"/>
      <c r="D379" s="210" t="s">
        <v>137</v>
      </c>
      <c r="E379" s="221" t="s">
        <v>37</v>
      </c>
      <c r="F379" s="222" t="s">
        <v>211</v>
      </c>
      <c r="G379" s="220"/>
      <c r="H379" s="223">
        <v>45.56</v>
      </c>
      <c r="I379" s="224"/>
      <c r="J379" s="220"/>
      <c r="K379" s="220"/>
      <c r="L379" s="225"/>
      <c r="M379" s="226"/>
      <c r="N379" s="227"/>
      <c r="O379" s="227"/>
      <c r="P379" s="227"/>
      <c r="Q379" s="227"/>
      <c r="R379" s="227"/>
      <c r="S379" s="227"/>
      <c r="T379" s="228"/>
      <c r="AT379" s="229" t="s">
        <v>137</v>
      </c>
      <c r="AU379" s="229" t="s">
        <v>85</v>
      </c>
      <c r="AV379" s="12" t="s">
        <v>85</v>
      </c>
      <c r="AW379" s="12" t="s">
        <v>38</v>
      </c>
      <c r="AX379" s="12" t="s">
        <v>78</v>
      </c>
      <c r="AY379" s="229" t="s">
        <v>127</v>
      </c>
    </row>
    <row r="380" spans="2:51" s="12" customFormat="1" ht="12">
      <c r="B380" s="219"/>
      <c r="C380" s="220"/>
      <c r="D380" s="210" t="s">
        <v>137</v>
      </c>
      <c r="E380" s="221" t="s">
        <v>37</v>
      </c>
      <c r="F380" s="222" t="s">
        <v>212</v>
      </c>
      <c r="G380" s="220"/>
      <c r="H380" s="223">
        <v>4.45</v>
      </c>
      <c r="I380" s="224"/>
      <c r="J380" s="220"/>
      <c r="K380" s="220"/>
      <c r="L380" s="225"/>
      <c r="M380" s="226"/>
      <c r="N380" s="227"/>
      <c r="O380" s="227"/>
      <c r="P380" s="227"/>
      <c r="Q380" s="227"/>
      <c r="R380" s="227"/>
      <c r="S380" s="227"/>
      <c r="T380" s="228"/>
      <c r="AT380" s="229" t="s">
        <v>137</v>
      </c>
      <c r="AU380" s="229" t="s">
        <v>85</v>
      </c>
      <c r="AV380" s="12" t="s">
        <v>85</v>
      </c>
      <c r="AW380" s="12" t="s">
        <v>38</v>
      </c>
      <c r="AX380" s="12" t="s">
        <v>78</v>
      </c>
      <c r="AY380" s="229" t="s">
        <v>127</v>
      </c>
    </row>
    <row r="381" spans="2:51" s="13" customFormat="1" ht="12">
      <c r="B381" s="232"/>
      <c r="C381" s="233"/>
      <c r="D381" s="210" t="s">
        <v>137</v>
      </c>
      <c r="E381" s="234" t="s">
        <v>37</v>
      </c>
      <c r="F381" s="235" t="s">
        <v>158</v>
      </c>
      <c r="G381" s="233"/>
      <c r="H381" s="236">
        <v>150.12</v>
      </c>
      <c r="I381" s="237"/>
      <c r="J381" s="233"/>
      <c r="K381" s="233"/>
      <c r="L381" s="238"/>
      <c r="M381" s="239"/>
      <c r="N381" s="240"/>
      <c r="O381" s="240"/>
      <c r="P381" s="240"/>
      <c r="Q381" s="240"/>
      <c r="R381" s="240"/>
      <c r="S381" s="240"/>
      <c r="T381" s="241"/>
      <c r="AT381" s="242" t="s">
        <v>137</v>
      </c>
      <c r="AU381" s="242" t="s">
        <v>85</v>
      </c>
      <c r="AV381" s="13" t="s">
        <v>135</v>
      </c>
      <c r="AW381" s="13" t="s">
        <v>38</v>
      </c>
      <c r="AX381" s="13" t="s">
        <v>83</v>
      </c>
      <c r="AY381" s="242" t="s">
        <v>127</v>
      </c>
    </row>
    <row r="382" spans="2:65" s="1" customFormat="1" ht="16.5" customHeight="1">
      <c r="B382" s="37"/>
      <c r="C382" s="243" t="s">
        <v>656</v>
      </c>
      <c r="D382" s="243" t="s">
        <v>197</v>
      </c>
      <c r="E382" s="244" t="s">
        <v>657</v>
      </c>
      <c r="F382" s="245" t="s">
        <v>658</v>
      </c>
      <c r="G382" s="246" t="s">
        <v>133</v>
      </c>
      <c r="H382" s="247">
        <v>157.626</v>
      </c>
      <c r="I382" s="248"/>
      <c r="J382" s="249">
        <f>ROUND(I382*H382,2)</f>
        <v>0</v>
      </c>
      <c r="K382" s="245" t="s">
        <v>134</v>
      </c>
      <c r="L382" s="250"/>
      <c r="M382" s="251" t="s">
        <v>37</v>
      </c>
      <c r="N382" s="252" t="s">
        <v>49</v>
      </c>
      <c r="O382" s="78"/>
      <c r="P382" s="205">
        <f>O382*H382</f>
        <v>0</v>
      </c>
      <c r="Q382" s="205">
        <v>0</v>
      </c>
      <c r="R382" s="205">
        <f>Q382*H382</f>
        <v>0</v>
      </c>
      <c r="S382" s="205">
        <v>0</v>
      </c>
      <c r="T382" s="206">
        <f>S382*H382</f>
        <v>0</v>
      </c>
      <c r="AR382" s="16" t="s">
        <v>326</v>
      </c>
      <c r="AT382" s="16" t="s">
        <v>197</v>
      </c>
      <c r="AU382" s="16" t="s">
        <v>85</v>
      </c>
      <c r="AY382" s="16" t="s">
        <v>127</v>
      </c>
      <c r="BE382" s="207">
        <f>IF(N382="základní",J382,0)</f>
        <v>0</v>
      </c>
      <c r="BF382" s="207">
        <f>IF(N382="snížená",J382,0)</f>
        <v>0</v>
      </c>
      <c r="BG382" s="207">
        <f>IF(N382="zákl. přenesená",J382,0)</f>
        <v>0</v>
      </c>
      <c r="BH382" s="207">
        <f>IF(N382="sníž. přenesená",J382,0)</f>
        <v>0</v>
      </c>
      <c r="BI382" s="207">
        <f>IF(N382="nulová",J382,0)</f>
        <v>0</v>
      </c>
      <c r="BJ382" s="16" t="s">
        <v>83</v>
      </c>
      <c r="BK382" s="207">
        <f>ROUND(I382*H382,2)</f>
        <v>0</v>
      </c>
      <c r="BL382" s="16" t="s">
        <v>234</v>
      </c>
      <c r="BM382" s="16" t="s">
        <v>659</v>
      </c>
    </row>
    <row r="383" spans="2:51" s="12" customFormat="1" ht="12">
      <c r="B383" s="219"/>
      <c r="C383" s="220"/>
      <c r="D383" s="210" t="s">
        <v>137</v>
      </c>
      <c r="E383" s="220"/>
      <c r="F383" s="222" t="s">
        <v>660</v>
      </c>
      <c r="G383" s="220"/>
      <c r="H383" s="223">
        <v>157.626</v>
      </c>
      <c r="I383" s="224"/>
      <c r="J383" s="220"/>
      <c r="K383" s="220"/>
      <c r="L383" s="225"/>
      <c r="M383" s="226"/>
      <c r="N383" s="227"/>
      <c r="O383" s="227"/>
      <c r="P383" s="227"/>
      <c r="Q383" s="227"/>
      <c r="R383" s="227"/>
      <c r="S383" s="227"/>
      <c r="T383" s="228"/>
      <c r="AT383" s="229" t="s">
        <v>137</v>
      </c>
      <c r="AU383" s="229" t="s">
        <v>85</v>
      </c>
      <c r="AV383" s="12" t="s">
        <v>85</v>
      </c>
      <c r="AW383" s="12" t="s">
        <v>4</v>
      </c>
      <c r="AX383" s="12" t="s">
        <v>83</v>
      </c>
      <c r="AY383" s="229" t="s">
        <v>127</v>
      </c>
    </row>
    <row r="384" spans="2:65" s="1" customFormat="1" ht="16.5" customHeight="1">
      <c r="B384" s="37"/>
      <c r="C384" s="196" t="s">
        <v>661</v>
      </c>
      <c r="D384" s="196" t="s">
        <v>130</v>
      </c>
      <c r="E384" s="197" t="s">
        <v>662</v>
      </c>
      <c r="F384" s="198" t="s">
        <v>663</v>
      </c>
      <c r="G384" s="199" t="s">
        <v>133</v>
      </c>
      <c r="H384" s="200">
        <v>216.491</v>
      </c>
      <c r="I384" s="201"/>
      <c r="J384" s="202">
        <f>ROUND(I384*H384,2)</f>
        <v>0</v>
      </c>
      <c r="K384" s="198" t="s">
        <v>134</v>
      </c>
      <c r="L384" s="42"/>
      <c r="M384" s="203" t="s">
        <v>37</v>
      </c>
      <c r="N384" s="204" t="s">
        <v>49</v>
      </c>
      <c r="O384" s="78"/>
      <c r="P384" s="205">
        <f>O384*H384</f>
        <v>0</v>
      </c>
      <c r="Q384" s="205">
        <v>0.001</v>
      </c>
      <c r="R384" s="205">
        <f>Q384*H384</f>
        <v>0.21649100000000002</v>
      </c>
      <c r="S384" s="205">
        <v>0.00031</v>
      </c>
      <c r="T384" s="206">
        <f>S384*H384</f>
        <v>0.06711221</v>
      </c>
      <c r="AR384" s="16" t="s">
        <v>234</v>
      </c>
      <c r="AT384" s="16" t="s">
        <v>130</v>
      </c>
      <c r="AU384" s="16" t="s">
        <v>85</v>
      </c>
      <c r="AY384" s="16" t="s">
        <v>127</v>
      </c>
      <c r="BE384" s="207">
        <f>IF(N384="základní",J384,0)</f>
        <v>0</v>
      </c>
      <c r="BF384" s="207">
        <f>IF(N384="snížená",J384,0)</f>
        <v>0</v>
      </c>
      <c r="BG384" s="207">
        <f>IF(N384="zákl. přenesená",J384,0)</f>
        <v>0</v>
      </c>
      <c r="BH384" s="207">
        <f>IF(N384="sníž. přenesená",J384,0)</f>
        <v>0</v>
      </c>
      <c r="BI384" s="207">
        <f>IF(N384="nulová",J384,0)</f>
        <v>0</v>
      </c>
      <c r="BJ384" s="16" t="s">
        <v>83</v>
      </c>
      <c r="BK384" s="207">
        <f>ROUND(I384*H384,2)</f>
        <v>0</v>
      </c>
      <c r="BL384" s="16" t="s">
        <v>234</v>
      </c>
      <c r="BM384" s="16" t="s">
        <v>664</v>
      </c>
    </row>
    <row r="385" spans="2:47" s="1" customFormat="1" ht="12">
      <c r="B385" s="37"/>
      <c r="C385" s="38"/>
      <c r="D385" s="210" t="s">
        <v>144</v>
      </c>
      <c r="E385" s="38"/>
      <c r="F385" s="230" t="s">
        <v>665</v>
      </c>
      <c r="G385" s="38"/>
      <c r="H385" s="38"/>
      <c r="I385" s="123"/>
      <c r="J385" s="38"/>
      <c r="K385" s="38"/>
      <c r="L385" s="42"/>
      <c r="M385" s="231"/>
      <c r="N385" s="78"/>
      <c r="O385" s="78"/>
      <c r="P385" s="78"/>
      <c r="Q385" s="78"/>
      <c r="R385" s="78"/>
      <c r="S385" s="78"/>
      <c r="T385" s="79"/>
      <c r="AT385" s="16" t="s">
        <v>144</v>
      </c>
      <c r="AU385" s="16" t="s">
        <v>85</v>
      </c>
    </row>
    <row r="386" spans="2:51" s="11" customFormat="1" ht="12">
      <c r="B386" s="208"/>
      <c r="C386" s="209"/>
      <c r="D386" s="210" t="s">
        <v>137</v>
      </c>
      <c r="E386" s="211" t="s">
        <v>37</v>
      </c>
      <c r="F386" s="212" t="s">
        <v>138</v>
      </c>
      <c r="G386" s="209"/>
      <c r="H386" s="211" t="s">
        <v>37</v>
      </c>
      <c r="I386" s="213"/>
      <c r="J386" s="209"/>
      <c r="K386" s="209"/>
      <c r="L386" s="214"/>
      <c r="M386" s="215"/>
      <c r="N386" s="216"/>
      <c r="O386" s="216"/>
      <c r="P386" s="216"/>
      <c r="Q386" s="216"/>
      <c r="R386" s="216"/>
      <c r="S386" s="216"/>
      <c r="T386" s="217"/>
      <c r="AT386" s="218" t="s">
        <v>137</v>
      </c>
      <c r="AU386" s="218" t="s">
        <v>85</v>
      </c>
      <c r="AV386" s="11" t="s">
        <v>83</v>
      </c>
      <c r="AW386" s="11" t="s">
        <v>38</v>
      </c>
      <c r="AX386" s="11" t="s">
        <v>78</v>
      </c>
      <c r="AY386" s="218" t="s">
        <v>127</v>
      </c>
    </row>
    <row r="387" spans="2:51" s="11" customFormat="1" ht="12">
      <c r="B387" s="208"/>
      <c r="C387" s="209"/>
      <c r="D387" s="210" t="s">
        <v>137</v>
      </c>
      <c r="E387" s="211" t="s">
        <v>37</v>
      </c>
      <c r="F387" s="212" t="s">
        <v>666</v>
      </c>
      <c r="G387" s="209"/>
      <c r="H387" s="211" t="s">
        <v>37</v>
      </c>
      <c r="I387" s="213"/>
      <c r="J387" s="209"/>
      <c r="K387" s="209"/>
      <c r="L387" s="214"/>
      <c r="M387" s="215"/>
      <c r="N387" s="216"/>
      <c r="O387" s="216"/>
      <c r="P387" s="216"/>
      <c r="Q387" s="216"/>
      <c r="R387" s="216"/>
      <c r="S387" s="216"/>
      <c r="T387" s="217"/>
      <c r="AT387" s="218" t="s">
        <v>137</v>
      </c>
      <c r="AU387" s="218" t="s">
        <v>85</v>
      </c>
      <c r="AV387" s="11" t="s">
        <v>83</v>
      </c>
      <c r="AW387" s="11" t="s">
        <v>38</v>
      </c>
      <c r="AX387" s="11" t="s">
        <v>78</v>
      </c>
      <c r="AY387" s="218" t="s">
        <v>127</v>
      </c>
    </row>
    <row r="388" spans="2:51" s="12" customFormat="1" ht="12">
      <c r="B388" s="219"/>
      <c r="C388" s="220"/>
      <c r="D388" s="210" t="s">
        <v>137</v>
      </c>
      <c r="E388" s="221" t="s">
        <v>37</v>
      </c>
      <c r="F388" s="222" t="s">
        <v>667</v>
      </c>
      <c r="G388" s="220"/>
      <c r="H388" s="223">
        <v>42.849</v>
      </c>
      <c r="I388" s="224"/>
      <c r="J388" s="220"/>
      <c r="K388" s="220"/>
      <c r="L388" s="225"/>
      <c r="M388" s="226"/>
      <c r="N388" s="227"/>
      <c r="O388" s="227"/>
      <c r="P388" s="227"/>
      <c r="Q388" s="227"/>
      <c r="R388" s="227"/>
      <c r="S388" s="227"/>
      <c r="T388" s="228"/>
      <c r="AT388" s="229" t="s">
        <v>137</v>
      </c>
      <c r="AU388" s="229" t="s">
        <v>85</v>
      </c>
      <c r="AV388" s="12" t="s">
        <v>85</v>
      </c>
      <c r="AW388" s="12" t="s">
        <v>38</v>
      </c>
      <c r="AX388" s="12" t="s">
        <v>78</v>
      </c>
      <c r="AY388" s="229" t="s">
        <v>127</v>
      </c>
    </row>
    <row r="389" spans="2:51" s="11" customFormat="1" ht="12">
      <c r="B389" s="208"/>
      <c r="C389" s="209"/>
      <c r="D389" s="210" t="s">
        <v>137</v>
      </c>
      <c r="E389" s="211" t="s">
        <v>37</v>
      </c>
      <c r="F389" s="212" t="s">
        <v>668</v>
      </c>
      <c r="G389" s="209"/>
      <c r="H389" s="211" t="s">
        <v>37</v>
      </c>
      <c r="I389" s="213"/>
      <c r="J389" s="209"/>
      <c r="K389" s="209"/>
      <c r="L389" s="214"/>
      <c r="M389" s="215"/>
      <c r="N389" s="216"/>
      <c r="O389" s="216"/>
      <c r="P389" s="216"/>
      <c r="Q389" s="216"/>
      <c r="R389" s="216"/>
      <c r="S389" s="216"/>
      <c r="T389" s="217"/>
      <c r="AT389" s="218" t="s">
        <v>137</v>
      </c>
      <c r="AU389" s="218" t="s">
        <v>85</v>
      </c>
      <c r="AV389" s="11" t="s">
        <v>83</v>
      </c>
      <c r="AW389" s="11" t="s">
        <v>38</v>
      </c>
      <c r="AX389" s="11" t="s">
        <v>78</v>
      </c>
      <c r="AY389" s="218" t="s">
        <v>127</v>
      </c>
    </row>
    <row r="390" spans="2:51" s="12" customFormat="1" ht="12">
      <c r="B390" s="219"/>
      <c r="C390" s="220"/>
      <c r="D390" s="210" t="s">
        <v>137</v>
      </c>
      <c r="E390" s="221" t="s">
        <v>37</v>
      </c>
      <c r="F390" s="222" t="s">
        <v>669</v>
      </c>
      <c r="G390" s="220"/>
      <c r="H390" s="223">
        <v>48.28</v>
      </c>
      <c r="I390" s="224"/>
      <c r="J390" s="220"/>
      <c r="K390" s="220"/>
      <c r="L390" s="225"/>
      <c r="M390" s="226"/>
      <c r="N390" s="227"/>
      <c r="O390" s="227"/>
      <c r="P390" s="227"/>
      <c r="Q390" s="227"/>
      <c r="R390" s="227"/>
      <c r="S390" s="227"/>
      <c r="T390" s="228"/>
      <c r="AT390" s="229" t="s">
        <v>137</v>
      </c>
      <c r="AU390" s="229" t="s">
        <v>85</v>
      </c>
      <c r="AV390" s="12" t="s">
        <v>85</v>
      </c>
      <c r="AW390" s="12" t="s">
        <v>38</v>
      </c>
      <c r="AX390" s="12" t="s">
        <v>78</v>
      </c>
      <c r="AY390" s="229" t="s">
        <v>127</v>
      </c>
    </row>
    <row r="391" spans="2:51" s="11" customFormat="1" ht="12">
      <c r="B391" s="208"/>
      <c r="C391" s="209"/>
      <c r="D391" s="210" t="s">
        <v>137</v>
      </c>
      <c r="E391" s="211" t="s">
        <v>37</v>
      </c>
      <c r="F391" s="212" t="s">
        <v>670</v>
      </c>
      <c r="G391" s="209"/>
      <c r="H391" s="211" t="s">
        <v>37</v>
      </c>
      <c r="I391" s="213"/>
      <c r="J391" s="209"/>
      <c r="K391" s="209"/>
      <c r="L391" s="214"/>
      <c r="M391" s="215"/>
      <c r="N391" s="216"/>
      <c r="O391" s="216"/>
      <c r="P391" s="216"/>
      <c r="Q391" s="216"/>
      <c r="R391" s="216"/>
      <c r="S391" s="216"/>
      <c r="T391" s="217"/>
      <c r="AT391" s="218" t="s">
        <v>137</v>
      </c>
      <c r="AU391" s="218" t="s">
        <v>85</v>
      </c>
      <c r="AV391" s="11" t="s">
        <v>83</v>
      </c>
      <c r="AW391" s="11" t="s">
        <v>38</v>
      </c>
      <c r="AX391" s="11" t="s">
        <v>78</v>
      </c>
      <c r="AY391" s="218" t="s">
        <v>127</v>
      </c>
    </row>
    <row r="392" spans="2:51" s="12" customFormat="1" ht="12">
      <c r="B392" s="219"/>
      <c r="C392" s="220"/>
      <c r="D392" s="210" t="s">
        <v>137</v>
      </c>
      <c r="E392" s="221" t="s">
        <v>37</v>
      </c>
      <c r="F392" s="222" t="s">
        <v>671</v>
      </c>
      <c r="G392" s="220"/>
      <c r="H392" s="223">
        <v>43.545</v>
      </c>
      <c r="I392" s="224"/>
      <c r="J392" s="220"/>
      <c r="K392" s="220"/>
      <c r="L392" s="225"/>
      <c r="M392" s="226"/>
      <c r="N392" s="227"/>
      <c r="O392" s="227"/>
      <c r="P392" s="227"/>
      <c r="Q392" s="227"/>
      <c r="R392" s="227"/>
      <c r="S392" s="227"/>
      <c r="T392" s="228"/>
      <c r="AT392" s="229" t="s">
        <v>137</v>
      </c>
      <c r="AU392" s="229" t="s">
        <v>85</v>
      </c>
      <c r="AV392" s="12" t="s">
        <v>85</v>
      </c>
      <c r="AW392" s="12" t="s">
        <v>38</v>
      </c>
      <c r="AX392" s="12" t="s">
        <v>78</v>
      </c>
      <c r="AY392" s="229" t="s">
        <v>127</v>
      </c>
    </row>
    <row r="393" spans="2:51" s="11" customFormat="1" ht="12">
      <c r="B393" s="208"/>
      <c r="C393" s="209"/>
      <c r="D393" s="210" t="s">
        <v>137</v>
      </c>
      <c r="E393" s="211" t="s">
        <v>37</v>
      </c>
      <c r="F393" s="212" t="s">
        <v>672</v>
      </c>
      <c r="G393" s="209"/>
      <c r="H393" s="211" t="s">
        <v>37</v>
      </c>
      <c r="I393" s="213"/>
      <c r="J393" s="209"/>
      <c r="K393" s="209"/>
      <c r="L393" s="214"/>
      <c r="M393" s="215"/>
      <c r="N393" s="216"/>
      <c r="O393" s="216"/>
      <c r="P393" s="216"/>
      <c r="Q393" s="216"/>
      <c r="R393" s="216"/>
      <c r="S393" s="216"/>
      <c r="T393" s="217"/>
      <c r="AT393" s="218" t="s">
        <v>137</v>
      </c>
      <c r="AU393" s="218" t="s">
        <v>85</v>
      </c>
      <c r="AV393" s="11" t="s">
        <v>83</v>
      </c>
      <c r="AW393" s="11" t="s">
        <v>38</v>
      </c>
      <c r="AX393" s="11" t="s">
        <v>78</v>
      </c>
      <c r="AY393" s="218" t="s">
        <v>127</v>
      </c>
    </row>
    <row r="394" spans="2:51" s="12" customFormat="1" ht="12">
      <c r="B394" s="219"/>
      <c r="C394" s="220"/>
      <c r="D394" s="210" t="s">
        <v>137</v>
      </c>
      <c r="E394" s="221" t="s">
        <v>37</v>
      </c>
      <c r="F394" s="222" t="s">
        <v>673</v>
      </c>
      <c r="G394" s="220"/>
      <c r="H394" s="223">
        <v>66.954</v>
      </c>
      <c r="I394" s="224"/>
      <c r="J394" s="220"/>
      <c r="K394" s="220"/>
      <c r="L394" s="225"/>
      <c r="M394" s="226"/>
      <c r="N394" s="227"/>
      <c r="O394" s="227"/>
      <c r="P394" s="227"/>
      <c r="Q394" s="227"/>
      <c r="R394" s="227"/>
      <c r="S394" s="227"/>
      <c r="T394" s="228"/>
      <c r="AT394" s="229" t="s">
        <v>137</v>
      </c>
      <c r="AU394" s="229" t="s">
        <v>85</v>
      </c>
      <c r="AV394" s="12" t="s">
        <v>85</v>
      </c>
      <c r="AW394" s="12" t="s">
        <v>38</v>
      </c>
      <c r="AX394" s="12" t="s">
        <v>78</v>
      </c>
      <c r="AY394" s="229" t="s">
        <v>127</v>
      </c>
    </row>
    <row r="395" spans="2:51" s="11" customFormat="1" ht="12">
      <c r="B395" s="208"/>
      <c r="C395" s="209"/>
      <c r="D395" s="210" t="s">
        <v>137</v>
      </c>
      <c r="E395" s="211" t="s">
        <v>37</v>
      </c>
      <c r="F395" s="212" t="s">
        <v>674</v>
      </c>
      <c r="G395" s="209"/>
      <c r="H395" s="211" t="s">
        <v>37</v>
      </c>
      <c r="I395" s="213"/>
      <c r="J395" s="209"/>
      <c r="K395" s="209"/>
      <c r="L395" s="214"/>
      <c r="M395" s="215"/>
      <c r="N395" s="216"/>
      <c r="O395" s="216"/>
      <c r="P395" s="216"/>
      <c r="Q395" s="216"/>
      <c r="R395" s="216"/>
      <c r="S395" s="216"/>
      <c r="T395" s="217"/>
      <c r="AT395" s="218" t="s">
        <v>137</v>
      </c>
      <c r="AU395" s="218" t="s">
        <v>85</v>
      </c>
      <c r="AV395" s="11" t="s">
        <v>83</v>
      </c>
      <c r="AW395" s="11" t="s">
        <v>38</v>
      </c>
      <c r="AX395" s="11" t="s">
        <v>78</v>
      </c>
      <c r="AY395" s="218" t="s">
        <v>127</v>
      </c>
    </row>
    <row r="396" spans="2:51" s="12" customFormat="1" ht="12">
      <c r="B396" s="219"/>
      <c r="C396" s="220"/>
      <c r="D396" s="210" t="s">
        <v>137</v>
      </c>
      <c r="E396" s="221" t="s">
        <v>37</v>
      </c>
      <c r="F396" s="222" t="s">
        <v>675</v>
      </c>
      <c r="G396" s="220"/>
      <c r="H396" s="223">
        <v>14.863</v>
      </c>
      <c r="I396" s="224"/>
      <c r="J396" s="220"/>
      <c r="K396" s="220"/>
      <c r="L396" s="225"/>
      <c r="M396" s="226"/>
      <c r="N396" s="227"/>
      <c r="O396" s="227"/>
      <c r="P396" s="227"/>
      <c r="Q396" s="227"/>
      <c r="R396" s="227"/>
      <c r="S396" s="227"/>
      <c r="T396" s="228"/>
      <c r="AT396" s="229" t="s">
        <v>137</v>
      </c>
      <c r="AU396" s="229" t="s">
        <v>85</v>
      </c>
      <c r="AV396" s="12" t="s">
        <v>85</v>
      </c>
      <c r="AW396" s="12" t="s">
        <v>38</v>
      </c>
      <c r="AX396" s="12" t="s">
        <v>78</v>
      </c>
      <c r="AY396" s="229" t="s">
        <v>127</v>
      </c>
    </row>
    <row r="397" spans="2:51" s="13" customFormat="1" ht="12">
      <c r="B397" s="232"/>
      <c r="C397" s="233"/>
      <c r="D397" s="210" t="s">
        <v>137</v>
      </c>
      <c r="E397" s="234" t="s">
        <v>37</v>
      </c>
      <c r="F397" s="235" t="s">
        <v>158</v>
      </c>
      <c r="G397" s="233"/>
      <c r="H397" s="236">
        <v>216.491</v>
      </c>
      <c r="I397" s="237"/>
      <c r="J397" s="233"/>
      <c r="K397" s="233"/>
      <c r="L397" s="238"/>
      <c r="M397" s="239"/>
      <c r="N397" s="240"/>
      <c r="O397" s="240"/>
      <c r="P397" s="240"/>
      <c r="Q397" s="240"/>
      <c r="R397" s="240"/>
      <c r="S397" s="240"/>
      <c r="T397" s="241"/>
      <c r="AT397" s="242" t="s">
        <v>137</v>
      </c>
      <c r="AU397" s="242" t="s">
        <v>85</v>
      </c>
      <c r="AV397" s="13" t="s">
        <v>135</v>
      </c>
      <c r="AW397" s="13" t="s">
        <v>38</v>
      </c>
      <c r="AX397" s="13" t="s">
        <v>83</v>
      </c>
      <c r="AY397" s="242" t="s">
        <v>127</v>
      </c>
    </row>
    <row r="398" spans="2:65" s="1" customFormat="1" ht="16.5" customHeight="1">
      <c r="B398" s="37"/>
      <c r="C398" s="196" t="s">
        <v>676</v>
      </c>
      <c r="D398" s="196" t="s">
        <v>130</v>
      </c>
      <c r="E398" s="197" t="s">
        <v>677</v>
      </c>
      <c r="F398" s="198" t="s">
        <v>678</v>
      </c>
      <c r="G398" s="199" t="s">
        <v>133</v>
      </c>
      <c r="H398" s="200">
        <v>216.491</v>
      </c>
      <c r="I398" s="201"/>
      <c r="J398" s="202">
        <f>ROUND(I398*H398,2)</f>
        <v>0</v>
      </c>
      <c r="K398" s="198" t="s">
        <v>134</v>
      </c>
      <c r="L398" s="42"/>
      <c r="M398" s="203" t="s">
        <v>37</v>
      </c>
      <c r="N398" s="204" t="s">
        <v>49</v>
      </c>
      <c r="O398" s="78"/>
      <c r="P398" s="205">
        <f>O398*H398</f>
        <v>0</v>
      </c>
      <c r="Q398" s="205">
        <v>0</v>
      </c>
      <c r="R398" s="205">
        <f>Q398*H398</f>
        <v>0</v>
      </c>
      <c r="S398" s="205">
        <v>0</v>
      </c>
      <c r="T398" s="206">
        <f>S398*H398</f>
        <v>0</v>
      </c>
      <c r="AR398" s="16" t="s">
        <v>234</v>
      </c>
      <c r="AT398" s="16" t="s">
        <v>130</v>
      </c>
      <c r="AU398" s="16" t="s">
        <v>85</v>
      </c>
      <c r="AY398" s="16" t="s">
        <v>127</v>
      </c>
      <c r="BE398" s="207">
        <f>IF(N398="základní",J398,0)</f>
        <v>0</v>
      </c>
      <c r="BF398" s="207">
        <f>IF(N398="snížená",J398,0)</f>
        <v>0</v>
      </c>
      <c r="BG398" s="207">
        <f>IF(N398="zákl. přenesená",J398,0)</f>
        <v>0</v>
      </c>
      <c r="BH398" s="207">
        <f>IF(N398="sníž. přenesená",J398,0)</f>
        <v>0</v>
      </c>
      <c r="BI398" s="207">
        <f>IF(N398="nulová",J398,0)</f>
        <v>0</v>
      </c>
      <c r="BJ398" s="16" t="s">
        <v>83</v>
      </c>
      <c r="BK398" s="207">
        <f>ROUND(I398*H398,2)</f>
        <v>0</v>
      </c>
      <c r="BL398" s="16" t="s">
        <v>234</v>
      </c>
      <c r="BM398" s="16" t="s">
        <v>679</v>
      </c>
    </row>
    <row r="399" spans="2:65" s="1" customFormat="1" ht="16.5" customHeight="1">
      <c r="B399" s="37"/>
      <c r="C399" s="196" t="s">
        <v>680</v>
      </c>
      <c r="D399" s="196" t="s">
        <v>130</v>
      </c>
      <c r="E399" s="197" t="s">
        <v>681</v>
      </c>
      <c r="F399" s="198" t="s">
        <v>682</v>
      </c>
      <c r="G399" s="199" t="s">
        <v>133</v>
      </c>
      <c r="H399" s="200">
        <v>366.611</v>
      </c>
      <c r="I399" s="201"/>
      <c r="J399" s="202">
        <f>ROUND(I399*H399,2)</f>
        <v>0</v>
      </c>
      <c r="K399" s="198" t="s">
        <v>134</v>
      </c>
      <c r="L399" s="42"/>
      <c r="M399" s="203" t="s">
        <v>37</v>
      </c>
      <c r="N399" s="204" t="s">
        <v>49</v>
      </c>
      <c r="O399" s="78"/>
      <c r="P399" s="205">
        <f>O399*H399</f>
        <v>0</v>
      </c>
      <c r="Q399" s="205">
        <v>0.0002</v>
      </c>
      <c r="R399" s="205">
        <f>Q399*H399</f>
        <v>0.0733222</v>
      </c>
      <c r="S399" s="205">
        <v>0</v>
      </c>
      <c r="T399" s="206">
        <f>S399*H399</f>
        <v>0</v>
      </c>
      <c r="AR399" s="16" t="s">
        <v>234</v>
      </c>
      <c r="AT399" s="16" t="s">
        <v>130</v>
      </c>
      <c r="AU399" s="16" t="s">
        <v>85</v>
      </c>
      <c r="AY399" s="16" t="s">
        <v>127</v>
      </c>
      <c r="BE399" s="207">
        <f>IF(N399="základní",J399,0)</f>
        <v>0</v>
      </c>
      <c r="BF399" s="207">
        <f>IF(N399="snížená",J399,0)</f>
        <v>0</v>
      </c>
      <c r="BG399" s="207">
        <f>IF(N399="zákl. přenesená",J399,0)</f>
        <v>0</v>
      </c>
      <c r="BH399" s="207">
        <f>IF(N399="sníž. přenesená",J399,0)</f>
        <v>0</v>
      </c>
      <c r="BI399" s="207">
        <f>IF(N399="nulová",J399,0)</f>
        <v>0</v>
      </c>
      <c r="BJ399" s="16" t="s">
        <v>83</v>
      </c>
      <c r="BK399" s="207">
        <f>ROUND(I399*H399,2)</f>
        <v>0</v>
      </c>
      <c r="BL399" s="16" t="s">
        <v>234</v>
      </c>
      <c r="BM399" s="16" t="s">
        <v>683</v>
      </c>
    </row>
    <row r="400" spans="2:51" s="11" customFormat="1" ht="12">
      <c r="B400" s="208"/>
      <c r="C400" s="209"/>
      <c r="D400" s="210" t="s">
        <v>137</v>
      </c>
      <c r="E400" s="211" t="s">
        <v>37</v>
      </c>
      <c r="F400" s="212" t="s">
        <v>260</v>
      </c>
      <c r="G400" s="209"/>
      <c r="H400" s="211" t="s">
        <v>37</v>
      </c>
      <c r="I400" s="213"/>
      <c r="J400" s="209"/>
      <c r="K400" s="209"/>
      <c r="L400" s="214"/>
      <c r="M400" s="215"/>
      <c r="N400" s="216"/>
      <c r="O400" s="216"/>
      <c r="P400" s="216"/>
      <c r="Q400" s="216"/>
      <c r="R400" s="216"/>
      <c r="S400" s="216"/>
      <c r="T400" s="217"/>
      <c r="AT400" s="218" t="s">
        <v>137</v>
      </c>
      <c r="AU400" s="218" t="s">
        <v>85</v>
      </c>
      <c r="AV400" s="11" t="s">
        <v>83</v>
      </c>
      <c r="AW400" s="11" t="s">
        <v>38</v>
      </c>
      <c r="AX400" s="11" t="s">
        <v>78</v>
      </c>
      <c r="AY400" s="218" t="s">
        <v>127</v>
      </c>
    </row>
    <row r="401" spans="2:51" s="12" customFormat="1" ht="12">
      <c r="B401" s="219"/>
      <c r="C401" s="220"/>
      <c r="D401" s="210" t="s">
        <v>137</v>
      </c>
      <c r="E401" s="221" t="s">
        <v>37</v>
      </c>
      <c r="F401" s="222" t="s">
        <v>684</v>
      </c>
      <c r="G401" s="220"/>
      <c r="H401" s="223">
        <v>366.611</v>
      </c>
      <c r="I401" s="224"/>
      <c r="J401" s="220"/>
      <c r="K401" s="220"/>
      <c r="L401" s="225"/>
      <c r="M401" s="226"/>
      <c r="N401" s="227"/>
      <c r="O401" s="227"/>
      <c r="P401" s="227"/>
      <c r="Q401" s="227"/>
      <c r="R401" s="227"/>
      <c r="S401" s="227"/>
      <c r="T401" s="228"/>
      <c r="AT401" s="229" t="s">
        <v>137</v>
      </c>
      <c r="AU401" s="229" t="s">
        <v>85</v>
      </c>
      <c r="AV401" s="12" t="s">
        <v>85</v>
      </c>
      <c r="AW401" s="12" t="s">
        <v>38</v>
      </c>
      <c r="AX401" s="12" t="s">
        <v>83</v>
      </c>
      <c r="AY401" s="229" t="s">
        <v>127</v>
      </c>
    </row>
    <row r="402" spans="2:65" s="1" customFormat="1" ht="22.5" customHeight="1">
      <c r="B402" s="37"/>
      <c r="C402" s="196" t="s">
        <v>685</v>
      </c>
      <c r="D402" s="196" t="s">
        <v>130</v>
      </c>
      <c r="E402" s="197" t="s">
        <v>686</v>
      </c>
      <c r="F402" s="198" t="s">
        <v>687</v>
      </c>
      <c r="G402" s="199" t="s">
        <v>133</v>
      </c>
      <c r="H402" s="200">
        <v>366.611</v>
      </c>
      <c r="I402" s="201"/>
      <c r="J402" s="202">
        <f>ROUND(I402*H402,2)</f>
        <v>0</v>
      </c>
      <c r="K402" s="198" t="s">
        <v>134</v>
      </c>
      <c r="L402" s="42"/>
      <c r="M402" s="203" t="s">
        <v>37</v>
      </c>
      <c r="N402" s="204" t="s">
        <v>49</v>
      </c>
      <c r="O402" s="78"/>
      <c r="P402" s="205">
        <f>O402*H402</f>
        <v>0</v>
      </c>
      <c r="Q402" s="205">
        <v>0.00027</v>
      </c>
      <c r="R402" s="205">
        <f>Q402*H402</f>
        <v>0.09898497</v>
      </c>
      <c r="S402" s="205">
        <v>0</v>
      </c>
      <c r="T402" s="206">
        <f>S402*H402</f>
        <v>0</v>
      </c>
      <c r="AR402" s="16" t="s">
        <v>234</v>
      </c>
      <c r="AT402" s="16" t="s">
        <v>130</v>
      </c>
      <c r="AU402" s="16" t="s">
        <v>85</v>
      </c>
      <c r="AY402" s="16" t="s">
        <v>127</v>
      </c>
      <c r="BE402" s="207">
        <f>IF(N402="základní",J402,0)</f>
        <v>0</v>
      </c>
      <c r="BF402" s="207">
        <f>IF(N402="snížená",J402,0)</f>
        <v>0</v>
      </c>
      <c r="BG402" s="207">
        <f>IF(N402="zákl. přenesená",J402,0)</f>
        <v>0</v>
      </c>
      <c r="BH402" s="207">
        <f>IF(N402="sníž. přenesená",J402,0)</f>
        <v>0</v>
      </c>
      <c r="BI402" s="207">
        <f>IF(N402="nulová",J402,0)</f>
        <v>0</v>
      </c>
      <c r="BJ402" s="16" t="s">
        <v>83</v>
      </c>
      <c r="BK402" s="207">
        <f>ROUND(I402*H402,2)</f>
        <v>0</v>
      </c>
      <c r="BL402" s="16" t="s">
        <v>234</v>
      </c>
      <c r="BM402" s="16" t="s">
        <v>688</v>
      </c>
    </row>
    <row r="403" spans="2:65" s="1" customFormat="1" ht="16.5" customHeight="1">
      <c r="B403" s="37"/>
      <c r="C403" s="196" t="s">
        <v>689</v>
      </c>
      <c r="D403" s="196" t="s">
        <v>130</v>
      </c>
      <c r="E403" s="197" t="s">
        <v>690</v>
      </c>
      <c r="F403" s="198" t="s">
        <v>691</v>
      </c>
      <c r="G403" s="199" t="s">
        <v>133</v>
      </c>
      <c r="H403" s="200">
        <v>150.12</v>
      </c>
      <c r="I403" s="201"/>
      <c r="J403" s="202">
        <f>ROUND(I403*H403,2)</f>
        <v>0</v>
      </c>
      <c r="K403" s="198" t="s">
        <v>134</v>
      </c>
      <c r="L403" s="42"/>
      <c r="M403" s="203" t="s">
        <v>37</v>
      </c>
      <c r="N403" s="204" t="s">
        <v>49</v>
      </c>
      <c r="O403" s="78"/>
      <c r="P403" s="205">
        <f>O403*H403</f>
        <v>0</v>
      </c>
      <c r="Q403" s="205">
        <v>1E-05</v>
      </c>
      <c r="R403" s="205">
        <f>Q403*H403</f>
        <v>0.0015012</v>
      </c>
      <c r="S403" s="205">
        <v>0</v>
      </c>
      <c r="T403" s="206">
        <f>S403*H403</f>
        <v>0</v>
      </c>
      <c r="AR403" s="16" t="s">
        <v>234</v>
      </c>
      <c r="AT403" s="16" t="s">
        <v>130</v>
      </c>
      <c r="AU403" s="16" t="s">
        <v>85</v>
      </c>
      <c r="AY403" s="16" t="s">
        <v>127</v>
      </c>
      <c r="BE403" s="207">
        <f>IF(N403="základní",J403,0)</f>
        <v>0</v>
      </c>
      <c r="BF403" s="207">
        <f>IF(N403="snížená",J403,0)</f>
        <v>0</v>
      </c>
      <c r="BG403" s="207">
        <f>IF(N403="zákl. přenesená",J403,0)</f>
        <v>0</v>
      </c>
      <c r="BH403" s="207">
        <f>IF(N403="sníž. přenesená",J403,0)</f>
        <v>0</v>
      </c>
      <c r="BI403" s="207">
        <f>IF(N403="nulová",J403,0)</f>
        <v>0</v>
      </c>
      <c r="BJ403" s="16" t="s">
        <v>83</v>
      </c>
      <c r="BK403" s="207">
        <f>ROUND(I403*H403,2)</f>
        <v>0</v>
      </c>
      <c r="BL403" s="16" t="s">
        <v>234</v>
      </c>
      <c r="BM403" s="16" t="s">
        <v>692</v>
      </c>
    </row>
    <row r="404" spans="2:63" s="10" customFormat="1" ht="25.9" customHeight="1">
      <c r="B404" s="180"/>
      <c r="C404" s="181"/>
      <c r="D404" s="182" t="s">
        <v>77</v>
      </c>
      <c r="E404" s="183" t="s">
        <v>693</v>
      </c>
      <c r="F404" s="183" t="s">
        <v>694</v>
      </c>
      <c r="G404" s="181"/>
      <c r="H404" s="181"/>
      <c r="I404" s="184"/>
      <c r="J404" s="185">
        <f>BK404</f>
        <v>0</v>
      </c>
      <c r="K404" s="181"/>
      <c r="L404" s="186"/>
      <c r="M404" s="187"/>
      <c r="N404" s="188"/>
      <c r="O404" s="188"/>
      <c r="P404" s="189">
        <f>SUM(P405:P406)</f>
        <v>0</v>
      </c>
      <c r="Q404" s="188"/>
      <c r="R404" s="189">
        <f>SUM(R405:R406)</f>
        <v>0</v>
      </c>
      <c r="S404" s="188"/>
      <c r="T404" s="190">
        <f>SUM(T405:T406)</f>
        <v>0</v>
      </c>
      <c r="AR404" s="191" t="s">
        <v>135</v>
      </c>
      <c r="AT404" s="192" t="s">
        <v>77</v>
      </c>
      <c r="AU404" s="192" t="s">
        <v>78</v>
      </c>
      <c r="AY404" s="191" t="s">
        <v>127</v>
      </c>
      <c r="BK404" s="193">
        <f>SUM(BK405:BK406)</f>
        <v>0</v>
      </c>
    </row>
    <row r="405" spans="2:65" s="1" customFormat="1" ht="16.5" customHeight="1">
      <c r="B405" s="37"/>
      <c r="C405" s="196" t="s">
        <v>695</v>
      </c>
      <c r="D405" s="196" t="s">
        <v>130</v>
      </c>
      <c r="E405" s="197" t="s">
        <v>696</v>
      </c>
      <c r="F405" s="198" t="s">
        <v>697</v>
      </c>
      <c r="G405" s="199" t="s">
        <v>698</v>
      </c>
      <c r="H405" s="200">
        <v>8</v>
      </c>
      <c r="I405" s="201"/>
      <c r="J405" s="202">
        <f>ROUND(I405*H405,2)</f>
        <v>0</v>
      </c>
      <c r="K405" s="198" t="s">
        <v>134</v>
      </c>
      <c r="L405" s="42"/>
      <c r="M405" s="203" t="s">
        <v>37</v>
      </c>
      <c r="N405" s="204" t="s">
        <v>49</v>
      </c>
      <c r="O405" s="78"/>
      <c r="P405" s="205">
        <f>O405*H405</f>
        <v>0</v>
      </c>
      <c r="Q405" s="205">
        <v>0</v>
      </c>
      <c r="R405" s="205">
        <f>Q405*H405</f>
        <v>0</v>
      </c>
      <c r="S405" s="205">
        <v>0</v>
      </c>
      <c r="T405" s="206">
        <f>S405*H405</f>
        <v>0</v>
      </c>
      <c r="AR405" s="16" t="s">
        <v>699</v>
      </c>
      <c r="AT405" s="16" t="s">
        <v>130</v>
      </c>
      <c r="AU405" s="16" t="s">
        <v>83</v>
      </c>
      <c r="AY405" s="16" t="s">
        <v>127</v>
      </c>
      <c r="BE405" s="207">
        <f>IF(N405="základní",J405,0)</f>
        <v>0</v>
      </c>
      <c r="BF405" s="207">
        <f>IF(N405="snížená",J405,0)</f>
        <v>0</v>
      </c>
      <c r="BG405" s="207">
        <f>IF(N405="zákl. přenesená",J405,0)</f>
        <v>0</v>
      </c>
      <c r="BH405" s="207">
        <f>IF(N405="sníž. přenesená",J405,0)</f>
        <v>0</v>
      </c>
      <c r="BI405" s="207">
        <f>IF(N405="nulová",J405,0)</f>
        <v>0</v>
      </c>
      <c r="BJ405" s="16" t="s">
        <v>83</v>
      </c>
      <c r="BK405" s="207">
        <f>ROUND(I405*H405,2)</f>
        <v>0</v>
      </c>
      <c r="BL405" s="16" t="s">
        <v>699</v>
      </c>
      <c r="BM405" s="16" t="s">
        <v>700</v>
      </c>
    </row>
    <row r="406" spans="2:47" s="1" customFormat="1" ht="12">
      <c r="B406" s="37"/>
      <c r="C406" s="38"/>
      <c r="D406" s="210" t="s">
        <v>311</v>
      </c>
      <c r="E406" s="38"/>
      <c r="F406" s="230" t="s">
        <v>701</v>
      </c>
      <c r="G406" s="38"/>
      <c r="H406" s="38"/>
      <c r="I406" s="123"/>
      <c r="J406" s="38"/>
      <c r="K406" s="38"/>
      <c r="L406" s="42"/>
      <c r="M406" s="231"/>
      <c r="N406" s="78"/>
      <c r="O406" s="78"/>
      <c r="P406" s="78"/>
      <c r="Q406" s="78"/>
      <c r="R406" s="78"/>
      <c r="S406" s="78"/>
      <c r="T406" s="79"/>
      <c r="AT406" s="16" t="s">
        <v>311</v>
      </c>
      <c r="AU406" s="16" t="s">
        <v>83</v>
      </c>
    </row>
    <row r="407" spans="2:63" s="10" customFormat="1" ht="25.9" customHeight="1">
      <c r="B407" s="180"/>
      <c r="C407" s="181"/>
      <c r="D407" s="182" t="s">
        <v>77</v>
      </c>
      <c r="E407" s="183" t="s">
        <v>702</v>
      </c>
      <c r="F407" s="183" t="s">
        <v>703</v>
      </c>
      <c r="G407" s="181"/>
      <c r="H407" s="181"/>
      <c r="I407" s="184"/>
      <c r="J407" s="185">
        <f>BK407</f>
        <v>0</v>
      </c>
      <c r="K407" s="181"/>
      <c r="L407" s="186"/>
      <c r="M407" s="187"/>
      <c r="N407" s="188"/>
      <c r="O407" s="188"/>
      <c r="P407" s="189">
        <f>P408+P410</f>
        <v>0</v>
      </c>
      <c r="Q407" s="188"/>
      <c r="R407" s="189">
        <f>R408+R410</f>
        <v>0</v>
      </c>
      <c r="S407" s="188"/>
      <c r="T407" s="190">
        <f>T408+T410</f>
        <v>0</v>
      </c>
      <c r="AR407" s="191" t="s">
        <v>159</v>
      </c>
      <c r="AT407" s="192" t="s">
        <v>77</v>
      </c>
      <c r="AU407" s="192" t="s">
        <v>78</v>
      </c>
      <c r="AY407" s="191" t="s">
        <v>127</v>
      </c>
      <c r="BK407" s="193">
        <f>BK408+BK410</f>
        <v>0</v>
      </c>
    </row>
    <row r="408" spans="2:63" s="10" customFormat="1" ht="22.8" customHeight="1">
      <c r="B408" s="180"/>
      <c r="C408" s="181"/>
      <c r="D408" s="182" t="s">
        <v>77</v>
      </c>
      <c r="E408" s="194" t="s">
        <v>704</v>
      </c>
      <c r="F408" s="194" t="s">
        <v>705</v>
      </c>
      <c r="G408" s="181"/>
      <c r="H408" s="181"/>
      <c r="I408" s="184"/>
      <c r="J408" s="195">
        <f>BK408</f>
        <v>0</v>
      </c>
      <c r="K408" s="181"/>
      <c r="L408" s="186"/>
      <c r="M408" s="187"/>
      <c r="N408" s="188"/>
      <c r="O408" s="188"/>
      <c r="P408" s="189">
        <f>P409</f>
        <v>0</v>
      </c>
      <c r="Q408" s="188"/>
      <c r="R408" s="189">
        <f>R409</f>
        <v>0</v>
      </c>
      <c r="S408" s="188"/>
      <c r="T408" s="190">
        <f>T409</f>
        <v>0</v>
      </c>
      <c r="AR408" s="191" t="s">
        <v>159</v>
      </c>
      <c r="AT408" s="192" t="s">
        <v>77</v>
      </c>
      <c r="AU408" s="192" t="s">
        <v>83</v>
      </c>
      <c r="AY408" s="191" t="s">
        <v>127</v>
      </c>
      <c r="BK408" s="193">
        <f>BK409</f>
        <v>0</v>
      </c>
    </row>
    <row r="409" spans="2:65" s="1" customFormat="1" ht="16.5" customHeight="1">
      <c r="B409" s="37"/>
      <c r="C409" s="196" t="s">
        <v>706</v>
      </c>
      <c r="D409" s="196" t="s">
        <v>130</v>
      </c>
      <c r="E409" s="197" t="s">
        <v>707</v>
      </c>
      <c r="F409" s="198" t="s">
        <v>705</v>
      </c>
      <c r="G409" s="199" t="s">
        <v>708</v>
      </c>
      <c r="H409" s="200">
        <v>1</v>
      </c>
      <c r="I409" s="201"/>
      <c r="J409" s="202">
        <f>ROUND(I409*H409,2)</f>
        <v>0</v>
      </c>
      <c r="K409" s="198" t="s">
        <v>134</v>
      </c>
      <c r="L409" s="42"/>
      <c r="M409" s="203" t="s">
        <v>37</v>
      </c>
      <c r="N409" s="204" t="s">
        <v>49</v>
      </c>
      <c r="O409" s="78"/>
      <c r="P409" s="205">
        <f>O409*H409</f>
        <v>0</v>
      </c>
      <c r="Q409" s="205">
        <v>0</v>
      </c>
      <c r="R409" s="205">
        <f>Q409*H409</f>
        <v>0</v>
      </c>
      <c r="S409" s="205">
        <v>0</v>
      </c>
      <c r="T409" s="206">
        <f>S409*H409</f>
        <v>0</v>
      </c>
      <c r="AR409" s="16" t="s">
        <v>709</v>
      </c>
      <c r="AT409" s="16" t="s">
        <v>130</v>
      </c>
      <c r="AU409" s="16" t="s">
        <v>85</v>
      </c>
      <c r="AY409" s="16" t="s">
        <v>127</v>
      </c>
      <c r="BE409" s="207">
        <f>IF(N409="základní",J409,0)</f>
        <v>0</v>
      </c>
      <c r="BF409" s="207">
        <f>IF(N409="snížená",J409,0)</f>
        <v>0</v>
      </c>
      <c r="BG409" s="207">
        <f>IF(N409="zákl. přenesená",J409,0)</f>
        <v>0</v>
      </c>
      <c r="BH409" s="207">
        <f>IF(N409="sníž. přenesená",J409,0)</f>
        <v>0</v>
      </c>
      <c r="BI409" s="207">
        <f>IF(N409="nulová",J409,0)</f>
        <v>0</v>
      </c>
      <c r="BJ409" s="16" t="s">
        <v>83</v>
      </c>
      <c r="BK409" s="207">
        <f>ROUND(I409*H409,2)</f>
        <v>0</v>
      </c>
      <c r="BL409" s="16" t="s">
        <v>709</v>
      </c>
      <c r="BM409" s="16" t="s">
        <v>710</v>
      </c>
    </row>
    <row r="410" spans="2:63" s="10" customFormat="1" ht="22.8" customHeight="1">
      <c r="B410" s="180"/>
      <c r="C410" s="181"/>
      <c r="D410" s="182" t="s">
        <v>77</v>
      </c>
      <c r="E410" s="194" t="s">
        <v>711</v>
      </c>
      <c r="F410" s="194" t="s">
        <v>712</v>
      </c>
      <c r="G410" s="181"/>
      <c r="H410" s="181"/>
      <c r="I410" s="184"/>
      <c r="J410" s="195">
        <f>BK410</f>
        <v>0</v>
      </c>
      <c r="K410" s="181"/>
      <c r="L410" s="186"/>
      <c r="M410" s="187"/>
      <c r="N410" s="188"/>
      <c r="O410" s="188"/>
      <c r="P410" s="189">
        <f>SUM(P411:P412)</f>
        <v>0</v>
      </c>
      <c r="Q410" s="188"/>
      <c r="R410" s="189">
        <f>SUM(R411:R412)</f>
        <v>0</v>
      </c>
      <c r="S410" s="188"/>
      <c r="T410" s="190">
        <f>SUM(T411:T412)</f>
        <v>0</v>
      </c>
      <c r="AR410" s="191" t="s">
        <v>159</v>
      </c>
      <c r="AT410" s="192" t="s">
        <v>77</v>
      </c>
      <c r="AU410" s="192" t="s">
        <v>83</v>
      </c>
      <c r="AY410" s="191" t="s">
        <v>127</v>
      </c>
      <c r="BK410" s="193">
        <f>SUM(BK411:BK412)</f>
        <v>0</v>
      </c>
    </row>
    <row r="411" spans="2:65" s="1" customFormat="1" ht="16.5" customHeight="1">
      <c r="B411" s="37"/>
      <c r="C411" s="196" t="s">
        <v>713</v>
      </c>
      <c r="D411" s="196" t="s">
        <v>130</v>
      </c>
      <c r="E411" s="197" t="s">
        <v>714</v>
      </c>
      <c r="F411" s="198" t="s">
        <v>712</v>
      </c>
      <c r="G411" s="199" t="s">
        <v>708</v>
      </c>
      <c r="H411" s="200">
        <v>1</v>
      </c>
      <c r="I411" s="201"/>
      <c r="J411" s="202">
        <f>ROUND(I411*H411,2)</f>
        <v>0</v>
      </c>
      <c r="K411" s="198" t="s">
        <v>134</v>
      </c>
      <c r="L411" s="42"/>
      <c r="M411" s="203" t="s">
        <v>37</v>
      </c>
      <c r="N411" s="204" t="s">
        <v>49</v>
      </c>
      <c r="O411" s="78"/>
      <c r="P411" s="205">
        <f>O411*H411</f>
        <v>0</v>
      </c>
      <c r="Q411" s="205">
        <v>0</v>
      </c>
      <c r="R411" s="205">
        <f>Q411*H411</f>
        <v>0</v>
      </c>
      <c r="S411" s="205">
        <v>0</v>
      </c>
      <c r="T411" s="206">
        <f>S411*H411</f>
        <v>0</v>
      </c>
      <c r="AR411" s="16" t="s">
        <v>709</v>
      </c>
      <c r="AT411" s="16" t="s">
        <v>130</v>
      </c>
      <c r="AU411" s="16" t="s">
        <v>85</v>
      </c>
      <c r="AY411" s="16" t="s">
        <v>127</v>
      </c>
      <c r="BE411" s="207">
        <f>IF(N411="základní",J411,0)</f>
        <v>0</v>
      </c>
      <c r="BF411" s="207">
        <f>IF(N411="snížená",J411,0)</f>
        <v>0</v>
      </c>
      <c r="BG411" s="207">
        <f>IF(N411="zákl. přenesená",J411,0)</f>
        <v>0</v>
      </c>
      <c r="BH411" s="207">
        <f>IF(N411="sníž. přenesená",J411,0)</f>
        <v>0</v>
      </c>
      <c r="BI411" s="207">
        <f>IF(N411="nulová",J411,0)</f>
        <v>0</v>
      </c>
      <c r="BJ411" s="16" t="s">
        <v>83</v>
      </c>
      <c r="BK411" s="207">
        <f>ROUND(I411*H411,2)</f>
        <v>0</v>
      </c>
      <c r="BL411" s="16" t="s">
        <v>709</v>
      </c>
      <c r="BM411" s="16" t="s">
        <v>715</v>
      </c>
    </row>
    <row r="412" spans="2:47" s="1" customFormat="1" ht="12">
      <c r="B412" s="37"/>
      <c r="C412" s="38"/>
      <c r="D412" s="210" t="s">
        <v>311</v>
      </c>
      <c r="E412" s="38"/>
      <c r="F412" s="230" t="s">
        <v>716</v>
      </c>
      <c r="G412" s="38"/>
      <c r="H412" s="38"/>
      <c r="I412" s="123"/>
      <c r="J412" s="38"/>
      <c r="K412" s="38"/>
      <c r="L412" s="42"/>
      <c r="M412" s="254"/>
      <c r="N412" s="255"/>
      <c r="O412" s="255"/>
      <c r="P412" s="255"/>
      <c r="Q412" s="255"/>
      <c r="R412" s="255"/>
      <c r="S412" s="255"/>
      <c r="T412" s="256"/>
      <c r="AT412" s="16" t="s">
        <v>311</v>
      </c>
      <c r="AU412" s="16" t="s">
        <v>85</v>
      </c>
    </row>
    <row r="413" spans="2:12" s="1" customFormat="1" ht="6.95" customHeight="1">
      <c r="B413" s="56"/>
      <c r="C413" s="57"/>
      <c r="D413" s="57"/>
      <c r="E413" s="57"/>
      <c r="F413" s="57"/>
      <c r="G413" s="57"/>
      <c r="H413" s="57"/>
      <c r="I413" s="147"/>
      <c r="J413" s="57"/>
      <c r="K413" s="57"/>
      <c r="L413" s="42"/>
    </row>
  </sheetData>
  <sheetProtection password="CC35" sheet="1" objects="1" scenarios="1" formatColumns="0" formatRows="0" autoFilter="0"/>
  <autoFilter ref="C93:K412"/>
  <mergeCells count="6">
    <mergeCell ref="E7:H7"/>
    <mergeCell ref="E16:H16"/>
    <mergeCell ref="E25:H25"/>
    <mergeCell ref="E46:H46"/>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57" customWidth="1"/>
    <col min="2" max="2" width="1.7109375" style="257" customWidth="1"/>
    <col min="3" max="4" width="5.00390625" style="257" customWidth="1"/>
    <col min="5" max="5" width="11.7109375" style="257" customWidth="1"/>
    <col min="6" max="6" width="9.140625" style="257" customWidth="1"/>
    <col min="7" max="7" width="5.00390625" style="257" customWidth="1"/>
    <col min="8" max="8" width="77.8515625" style="257" customWidth="1"/>
    <col min="9" max="10" width="20.00390625" style="257" customWidth="1"/>
    <col min="11" max="11" width="1.7109375" style="257" customWidth="1"/>
  </cols>
  <sheetData>
    <row r="1" ht="37.5" customHeight="1"/>
    <row r="2" spans="2:11" ht="7.5" customHeight="1">
      <c r="B2" s="258"/>
      <c r="C2" s="259"/>
      <c r="D2" s="259"/>
      <c r="E2" s="259"/>
      <c r="F2" s="259"/>
      <c r="G2" s="259"/>
      <c r="H2" s="259"/>
      <c r="I2" s="259"/>
      <c r="J2" s="259"/>
      <c r="K2" s="260"/>
    </row>
    <row r="3" spans="2:11" s="14" customFormat="1" ht="45" customHeight="1">
      <c r="B3" s="261"/>
      <c r="C3" s="262" t="s">
        <v>717</v>
      </c>
      <c r="D3" s="262"/>
      <c r="E3" s="262"/>
      <c r="F3" s="262"/>
      <c r="G3" s="262"/>
      <c r="H3" s="262"/>
      <c r="I3" s="262"/>
      <c r="J3" s="262"/>
      <c r="K3" s="263"/>
    </row>
    <row r="4" spans="2:11" ht="25.5" customHeight="1">
      <c r="B4" s="264"/>
      <c r="C4" s="265" t="s">
        <v>718</v>
      </c>
      <c r="D4" s="265"/>
      <c r="E4" s="265"/>
      <c r="F4" s="265"/>
      <c r="G4" s="265"/>
      <c r="H4" s="265"/>
      <c r="I4" s="265"/>
      <c r="J4" s="265"/>
      <c r="K4" s="266"/>
    </row>
    <row r="5" spans="2:11" ht="5.25" customHeight="1">
      <c r="B5" s="264"/>
      <c r="C5" s="267"/>
      <c r="D5" s="267"/>
      <c r="E5" s="267"/>
      <c r="F5" s="267"/>
      <c r="G5" s="267"/>
      <c r="H5" s="267"/>
      <c r="I5" s="267"/>
      <c r="J5" s="267"/>
      <c r="K5" s="266"/>
    </row>
    <row r="6" spans="2:11" ht="15" customHeight="1">
      <c r="B6" s="264"/>
      <c r="C6" s="268" t="s">
        <v>719</v>
      </c>
      <c r="D6" s="268"/>
      <c r="E6" s="268"/>
      <c r="F6" s="268"/>
      <c r="G6" s="268"/>
      <c r="H6" s="268"/>
      <c r="I6" s="268"/>
      <c r="J6" s="268"/>
      <c r="K6" s="266"/>
    </row>
    <row r="7" spans="2:11" ht="15" customHeight="1">
      <c r="B7" s="269"/>
      <c r="C7" s="268" t="s">
        <v>720</v>
      </c>
      <c r="D7" s="268"/>
      <c r="E7" s="268"/>
      <c r="F7" s="268"/>
      <c r="G7" s="268"/>
      <c r="H7" s="268"/>
      <c r="I7" s="268"/>
      <c r="J7" s="268"/>
      <c r="K7" s="266"/>
    </row>
    <row r="8" spans="2:11" ht="12.75" customHeight="1">
      <c r="B8" s="269"/>
      <c r="C8" s="268"/>
      <c r="D8" s="268"/>
      <c r="E8" s="268"/>
      <c r="F8" s="268"/>
      <c r="G8" s="268"/>
      <c r="H8" s="268"/>
      <c r="I8" s="268"/>
      <c r="J8" s="268"/>
      <c r="K8" s="266"/>
    </row>
    <row r="9" spans="2:11" ht="15" customHeight="1">
      <c r="B9" s="269"/>
      <c r="C9" s="268" t="s">
        <v>721</v>
      </c>
      <c r="D9" s="268"/>
      <c r="E9" s="268"/>
      <c r="F9" s="268"/>
      <c r="G9" s="268"/>
      <c r="H9" s="268"/>
      <c r="I9" s="268"/>
      <c r="J9" s="268"/>
      <c r="K9" s="266"/>
    </row>
    <row r="10" spans="2:11" ht="15" customHeight="1">
      <c r="B10" s="269"/>
      <c r="C10" s="268"/>
      <c r="D10" s="268" t="s">
        <v>722</v>
      </c>
      <c r="E10" s="268"/>
      <c r="F10" s="268"/>
      <c r="G10" s="268"/>
      <c r="H10" s="268"/>
      <c r="I10" s="268"/>
      <c r="J10" s="268"/>
      <c r="K10" s="266"/>
    </row>
    <row r="11" spans="2:11" ht="15" customHeight="1">
      <c r="B11" s="269"/>
      <c r="C11" s="270"/>
      <c r="D11" s="268" t="s">
        <v>723</v>
      </c>
      <c r="E11" s="268"/>
      <c r="F11" s="268"/>
      <c r="G11" s="268"/>
      <c r="H11" s="268"/>
      <c r="I11" s="268"/>
      <c r="J11" s="268"/>
      <c r="K11" s="266"/>
    </row>
    <row r="12" spans="2:11" ht="15" customHeight="1">
      <c r="B12" s="269"/>
      <c r="C12" s="270"/>
      <c r="D12" s="268"/>
      <c r="E12" s="268"/>
      <c r="F12" s="268"/>
      <c r="G12" s="268"/>
      <c r="H12" s="268"/>
      <c r="I12" s="268"/>
      <c r="J12" s="268"/>
      <c r="K12" s="266"/>
    </row>
    <row r="13" spans="2:11" ht="15" customHeight="1">
      <c r="B13" s="269"/>
      <c r="C13" s="270"/>
      <c r="D13" s="271" t="s">
        <v>724</v>
      </c>
      <c r="E13" s="268"/>
      <c r="F13" s="268"/>
      <c r="G13" s="268"/>
      <c r="H13" s="268"/>
      <c r="I13" s="268"/>
      <c r="J13" s="268"/>
      <c r="K13" s="266"/>
    </row>
    <row r="14" spans="2:11" ht="12.75" customHeight="1">
      <c r="B14" s="269"/>
      <c r="C14" s="270"/>
      <c r="D14" s="270"/>
      <c r="E14" s="270"/>
      <c r="F14" s="270"/>
      <c r="G14" s="270"/>
      <c r="H14" s="270"/>
      <c r="I14" s="270"/>
      <c r="J14" s="270"/>
      <c r="K14" s="266"/>
    </row>
    <row r="15" spans="2:11" ht="15" customHeight="1">
      <c r="B15" s="269"/>
      <c r="C15" s="270"/>
      <c r="D15" s="268" t="s">
        <v>725</v>
      </c>
      <c r="E15" s="268"/>
      <c r="F15" s="268"/>
      <c r="G15" s="268"/>
      <c r="H15" s="268"/>
      <c r="I15" s="268"/>
      <c r="J15" s="268"/>
      <c r="K15" s="266"/>
    </row>
    <row r="16" spans="2:11" ht="15" customHeight="1">
      <c r="B16" s="269"/>
      <c r="C16" s="270"/>
      <c r="D16" s="268" t="s">
        <v>726</v>
      </c>
      <c r="E16" s="268"/>
      <c r="F16" s="268"/>
      <c r="G16" s="268"/>
      <c r="H16" s="268"/>
      <c r="I16" s="268"/>
      <c r="J16" s="268"/>
      <c r="K16" s="266"/>
    </row>
    <row r="17" spans="2:11" ht="15" customHeight="1">
      <c r="B17" s="269"/>
      <c r="C17" s="270"/>
      <c r="D17" s="268" t="s">
        <v>727</v>
      </c>
      <c r="E17" s="268"/>
      <c r="F17" s="268"/>
      <c r="G17" s="268"/>
      <c r="H17" s="268"/>
      <c r="I17" s="268"/>
      <c r="J17" s="268"/>
      <c r="K17" s="266"/>
    </row>
    <row r="18" spans="2:11" ht="15" customHeight="1">
      <c r="B18" s="269"/>
      <c r="C18" s="270"/>
      <c r="D18" s="270"/>
      <c r="E18" s="272" t="s">
        <v>82</v>
      </c>
      <c r="F18" s="268" t="s">
        <v>728</v>
      </c>
      <c r="G18" s="268"/>
      <c r="H18" s="268"/>
      <c r="I18" s="268"/>
      <c r="J18" s="268"/>
      <c r="K18" s="266"/>
    </row>
    <row r="19" spans="2:11" ht="15" customHeight="1">
      <c r="B19" s="269"/>
      <c r="C19" s="270"/>
      <c r="D19" s="270"/>
      <c r="E19" s="272" t="s">
        <v>729</v>
      </c>
      <c r="F19" s="268" t="s">
        <v>730</v>
      </c>
      <c r="G19" s="268"/>
      <c r="H19" s="268"/>
      <c r="I19" s="268"/>
      <c r="J19" s="268"/>
      <c r="K19" s="266"/>
    </row>
    <row r="20" spans="2:11" ht="15" customHeight="1">
      <c r="B20" s="269"/>
      <c r="C20" s="270"/>
      <c r="D20" s="270"/>
      <c r="E20" s="272" t="s">
        <v>731</v>
      </c>
      <c r="F20" s="268" t="s">
        <v>732</v>
      </c>
      <c r="G20" s="268"/>
      <c r="H20" s="268"/>
      <c r="I20" s="268"/>
      <c r="J20" s="268"/>
      <c r="K20" s="266"/>
    </row>
    <row r="21" spans="2:11" ht="15" customHeight="1">
      <c r="B21" s="269"/>
      <c r="C21" s="270"/>
      <c r="D21" s="270"/>
      <c r="E21" s="272" t="s">
        <v>733</v>
      </c>
      <c r="F21" s="268" t="s">
        <v>734</v>
      </c>
      <c r="G21" s="268"/>
      <c r="H21" s="268"/>
      <c r="I21" s="268"/>
      <c r="J21" s="268"/>
      <c r="K21" s="266"/>
    </row>
    <row r="22" spans="2:11" ht="15" customHeight="1">
      <c r="B22" s="269"/>
      <c r="C22" s="270"/>
      <c r="D22" s="270"/>
      <c r="E22" s="272" t="s">
        <v>735</v>
      </c>
      <c r="F22" s="268" t="s">
        <v>736</v>
      </c>
      <c r="G22" s="268"/>
      <c r="H22" s="268"/>
      <c r="I22" s="268"/>
      <c r="J22" s="268"/>
      <c r="K22" s="266"/>
    </row>
    <row r="23" spans="2:11" ht="15" customHeight="1">
      <c r="B23" s="269"/>
      <c r="C23" s="270"/>
      <c r="D23" s="270"/>
      <c r="E23" s="272" t="s">
        <v>737</v>
      </c>
      <c r="F23" s="268" t="s">
        <v>738</v>
      </c>
      <c r="G23" s="268"/>
      <c r="H23" s="268"/>
      <c r="I23" s="268"/>
      <c r="J23" s="268"/>
      <c r="K23" s="266"/>
    </row>
    <row r="24" spans="2:11" ht="12.75" customHeight="1">
      <c r="B24" s="269"/>
      <c r="C24" s="270"/>
      <c r="D24" s="270"/>
      <c r="E24" s="270"/>
      <c r="F24" s="270"/>
      <c r="G24" s="270"/>
      <c r="H24" s="270"/>
      <c r="I24" s="270"/>
      <c r="J24" s="270"/>
      <c r="K24" s="266"/>
    </row>
    <row r="25" spans="2:11" ht="15" customHeight="1">
      <c r="B25" s="269"/>
      <c r="C25" s="268" t="s">
        <v>739</v>
      </c>
      <c r="D25" s="268"/>
      <c r="E25" s="268"/>
      <c r="F25" s="268"/>
      <c r="G25" s="268"/>
      <c r="H25" s="268"/>
      <c r="I25" s="268"/>
      <c r="J25" s="268"/>
      <c r="K25" s="266"/>
    </row>
    <row r="26" spans="2:11" ht="15" customHeight="1">
      <c r="B26" s="269"/>
      <c r="C26" s="268" t="s">
        <v>740</v>
      </c>
      <c r="D26" s="268"/>
      <c r="E26" s="268"/>
      <c r="F26" s="268"/>
      <c r="G26" s="268"/>
      <c r="H26" s="268"/>
      <c r="I26" s="268"/>
      <c r="J26" s="268"/>
      <c r="K26" s="266"/>
    </row>
    <row r="27" spans="2:11" ht="15" customHeight="1">
      <c r="B27" s="269"/>
      <c r="C27" s="268"/>
      <c r="D27" s="268" t="s">
        <v>741</v>
      </c>
      <c r="E27" s="268"/>
      <c r="F27" s="268"/>
      <c r="G27" s="268"/>
      <c r="H27" s="268"/>
      <c r="I27" s="268"/>
      <c r="J27" s="268"/>
      <c r="K27" s="266"/>
    </row>
    <row r="28" spans="2:11" ht="15" customHeight="1">
      <c r="B28" s="269"/>
      <c r="C28" s="270"/>
      <c r="D28" s="268" t="s">
        <v>742</v>
      </c>
      <c r="E28" s="268"/>
      <c r="F28" s="268"/>
      <c r="G28" s="268"/>
      <c r="H28" s="268"/>
      <c r="I28" s="268"/>
      <c r="J28" s="268"/>
      <c r="K28" s="266"/>
    </row>
    <row r="29" spans="2:11" ht="12.75" customHeight="1">
      <c r="B29" s="269"/>
      <c r="C29" s="270"/>
      <c r="D29" s="270"/>
      <c r="E29" s="270"/>
      <c r="F29" s="270"/>
      <c r="G29" s="270"/>
      <c r="H29" s="270"/>
      <c r="I29" s="270"/>
      <c r="J29" s="270"/>
      <c r="K29" s="266"/>
    </row>
    <row r="30" spans="2:11" ht="15" customHeight="1">
      <c r="B30" s="269"/>
      <c r="C30" s="270"/>
      <c r="D30" s="268" t="s">
        <v>743</v>
      </c>
      <c r="E30" s="268"/>
      <c r="F30" s="268"/>
      <c r="G30" s="268"/>
      <c r="H30" s="268"/>
      <c r="I30" s="268"/>
      <c r="J30" s="268"/>
      <c r="K30" s="266"/>
    </row>
    <row r="31" spans="2:11" ht="15" customHeight="1">
      <c r="B31" s="269"/>
      <c r="C31" s="270"/>
      <c r="D31" s="268" t="s">
        <v>744</v>
      </c>
      <c r="E31" s="268"/>
      <c r="F31" s="268"/>
      <c r="G31" s="268"/>
      <c r="H31" s="268"/>
      <c r="I31" s="268"/>
      <c r="J31" s="268"/>
      <c r="K31" s="266"/>
    </row>
    <row r="32" spans="2:11" ht="12.75" customHeight="1">
      <c r="B32" s="269"/>
      <c r="C32" s="270"/>
      <c r="D32" s="270"/>
      <c r="E32" s="270"/>
      <c r="F32" s="270"/>
      <c r="G32" s="270"/>
      <c r="H32" s="270"/>
      <c r="I32" s="270"/>
      <c r="J32" s="270"/>
      <c r="K32" s="266"/>
    </row>
    <row r="33" spans="2:11" ht="15" customHeight="1">
      <c r="B33" s="269"/>
      <c r="C33" s="270"/>
      <c r="D33" s="268" t="s">
        <v>745</v>
      </c>
      <c r="E33" s="268"/>
      <c r="F33" s="268"/>
      <c r="G33" s="268"/>
      <c r="H33" s="268"/>
      <c r="I33" s="268"/>
      <c r="J33" s="268"/>
      <c r="K33" s="266"/>
    </row>
    <row r="34" spans="2:11" ht="15" customHeight="1">
      <c r="B34" s="269"/>
      <c r="C34" s="270"/>
      <c r="D34" s="268" t="s">
        <v>746</v>
      </c>
      <c r="E34" s="268"/>
      <c r="F34" s="268"/>
      <c r="G34" s="268"/>
      <c r="H34" s="268"/>
      <c r="I34" s="268"/>
      <c r="J34" s="268"/>
      <c r="K34" s="266"/>
    </row>
    <row r="35" spans="2:11" ht="15" customHeight="1">
      <c r="B35" s="269"/>
      <c r="C35" s="270"/>
      <c r="D35" s="268" t="s">
        <v>747</v>
      </c>
      <c r="E35" s="268"/>
      <c r="F35" s="268"/>
      <c r="G35" s="268"/>
      <c r="H35" s="268"/>
      <c r="I35" s="268"/>
      <c r="J35" s="268"/>
      <c r="K35" s="266"/>
    </row>
    <row r="36" spans="2:11" ht="15" customHeight="1">
      <c r="B36" s="269"/>
      <c r="C36" s="270"/>
      <c r="D36" s="268"/>
      <c r="E36" s="271" t="s">
        <v>113</v>
      </c>
      <c r="F36" s="268"/>
      <c r="G36" s="268" t="s">
        <v>748</v>
      </c>
      <c r="H36" s="268"/>
      <c r="I36" s="268"/>
      <c r="J36" s="268"/>
      <c r="K36" s="266"/>
    </row>
    <row r="37" spans="2:11" ht="30.75" customHeight="1">
      <c r="B37" s="269"/>
      <c r="C37" s="270"/>
      <c r="D37" s="268"/>
      <c r="E37" s="271" t="s">
        <v>749</v>
      </c>
      <c r="F37" s="268"/>
      <c r="G37" s="268" t="s">
        <v>750</v>
      </c>
      <c r="H37" s="268"/>
      <c r="I37" s="268"/>
      <c r="J37" s="268"/>
      <c r="K37" s="266"/>
    </row>
    <row r="38" spans="2:11" ht="15" customHeight="1">
      <c r="B38" s="269"/>
      <c r="C38" s="270"/>
      <c r="D38" s="268"/>
      <c r="E38" s="271" t="s">
        <v>59</v>
      </c>
      <c r="F38" s="268"/>
      <c r="G38" s="268" t="s">
        <v>751</v>
      </c>
      <c r="H38" s="268"/>
      <c r="I38" s="268"/>
      <c r="J38" s="268"/>
      <c r="K38" s="266"/>
    </row>
    <row r="39" spans="2:11" ht="15" customHeight="1">
      <c r="B39" s="269"/>
      <c r="C39" s="270"/>
      <c r="D39" s="268"/>
      <c r="E39" s="271" t="s">
        <v>60</v>
      </c>
      <c r="F39" s="268"/>
      <c r="G39" s="268" t="s">
        <v>752</v>
      </c>
      <c r="H39" s="268"/>
      <c r="I39" s="268"/>
      <c r="J39" s="268"/>
      <c r="K39" s="266"/>
    </row>
    <row r="40" spans="2:11" ht="15" customHeight="1">
      <c r="B40" s="269"/>
      <c r="C40" s="270"/>
      <c r="D40" s="268"/>
      <c r="E40" s="271" t="s">
        <v>114</v>
      </c>
      <c r="F40" s="268"/>
      <c r="G40" s="268" t="s">
        <v>753</v>
      </c>
      <c r="H40" s="268"/>
      <c r="I40" s="268"/>
      <c r="J40" s="268"/>
      <c r="K40" s="266"/>
    </row>
    <row r="41" spans="2:11" ht="15" customHeight="1">
      <c r="B41" s="269"/>
      <c r="C41" s="270"/>
      <c r="D41" s="268"/>
      <c r="E41" s="271" t="s">
        <v>115</v>
      </c>
      <c r="F41" s="268"/>
      <c r="G41" s="268" t="s">
        <v>754</v>
      </c>
      <c r="H41" s="268"/>
      <c r="I41" s="268"/>
      <c r="J41" s="268"/>
      <c r="K41" s="266"/>
    </row>
    <row r="42" spans="2:11" ht="15" customHeight="1">
      <c r="B42" s="269"/>
      <c r="C42" s="270"/>
      <c r="D42" s="268"/>
      <c r="E42" s="271" t="s">
        <v>755</v>
      </c>
      <c r="F42" s="268"/>
      <c r="G42" s="268" t="s">
        <v>756</v>
      </c>
      <c r="H42" s="268"/>
      <c r="I42" s="268"/>
      <c r="J42" s="268"/>
      <c r="K42" s="266"/>
    </row>
    <row r="43" spans="2:11" ht="15" customHeight="1">
      <c r="B43" s="269"/>
      <c r="C43" s="270"/>
      <c r="D43" s="268"/>
      <c r="E43" s="271"/>
      <c r="F43" s="268"/>
      <c r="G43" s="268" t="s">
        <v>757</v>
      </c>
      <c r="H43" s="268"/>
      <c r="I43" s="268"/>
      <c r="J43" s="268"/>
      <c r="K43" s="266"/>
    </row>
    <row r="44" spans="2:11" ht="15" customHeight="1">
      <c r="B44" s="269"/>
      <c r="C44" s="270"/>
      <c r="D44" s="268"/>
      <c r="E44" s="271" t="s">
        <v>758</v>
      </c>
      <c r="F44" s="268"/>
      <c r="G44" s="268" t="s">
        <v>759</v>
      </c>
      <c r="H44" s="268"/>
      <c r="I44" s="268"/>
      <c r="J44" s="268"/>
      <c r="K44" s="266"/>
    </row>
    <row r="45" spans="2:11" ht="15" customHeight="1">
      <c r="B45" s="269"/>
      <c r="C45" s="270"/>
      <c r="D45" s="268"/>
      <c r="E45" s="271" t="s">
        <v>117</v>
      </c>
      <c r="F45" s="268"/>
      <c r="G45" s="268" t="s">
        <v>760</v>
      </c>
      <c r="H45" s="268"/>
      <c r="I45" s="268"/>
      <c r="J45" s="268"/>
      <c r="K45" s="266"/>
    </row>
    <row r="46" spans="2:11" ht="12.75" customHeight="1">
      <c r="B46" s="269"/>
      <c r="C46" s="270"/>
      <c r="D46" s="268"/>
      <c r="E46" s="268"/>
      <c r="F46" s="268"/>
      <c r="G46" s="268"/>
      <c r="H46" s="268"/>
      <c r="I46" s="268"/>
      <c r="J46" s="268"/>
      <c r="K46" s="266"/>
    </row>
    <row r="47" spans="2:11" ht="15" customHeight="1">
      <c r="B47" s="269"/>
      <c r="C47" s="270"/>
      <c r="D47" s="268" t="s">
        <v>761</v>
      </c>
      <c r="E47" s="268"/>
      <c r="F47" s="268"/>
      <c r="G47" s="268"/>
      <c r="H47" s="268"/>
      <c r="I47" s="268"/>
      <c r="J47" s="268"/>
      <c r="K47" s="266"/>
    </row>
    <row r="48" spans="2:11" ht="15" customHeight="1">
      <c r="B48" s="269"/>
      <c r="C48" s="270"/>
      <c r="D48" s="270"/>
      <c r="E48" s="268" t="s">
        <v>762</v>
      </c>
      <c r="F48" s="268"/>
      <c r="G48" s="268"/>
      <c r="H48" s="268"/>
      <c r="I48" s="268"/>
      <c r="J48" s="268"/>
      <c r="K48" s="266"/>
    </row>
    <row r="49" spans="2:11" ht="15" customHeight="1">
      <c r="B49" s="269"/>
      <c r="C49" s="270"/>
      <c r="D49" s="270"/>
      <c r="E49" s="268" t="s">
        <v>763</v>
      </c>
      <c r="F49" s="268"/>
      <c r="G49" s="268"/>
      <c r="H49" s="268"/>
      <c r="I49" s="268"/>
      <c r="J49" s="268"/>
      <c r="K49" s="266"/>
    </row>
    <row r="50" spans="2:11" ht="15" customHeight="1">
      <c r="B50" s="269"/>
      <c r="C50" s="270"/>
      <c r="D50" s="270"/>
      <c r="E50" s="268" t="s">
        <v>764</v>
      </c>
      <c r="F50" s="268"/>
      <c r="G50" s="268"/>
      <c r="H50" s="268"/>
      <c r="I50" s="268"/>
      <c r="J50" s="268"/>
      <c r="K50" s="266"/>
    </row>
    <row r="51" spans="2:11" ht="15" customHeight="1">
      <c r="B51" s="269"/>
      <c r="C51" s="270"/>
      <c r="D51" s="268" t="s">
        <v>765</v>
      </c>
      <c r="E51" s="268"/>
      <c r="F51" s="268"/>
      <c r="G51" s="268"/>
      <c r="H51" s="268"/>
      <c r="I51" s="268"/>
      <c r="J51" s="268"/>
      <c r="K51" s="266"/>
    </row>
    <row r="52" spans="2:11" ht="25.5" customHeight="1">
      <c r="B52" s="264"/>
      <c r="C52" s="265" t="s">
        <v>766</v>
      </c>
      <c r="D52" s="265"/>
      <c r="E52" s="265"/>
      <c r="F52" s="265"/>
      <c r="G52" s="265"/>
      <c r="H52" s="265"/>
      <c r="I52" s="265"/>
      <c r="J52" s="265"/>
      <c r="K52" s="266"/>
    </row>
    <row r="53" spans="2:11" ht="5.25" customHeight="1">
      <c r="B53" s="264"/>
      <c r="C53" s="267"/>
      <c r="D53" s="267"/>
      <c r="E53" s="267"/>
      <c r="F53" s="267"/>
      <c r="G53" s="267"/>
      <c r="H53" s="267"/>
      <c r="I53" s="267"/>
      <c r="J53" s="267"/>
      <c r="K53" s="266"/>
    </row>
    <row r="54" spans="2:11" ht="15" customHeight="1">
      <c r="B54" s="264"/>
      <c r="C54" s="268" t="s">
        <v>767</v>
      </c>
      <c r="D54" s="268"/>
      <c r="E54" s="268"/>
      <c r="F54" s="268"/>
      <c r="G54" s="268"/>
      <c r="H54" s="268"/>
      <c r="I54" s="268"/>
      <c r="J54" s="268"/>
      <c r="K54" s="266"/>
    </row>
    <row r="55" spans="2:11" ht="15" customHeight="1">
      <c r="B55" s="264"/>
      <c r="C55" s="268" t="s">
        <v>768</v>
      </c>
      <c r="D55" s="268"/>
      <c r="E55" s="268"/>
      <c r="F55" s="268"/>
      <c r="G55" s="268"/>
      <c r="H55" s="268"/>
      <c r="I55" s="268"/>
      <c r="J55" s="268"/>
      <c r="K55" s="266"/>
    </row>
    <row r="56" spans="2:11" ht="12.75" customHeight="1">
      <c r="B56" s="264"/>
      <c r="C56" s="268"/>
      <c r="D56" s="268"/>
      <c r="E56" s="268"/>
      <c r="F56" s="268"/>
      <c r="G56" s="268"/>
      <c r="H56" s="268"/>
      <c r="I56" s="268"/>
      <c r="J56" s="268"/>
      <c r="K56" s="266"/>
    </row>
    <row r="57" spans="2:11" ht="15" customHeight="1">
      <c r="B57" s="264"/>
      <c r="C57" s="268" t="s">
        <v>769</v>
      </c>
      <c r="D57" s="268"/>
      <c r="E57" s="268"/>
      <c r="F57" s="268"/>
      <c r="G57" s="268"/>
      <c r="H57" s="268"/>
      <c r="I57" s="268"/>
      <c r="J57" s="268"/>
      <c r="K57" s="266"/>
    </row>
    <row r="58" spans="2:11" ht="15" customHeight="1">
      <c r="B58" s="264"/>
      <c r="C58" s="270"/>
      <c r="D58" s="268" t="s">
        <v>770</v>
      </c>
      <c r="E58" s="268"/>
      <c r="F58" s="268"/>
      <c r="G58" s="268"/>
      <c r="H58" s="268"/>
      <c r="I58" s="268"/>
      <c r="J58" s="268"/>
      <c r="K58" s="266"/>
    </row>
    <row r="59" spans="2:11" ht="15" customHeight="1">
      <c r="B59" s="264"/>
      <c r="C59" s="270"/>
      <c r="D59" s="268" t="s">
        <v>771</v>
      </c>
      <c r="E59" s="268"/>
      <c r="F59" s="268"/>
      <c r="G59" s="268"/>
      <c r="H59" s="268"/>
      <c r="I59" s="268"/>
      <c r="J59" s="268"/>
      <c r="K59" s="266"/>
    </row>
    <row r="60" spans="2:11" ht="15" customHeight="1">
      <c r="B60" s="264"/>
      <c r="C60" s="270"/>
      <c r="D60" s="268" t="s">
        <v>772</v>
      </c>
      <c r="E60" s="268"/>
      <c r="F60" s="268"/>
      <c r="G60" s="268"/>
      <c r="H60" s="268"/>
      <c r="I60" s="268"/>
      <c r="J60" s="268"/>
      <c r="K60" s="266"/>
    </row>
    <row r="61" spans="2:11" ht="15" customHeight="1">
      <c r="B61" s="264"/>
      <c r="C61" s="270"/>
      <c r="D61" s="268" t="s">
        <v>773</v>
      </c>
      <c r="E61" s="268"/>
      <c r="F61" s="268"/>
      <c r="G61" s="268"/>
      <c r="H61" s="268"/>
      <c r="I61" s="268"/>
      <c r="J61" s="268"/>
      <c r="K61" s="266"/>
    </row>
    <row r="62" spans="2:11" ht="15" customHeight="1">
      <c r="B62" s="264"/>
      <c r="C62" s="270"/>
      <c r="D62" s="273" t="s">
        <v>774</v>
      </c>
      <c r="E62" s="273"/>
      <c r="F62" s="273"/>
      <c r="G62" s="273"/>
      <c r="H62" s="273"/>
      <c r="I62" s="273"/>
      <c r="J62" s="273"/>
      <c r="K62" s="266"/>
    </row>
    <row r="63" spans="2:11" ht="15" customHeight="1">
      <c r="B63" s="264"/>
      <c r="C63" s="270"/>
      <c r="D63" s="268" t="s">
        <v>775</v>
      </c>
      <c r="E63" s="268"/>
      <c r="F63" s="268"/>
      <c r="G63" s="268"/>
      <c r="H63" s="268"/>
      <c r="I63" s="268"/>
      <c r="J63" s="268"/>
      <c r="K63" s="266"/>
    </row>
    <row r="64" spans="2:11" ht="12.75" customHeight="1">
      <c r="B64" s="264"/>
      <c r="C64" s="270"/>
      <c r="D64" s="270"/>
      <c r="E64" s="274"/>
      <c r="F64" s="270"/>
      <c r="G64" s="270"/>
      <c r="H64" s="270"/>
      <c r="I64" s="270"/>
      <c r="J64" s="270"/>
      <c r="K64" s="266"/>
    </row>
    <row r="65" spans="2:11" ht="15" customHeight="1">
      <c r="B65" s="264"/>
      <c r="C65" s="270"/>
      <c r="D65" s="268" t="s">
        <v>776</v>
      </c>
      <c r="E65" s="268"/>
      <c r="F65" s="268"/>
      <c r="G65" s="268"/>
      <c r="H65" s="268"/>
      <c r="I65" s="268"/>
      <c r="J65" s="268"/>
      <c r="K65" s="266"/>
    </row>
    <row r="66" spans="2:11" ht="15" customHeight="1">
      <c r="B66" s="264"/>
      <c r="C66" s="270"/>
      <c r="D66" s="273" t="s">
        <v>777</v>
      </c>
      <c r="E66" s="273"/>
      <c r="F66" s="273"/>
      <c r="G66" s="273"/>
      <c r="H66" s="273"/>
      <c r="I66" s="273"/>
      <c r="J66" s="273"/>
      <c r="K66" s="266"/>
    </row>
    <row r="67" spans="2:11" ht="15" customHeight="1">
      <c r="B67" s="264"/>
      <c r="C67" s="270"/>
      <c r="D67" s="268" t="s">
        <v>778</v>
      </c>
      <c r="E67" s="268"/>
      <c r="F67" s="268"/>
      <c r="G67" s="268"/>
      <c r="H67" s="268"/>
      <c r="I67" s="268"/>
      <c r="J67" s="268"/>
      <c r="K67" s="266"/>
    </row>
    <row r="68" spans="2:11" ht="15" customHeight="1">
      <c r="B68" s="264"/>
      <c r="C68" s="270"/>
      <c r="D68" s="268" t="s">
        <v>779</v>
      </c>
      <c r="E68" s="268"/>
      <c r="F68" s="268"/>
      <c r="G68" s="268"/>
      <c r="H68" s="268"/>
      <c r="I68" s="268"/>
      <c r="J68" s="268"/>
      <c r="K68" s="266"/>
    </row>
    <row r="69" spans="2:11" ht="15" customHeight="1">
      <c r="B69" s="264"/>
      <c r="C69" s="270"/>
      <c r="D69" s="268" t="s">
        <v>780</v>
      </c>
      <c r="E69" s="268"/>
      <c r="F69" s="268"/>
      <c r="G69" s="268"/>
      <c r="H69" s="268"/>
      <c r="I69" s="268"/>
      <c r="J69" s="268"/>
      <c r="K69" s="266"/>
    </row>
    <row r="70" spans="2:11" ht="15" customHeight="1">
      <c r="B70" s="264"/>
      <c r="C70" s="270"/>
      <c r="D70" s="268" t="s">
        <v>781</v>
      </c>
      <c r="E70" s="268"/>
      <c r="F70" s="268"/>
      <c r="G70" s="268"/>
      <c r="H70" s="268"/>
      <c r="I70" s="268"/>
      <c r="J70" s="268"/>
      <c r="K70" s="266"/>
    </row>
    <row r="71" spans="2:11" ht="12.75" customHeight="1">
      <c r="B71" s="275"/>
      <c r="C71" s="276"/>
      <c r="D71" s="276"/>
      <c r="E71" s="276"/>
      <c r="F71" s="276"/>
      <c r="G71" s="276"/>
      <c r="H71" s="276"/>
      <c r="I71" s="276"/>
      <c r="J71" s="276"/>
      <c r="K71" s="277"/>
    </row>
    <row r="72" spans="2:11" ht="18.75" customHeight="1">
      <c r="B72" s="278"/>
      <c r="C72" s="278"/>
      <c r="D72" s="278"/>
      <c r="E72" s="278"/>
      <c r="F72" s="278"/>
      <c r="G72" s="278"/>
      <c r="H72" s="278"/>
      <c r="I72" s="278"/>
      <c r="J72" s="278"/>
      <c r="K72" s="279"/>
    </row>
    <row r="73" spans="2:11" ht="18.75" customHeight="1">
      <c r="B73" s="279"/>
      <c r="C73" s="279"/>
      <c r="D73" s="279"/>
      <c r="E73" s="279"/>
      <c r="F73" s="279"/>
      <c r="G73" s="279"/>
      <c r="H73" s="279"/>
      <c r="I73" s="279"/>
      <c r="J73" s="279"/>
      <c r="K73" s="279"/>
    </row>
    <row r="74" spans="2:11" ht="7.5" customHeight="1">
      <c r="B74" s="280"/>
      <c r="C74" s="281"/>
      <c r="D74" s="281"/>
      <c r="E74" s="281"/>
      <c r="F74" s="281"/>
      <c r="G74" s="281"/>
      <c r="H74" s="281"/>
      <c r="I74" s="281"/>
      <c r="J74" s="281"/>
      <c r="K74" s="282"/>
    </row>
    <row r="75" spans="2:11" ht="45" customHeight="1">
      <c r="B75" s="283"/>
      <c r="C75" s="284" t="s">
        <v>782</v>
      </c>
      <c r="D75" s="284"/>
      <c r="E75" s="284"/>
      <c r="F75" s="284"/>
      <c r="G75" s="284"/>
      <c r="H75" s="284"/>
      <c r="I75" s="284"/>
      <c r="J75" s="284"/>
      <c r="K75" s="285"/>
    </row>
    <row r="76" spans="2:11" ht="17.25" customHeight="1">
      <c r="B76" s="283"/>
      <c r="C76" s="286" t="s">
        <v>783</v>
      </c>
      <c r="D76" s="286"/>
      <c r="E76" s="286"/>
      <c r="F76" s="286" t="s">
        <v>784</v>
      </c>
      <c r="G76" s="287"/>
      <c r="H76" s="286" t="s">
        <v>60</v>
      </c>
      <c r="I76" s="286" t="s">
        <v>63</v>
      </c>
      <c r="J76" s="286" t="s">
        <v>785</v>
      </c>
      <c r="K76" s="285"/>
    </row>
    <row r="77" spans="2:11" ht="17.25" customHeight="1">
      <c r="B77" s="283"/>
      <c r="C77" s="288" t="s">
        <v>786</v>
      </c>
      <c r="D77" s="288"/>
      <c r="E77" s="288"/>
      <c r="F77" s="289" t="s">
        <v>787</v>
      </c>
      <c r="G77" s="290"/>
      <c r="H77" s="288"/>
      <c r="I77" s="288"/>
      <c r="J77" s="288" t="s">
        <v>788</v>
      </c>
      <c r="K77" s="285"/>
    </row>
    <row r="78" spans="2:11" ht="5.25" customHeight="1">
      <c r="B78" s="283"/>
      <c r="C78" s="291"/>
      <c r="D78" s="291"/>
      <c r="E78" s="291"/>
      <c r="F78" s="291"/>
      <c r="G78" s="292"/>
      <c r="H78" s="291"/>
      <c r="I78" s="291"/>
      <c r="J78" s="291"/>
      <c r="K78" s="285"/>
    </row>
    <row r="79" spans="2:11" ht="15" customHeight="1">
      <c r="B79" s="283"/>
      <c r="C79" s="271" t="s">
        <v>59</v>
      </c>
      <c r="D79" s="291"/>
      <c r="E79" s="291"/>
      <c r="F79" s="293" t="s">
        <v>789</v>
      </c>
      <c r="G79" s="292"/>
      <c r="H79" s="271" t="s">
        <v>790</v>
      </c>
      <c r="I79" s="271" t="s">
        <v>791</v>
      </c>
      <c r="J79" s="271">
        <v>20</v>
      </c>
      <c r="K79" s="285"/>
    </row>
    <row r="80" spans="2:11" ht="15" customHeight="1">
      <c r="B80" s="283"/>
      <c r="C80" s="271" t="s">
        <v>792</v>
      </c>
      <c r="D80" s="271"/>
      <c r="E80" s="271"/>
      <c r="F80" s="293" t="s">
        <v>789</v>
      </c>
      <c r="G80" s="292"/>
      <c r="H80" s="271" t="s">
        <v>793</v>
      </c>
      <c r="I80" s="271" t="s">
        <v>791</v>
      </c>
      <c r="J80" s="271">
        <v>120</v>
      </c>
      <c r="K80" s="285"/>
    </row>
    <row r="81" spans="2:11" ht="15" customHeight="1">
      <c r="B81" s="294"/>
      <c r="C81" s="271" t="s">
        <v>794</v>
      </c>
      <c r="D81" s="271"/>
      <c r="E81" s="271"/>
      <c r="F81" s="293" t="s">
        <v>795</v>
      </c>
      <c r="G81" s="292"/>
      <c r="H81" s="271" t="s">
        <v>796</v>
      </c>
      <c r="I81" s="271" t="s">
        <v>791</v>
      </c>
      <c r="J81" s="271">
        <v>50</v>
      </c>
      <c r="K81" s="285"/>
    </row>
    <row r="82" spans="2:11" ht="15" customHeight="1">
      <c r="B82" s="294"/>
      <c r="C82" s="271" t="s">
        <v>797</v>
      </c>
      <c r="D82" s="271"/>
      <c r="E82" s="271"/>
      <c r="F82" s="293" t="s">
        <v>789</v>
      </c>
      <c r="G82" s="292"/>
      <c r="H82" s="271" t="s">
        <v>798</v>
      </c>
      <c r="I82" s="271" t="s">
        <v>799</v>
      </c>
      <c r="J82" s="271"/>
      <c r="K82" s="285"/>
    </row>
    <row r="83" spans="2:11" ht="15" customHeight="1">
      <c r="B83" s="294"/>
      <c r="C83" s="295" t="s">
        <v>800</v>
      </c>
      <c r="D83" s="295"/>
      <c r="E83" s="295"/>
      <c r="F83" s="296" t="s">
        <v>795</v>
      </c>
      <c r="G83" s="295"/>
      <c r="H83" s="295" t="s">
        <v>801</v>
      </c>
      <c r="I83" s="295" t="s">
        <v>791</v>
      </c>
      <c r="J83" s="295">
        <v>15</v>
      </c>
      <c r="K83" s="285"/>
    </row>
    <row r="84" spans="2:11" ht="15" customHeight="1">
      <c r="B84" s="294"/>
      <c r="C84" s="295" t="s">
        <v>802</v>
      </c>
      <c r="D84" s="295"/>
      <c r="E84" s="295"/>
      <c r="F84" s="296" t="s">
        <v>795</v>
      </c>
      <c r="G84" s="295"/>
      <c r="H84" s="295" t="s">
        <v>803</v>
      </c>
      <c r="I84" s="295" t="s">
        <v>791</v>
      </c>
      <c r="J84" s="295">
        <v>15</v>
      </c>
      <c r="K84" s="285"/>
    </row>
    <row r="85" spans="2:11" ht="15" customHeight="1">
      <c r="B85" s="294"/>
      <c r="C85" s="295" t="s">
        <v>804</v>
      </c>
      <c r="D85" s="295"/>
      <c r="E85" s="295"/>
      <c r="F85" s="296" t="s">
        <v>795</v>
      </c>
      <c r="G85" s="295"/>
      <c r="H85" s="295" t="s">
        <v>805</v>
      </c>
      <c r="I85" s="295" t="s">
        <v>791</v>
      </c>
      <c r="J85" s="295">
        <v>20</v>
      </c>
      <c r="K85" s="285"/>
    </row>
    <row r="86" spans="2:11" ht="15" customHeight="1">
      <c r="B86" s="294"/>
      <c r="C86" s="295" t="s">
        <v>806</v>
      </c>
      <c r="D86" s="295"/>
      <c r="E86" s="295"/>
      <c r="F86" s="296" t="s">
        <v>795</v>
      </c>
      <c r="G86" s="295"/>
      <c r="H86" s="295" t="s">
        <v>807</v>
      </c>
      <c r="I86" s="295" t="s">
        <v>791</v>
      </c>
      <c r="J86" s="295">
        <v>20</v>
      </c>
      <c r="K86" s="285"/>
    </row>
    <row r="87" spans="2:11" ht="15" customHeight="1">
      <c r="B87" s="294"/>
      <c r="C87" s="271" t="s">
        <v>808</v>
      </c>
      <c r="D87" s="271"/>
      <c r="E87" s="271"/>
      <c r="F87" s="293" t="s">
        <v>795</v>
      </c>
      <c r="G87" s="292"/>
      <c r="H87" s="271" t="s">
        <v>809</v>
      </c>
      <c r="I87" s="271" t="s">
        <v>791</v>
      </c>
      <c r="J87" s="271">
        <v>50</v>
      </c>
      <c r="K87" s="285"/>
    </row>
    <row r="88" spans="2:11" ht="15" customHeight="1">
      <c r="B88" s="294"/>
      <c r="C88" s="271" t="s">
        <v>810</v>
      </c>
      <c r="D88" s="271"/>
      <c r="E88" s="271"/>
      <c r="F88" s="293" t="s">
        <v>795</v>
      </c>
      <c r="G88" s="292"/>
      <c r="H88" s="271" t="s">
        <v>811</v>
      </c>
      <c r="I88" s="271" t="s">
        <v>791</v>
      </c>
      <c r="J88" s="271">
        <v>20</v>
      </c>
      <c r="K88" s="285"/>
    </row>
    <row r="89" spans="2:11" ht="15" customHeight="1">
      <c r="B89" s="294"/>
      <c r="C89" s="271" t="s">
        <v>812</v>
      </c>
      <c r="D89" s="271"/>
      <c r="E89" s="271"/>
      <c r="F89" s="293" t="s">
        <v>795</v>
      </c>
      <c r="G89" s="292"/>
      <c r="H89" s="271" t="s">
        <v>813</v>
      </c>
      <c r="I89" s="271" t="s">
        <v>791</v>
      </c>
      <c r="J89" s="271">
        <v>20</v>
      </c>
      <c r="K89" s="285"/>
    </row>
    <row r="90" spans="2:11" ht="15" customHeight="1">
      <c r="B90" s="294"/>
      <c r="C90" s="271" t="s">
        <v>814</v>
      </c>
      <c r="D90" s="271"/>
      <c r="E90" s="271"/>
      <c r="F90" s="293" t="s">
        <v>795</v>
      </c>
      <c r="G90" s="292"/>
      <c r="H90" s="271" t="s">
        <v>815</v>
      </c>
      <c r="I90" s="271" t="s">
        <v>791</v>
      </c>
      <c r="J90" s="271">
        <v>50</v>
      </c>
      <c r="K90" s="285"/>
    </row>
    <row r="91" spans="2:11" ht="15" customHeight="1">
      <c r="B91" s="294"/>
      <c r="C91" s="271" t="s">
        <v>816</v>
      </c>
      <c r="D91" s="271"/>
      <c r="E91" s="271"/>
      <c r="F91" s="293" t="s">
        <v>795</v>
      </c>
      <c r="G91" s="292"/>
      <c r="H91" s="271" t="s">
        <v>816</v>
      </c>
      <c r="I91" s="271" t="s">
        <v>791</v>
      </c>
      <c r="J91" s="271">
        <v>50</v>
      </c>
      <c r="K91" s="285"/>
    </row>
    <row r="92" spans="2:11" ht="15" customHeight="1">
      <c r="B92" s="294"/>
      <c r="C92" s="271" t="s">
        <v>817</v>
      </c>
      <c r="D92" s="271"/>
      <c r="E92" s="271"/>
      <c r="F92" s="293" t="s">
        <v>795</v>
      </c>
      <c r="G92" s="292"/>
      <c r="H92" s="271" t="s">
        <v>818</v>
      </c>
      <c r="I92" s="271" t="s">
        <v>791</v>
      </c>
      <c r="J92" s="271">
        <v>255</v>
      </c>
      <c r="K92" s="285"/>
    </row>
    <row r="93" spans="2:11" ht="15" customHeight="1">
      <c r="B93" s="294"/>
      <c r="C93" s="271" t="s">
        <v>819</v>
      </c>
      <c r="D93" s="271"/>
      <c r="E93" s="271"/>
      <c r="F93" s="293" t="s">
        <v>789</v>
      </c>
      <c r="G93" s="292"/>
      <c r="H93" s="271" t="s">
        <v>820</v>
      </c>
      <c r="I93" s="271" t="s">
        <v>821</v>
      </c>
      <c r="J93" s="271"/>
      <c r="K93" s="285"/>
    </row>
    <row r="94" spans="2:11" ht="15" customHeight="1">
      <c r="B94" s="294"/>
      <c r="C94" s="271" t="s">
        <v>822</v>
      </c>
      <c r="D94" s="271"/>
      <c r="E94" s="271"/>
      <c r="F94" s="293" t="s">
        <v>789</v>
      </c>
      <c r="G94" s="292"/>
      <c r="H94" s="271" t="s">
        <v>823</v>
      </c>
      <c r="I94" s="271" t="s">
        <v>824</v>
      </c>
      <c r="J94" s="271"/>
      <c r="K94" s="285"/>
    </row>
    <row r="95" spans="2:11" ht="15" customHeight="1">
      <c r="B95" s="294"/>
      <c r="C95" s="271" t="s">
        <v>825</v>
      </c>
      <c r="D95" s="271"/>
      <c r="E95" s="271"/>
      <c r="F95" s="293" t="s">
        <v>789</v>
      </c>
      <c r="G95" s="292"/>
      <c r="H95" s="271" t="s">
        <v>825</v>
      </c>
      <c r="I95" s="271" t="s">
        <v>824</v>
      </c>
      <c r="J95" s="271"/>
      <c r="K95" s="285"/>
    </row>
    <row r="96" spans="2:11" ht="15" customHeight="1">
      <c r="B96" s="294"/>
      <c r="C96" s="271" t="s">
        <v>44</v>
      </c>
      <c r="D96" s="271"/>
      <c r="E96" s="271"/>
      <c r="F96" s="293" t="s">
        <v>789</v>
      </c>
      <c r="G96" s="292"/>
      <c r="H96" s="271" t="s">
        <v>826</v>
      </c>
      <c r="I96" s="271" t="s">
        <v>824</v>
      </c>
      <c r="J96" s="271"/>
      <c r="K96" s="285"/>
    </row>
    <row r="97" spans="2:11" ht="15" customHeight="1">
      <c r="B97" s="294"/>
      <c r="C97" s="271" t="s">
        <v>54</v>
      </c>
      <c r="D97" s="271"/>
      <c r="E97" s="271"/>
      <c r="F97" s="293" t="s">
        <v>789</v>
      </c>
      <c r="G97" s="292"/>
      <c r="H97" s="271" t="s">
        <v>827</v>
      </c>
      <c r="I97" s="271" t="s">
        <v>824</v>
      </c>
      <c r="J97" s="271"/>
      <c r="K97" s="285"/>
    </row>
    <row r="98" spans="2:11" ht="15" customHeight="1">
      <c r="B98" s="297"/>
      <c r="C98" s="298"/>
      <c r="D98" s="298"/>
      <c r="E98" s="298"/>
      <c r="F98" s="298"/>
      <c r="G98" s="298"/>
      <c r="H98" s="298"/>
      <c r="I98" s="298"/>
      <c r="J98" s="298"/>
      <c r="K98" s="299"/>
    </row>
    <row r="99" spans="2:11" ht="18.75" customHeight="1">
      <c r="B99" s="300"/>
      <c r="C99" s="301"/>
      <c r="D99" s="301"/>
      <c r="E99" s="301"/>
      <c r="F99" s="301"/>
      <c r="G99" s="301"/>
      <c r="H99" s="301"/>
      <c r="I99" s="301"/>
      <c r="J99" s="301"/>
      <c r="K99" s="300"/>
    </row>
    <row r="100" spans="2:11" ht="18.75" customHeight="1">
      <c r="B100" s="279"/>
      <c r="C100" s="279"/>
      <c r="D100" s="279"/>
      <c r="E100" s="279"/>
      <c r="F100" s="279"/>
      <c r="G100" s="279"/>
      <c r="H100" s="279"/>
      <c r="I100" s="279"/>
      <c r="J100" s="279"/>
      <c r="K100" s="279"/>
    </row>
    <row r="101" spans="2:11" ht="7.5" customHeight="1">
      <c r="B101" s="280"/>
      <c r="C101" s="281"/>
      <c r="D101" s="281"/>
      <c r="E101" s="281"/>
      <c r="F101" s="281"/>
      <c r="G101" s="281"/>
      <c r="H101" s="281"/>
      <c r="I101" s="281"/>
      <c r="J101" s="281"/>
      <c r="K101" s="282"/>
    </row>
    <row r="102" spans="2:11" ht="45" customHeight="1">
      <c r="B102" s="283"/>
      <c r="C102" s="284" t="s">
        <v>828</v>
      </c>
      <c r="D102" s="284"/>
      <c r="E102" s="284"/>
      <c r="F102" s="284"/>
      <c r="G102" s="284"/>
      <c r="H102" s="284"/>
      <c r="I102" s="284"/>
      <c r="J102" s="284"/>
      <c r="K102" s="285"/>
    </row>
    <row r="103" spans="2:11" ht="17.25" customHeight="1">
      <c r="B103" s="283"/>
      <c r="C103" s="286" t="s">
        <v>783</v>
      </c>
      <c r="D103" s="286"/>
      <c r="E103" s="286"/>
      <c r="F103" s="286" t="s">
        <v>784</v>
      </c>
      <c r="G103" s="287"/>
      <c r="H103" s="286" t="s">
        <v>60</v>
      </c>
      <c r="I103" s="286" t="s">
        <v>63</v>
      </c>
      <c r="J103" s="286" t="s">
        <v>785</v>
      </c>
      <c r="K103" s="285"/>
    </row>
    <row r="104" spans="2:11" ht="17.25" customHeight="1">
      <c r="B104" s="283"/>
      <c r="C104" s="288" t="s">
        <v>786</v>
      </c>
      <c r="D104" s="288"/>
      <c r="E104" s="288"/>
      <c r="F104" s="289" t="s">
        <v>787</v>
      </c>
      <c r="G104" s="290"/>
      <c r="H104" s="288"/>
      <c r="I104" s="288"/>
      <c r="J104" s="288" t="s">
        <v>788</v>
      </c>
      <c r="K104" s="285"/>
    </row>
    <row r="105" spans="2:11" ht="5.25" customHeight="1">
      <c r="B105" s="283"/>
      <c r="C105" s="286"/>
      <c r="D105" s="286"/>
      <c r="E105" s="286"/>
      <c r="F105" s="286"/>
      <c r="G105" s="302"/>
      <c r="H105" s="286"/>
      <c r="I105" s="286"/>
      <c r="J105" s="286"/>
      <c r="K105" s="285"/>
    </row>
    <row r="106" spans="2:11" ht="15" customHeight="1">
      <c r="B106" s="283"/>
      <c r="C106" s="271" t="s">
        <v>59</v>
      </c>
      <c r="D106" s="291"/>
      <c r="E106" s="291"/>
      <c r="F106" s="293" t="s">
        <v>789</v>
      </c>
      <c r="G106" s="302"/>
      <c r="H106" s="271" t="s">
        <v>829</v>
      </c>
      <c r="I106" s="271" t="s">
        <v>791</v>
      </c>
      <c r="J106" s="271">
        <v>20</v>
      </c>
      <c r="K106" s="285"/>
    </row>
    <row r="107" spans="2:11" ht="15" customHeight="1">
      <c r="B107" s="283"/>
      <c r="C107" s="271" t="s">
        <v>792</v>
      </c>
      <c r="D107" s="271"/>
      <c r="E107" s="271"/>
      <c r="F107" s="293" t="s">
        <v>789</v>
      </c>
      <c r="G107" s="271"/>
      <c r="H107" s="271" t="s">
        <v>829</v>
      </c>
      <c r="I107" s="271" t="s">
        <v>791</v>
      </c>
      <c r="J107" s="271">
        <v>120</v>
      </c>
      <c r="K107" s="285"/>
    </row>
    <row r="108" spans="2:11" ht="15" customHeight="1">
      <c r="B108" s="294"/>
      <c r="C108" s="271" t="s">
        <v>794</v>
      </c>
      <c r="D108" s="271"/>
      <c r="E108" s="271"/>
      <c r="F108" s="293" t="s">
        <v>795</v>
      </c>
      <c r="G108" s="271"/>
      <c r="H108" s="271" t="s">
        <v>829</v>
      </c>
      <c r="I108" s="271" t="s">
        <v>791</v>
      </c>
      <c r="J108" s="271">
        <v>50</v>
      </c>
      <c r="K108" s="285"/>
    </row>
    <row r="109" spans="2:11" ht="15" customHeight="1">
      <c r="B109" s="294"/>
      <c r="C109" s="271" t="s">
        <v>797</v>
      </c>
      <c r="D109" s="271"/>
      <c r="E109" s="271"/>
      <c r="F109" s="293" t="s">
        <v>789</v>
      </c>
      <c r="G109" s="271"/>
      <c r="H109" s="271" t="s">
        <v>829</v>
      </c>
      <c r="I109" s="271" t="s">
        <v>799</v>
      </c>
      <c r="J109" s="271"/>
      <c r="K109" s="285"/>
    </row>
    <row r="110" spans="2:11" ht="15" customHeight="1">
      <c r="B110" s="294"/>
      <c r="C110" s="271" t="s">
        <v>808</v>
      </c>
      <c r="D110" s="271"/>
      <c r="E110" s="271"/>
      <c r="F110" s="293" t="s">
        <v>795</v>
      </c>
      <c r="G110" s="271"/>
      <c r="H110" s="271" t="s">
        <v>829</v>
      </c>
      <c r="I110" s="271" t="s">
        <v>791</v>
      </c>
      <c r="J110" s="271">
        <v>50</v>
      </c>
      <c r="K110" s="285"/>
    </row>
    <row r="111" spans="2:11" ht="15" customHeight="1">
      <c r="B111" s="294"/>
      <c r="C111" s="271" t="s">
        <v>816</v>
      </c>
      <c r="D111" s="271"/>
      <c r="E111" s="271"/>
      <c r="F111" s="293" t="s">
        <v>795</v>
      </c>
      <c r="G111" s="271"/>
      <c r="H111" s="271" t="s">
        <v>829</v>
      </c>
      <c r="I111" s="271" t="s">
        <v>791</v>
      </c>
      <c r="J111" s="271">
        <v>50</v>
      </c>
      <c r="K111" s="285"/>
    </row>
    <row r="112" spans="2:11" ht="15" customHeight="1">
      <c r="B112" s="294"/>
      <c r="C112" s="271" t="s">
        <v>814</v>
      </c>
      <c r="D112" s="271"/>
      <c r="E112" s="271"/>
      <c r="F112" s="293" t="s">
        <v>795</v>
      </c>
      <c r="G112" s="271"/>
      <c r="H112" s="271" t="s">
        <v>829</v>
      </c>
      <c r="I112" s="271" t="s">
        <v>791</v>
      </c>
      <c r="J112" s="271">
        <v>50</v>
      </c>
      <c r="K112" s="285"/>
    </row>
    <row r="113" spans="2:11" ht="15" customHeight="1">
      <c r="B113" s="294"/>
      <c r="C113" s="271" t="s">
        <v>59</v>
      </c>
      <c r="D113" s="271"/>
      <c r="E113" s="271"/>
      <c r="F113" s="293" t="s">
        <v>789</v>
      </c>
      <c r="G113" s="271"/>
      <c r="H113" s="271" t="s">
        <v>830</v>
      </c>
      <c r="I113" s="271" t="s">
        <v>791</v>
      </c>
      <c r="J113" s="271">
        <v>20</v>
      </c>
      <c r="K113" s="285"/>
    </row>
    <row r="114" spans="2:11" ht="15" customHeight="1">
      <c r="B114" s="294"/>
      <c r="C114" s="271" t="s">
        <v>831</v>
      </c>
      <c r="D114" s="271"/>
      <c r="E114" s="271"/>
      <c r="F114" s="293" t="s">
        <v>789</v>
      </c>
      <c r="G114" s="271"/>
      <c r="H114" s="271" t="s">
        <v>832</v>
      </c>
      <c r="I114" s="271" t="s">
        <v>791</v>
      </c>
      <c r="J114" s="271">
        <v>120</v>
      </c>
      <c r="K114" s="285"/>
    </row>
    <row r="115" spans="2:11" ht="15" customHeight="1">
      <c r="B115" s="294"/>
      <c r="C115" s="271" t="s">
        <v>44</v>
      </c>
      <c r="D115" s="271"/>
      <c r="E115" s="271"/>
      <c r="F115" s="293" t="s">
        <v>789</v>
      </c>
      <c r="G115" s="271"/>
      <c r="H115" s="271" t="s">
        <v>833</v>
      </c>
      <c r="I115" s="271" t="s">
        <v>824</v>
      </c>
      <c r="J115" s="271"/>
      <c r="K115" s="285"/>
    </row>
    <row r="116" spans="2:11" ht="15" customHeight="1">
      <c r="B116" s="294"/>
      <c r="C116" s="271" t="s">
        <v>54</v>
      </c>
      <c r="D116" s="271"/>
      <c r="E116" s="271"/>
      <c r="F116" s="293" t="s">
        <v>789</v>
      </c>
      <c r="G116" s="271"/>
      <c r="H116" s="271" t="s">
        <v>834</v>
      </c>
      <c r="I116" s="271" t="s">
        <v>824</v>
      </c>
      <c r="J116" s="271"/>
      <c r="K116" s="285"/>
    </row>
    <row r="117" spans="2:11" ht="15" customHeight="1">
      <c r="B117" s="294"/>
      <c r="C117" s="271" t="s">
        <v>63</v>
      </c>
      <c r="D117" s="271"/>
      <c r="E117" s="271"/>
      <c r="F117" s="293" t="s">
        <v>789</v>
      </c>
      <c r="G117" s="271"/>
      <c r="H117" s="271" t="s">
        <v>835</v>
      </c>
      <c r="I117" s="271" t="s">
        <v>836</v>
      </c>
      <c r="J117" s="271"/>
      <c r="K117" s="285"/>
    </row>
    <row r="118" spans="2:11" ht="15" customHeight="1">
      <c r="B118" s="297"/>
      <c r="C118" s="303"/>
      <c r="D118" s="303"/>
      <c r="E118" s="303"/>
      <c r="F118" s="303"/>
      <c r="G118" s="303"/>
      <c r="H118" s="303"/>
      <c r="I118" s="303"/>
      <c r="J118" s="303"/>
      <c r="K118" s="299"/>
    </row>
    <row r="119" spans="2:11" ht="18.75" customHeight="1">
      <c r="B119" s="304"/>
      <c r="C119" s="268"/>
      <c r="D119" s="268"/>
      <c r="E119" s="268"/>
      <c r="F119" s="305"/>
      <c r="G119" s="268"/>
      <c r="H119" s="268"/>
      <c r="I119" s="268"/>
      <c r="J119" s="268"/>
      <c r="K119" s="304"/>
    </row>
    <row r="120" spans="2:11" ht="18.75" customHeight="1">
      <c r="B120" s="279"/>
      <c r="C120" s="279"/>
      <c r="D120" s="279"/>
      <c r="E120" s="279"/>
      <c r="F120" s="279"/>
      <c r="G120" s="279"/>
      <c r="H120" s="279"/>
      <c r="I120" s="279"/>
      <c r="J120" s="279"/>
      <c r="K120" s="279"/>
    </row>
    <row r="121" spans="2:11" ht="7.5" customHeight="1">
      <c r="B121" s="306"/>
      <c r="C121" s="307"/>
      <c r="D121" s="307"/>
      <c r="E121" s="307"/>
      <c r="F121" s="307"/>
      <c r="G121" s="307"/>
      <c r="H121" s="307"/>
      <c r="I121" s="307"/>
      <c r="J121" s="307"/>
      <c r="K121" s="308"/>
    </row>
    <row r="122" spans="2:11" ht="45" customHeight="1">
      <c r="B122" s="309"/>
      <c r="C122" s="262" t="s">
        <v>837</v>
      </c>
      <c r="D122" s="262"/>
      <c r="E122" s="262"/>
      <c r="F122" s="262"/>
      <c r="G122" s="262"/>
      <c r="H122" s="262"/>
      <c r="I122" s="262"/>
      <c r="J122" s="262"/>
      <c r="K122" s="310"/>
    </row>
    <row r="123" spans="2:11" ht="17.25" customHeight="1">
      <c r="B123" s="311"/>
      <c r="C123" s="286" t="s">
        <v>783</v>
      </c>
      <c r="D123" s="286"/>
      <c r="E123" s="286"/>
      <c r="F123" s="286" t="s">
        <v>784</v>
      </c>
      <c r="G123" s="287"/>
      <c r="H123" s="286" t="s">
        <v>60</v>
      </c>
      <c r="I123" s="286" t="s">
        <v>63</v>
      </c>
      <c r="J123" s="286" t="s">
        <v>785</v>
      </c>
      <c r="K123" s="312"/>
    </row>
    <row r="124" spans="2:11" ht="17.25" customHeight="1">
      <c r="B124" s="311"/>
      <c r="C124" s="288" t="s">
        <v>786</v>
      </c>
      <c r="D124" s="288"/>
      <c r="E124" s="288"/>
      <c r="F124" s="289" t="s">
        <v>787</v>
      </c>
      <c r="G124" s="290"/>
      <c r="H124" s="288"/>
      <c r="I124" s="288"/>
      <c r="J124" s="288" t="s">
        <v>788</v>
      </c>
      <c r="K124" s="312"/>
    </row>
    <row r="125" spans="2:11" ht="5.25" customHeight="1">
      <c r="B125" s="313"/>
      <c r="C125" s="291"/>
      <c r="D125" s="291"/>
      <c r="E125" s="291"/>
      <c r="F125" s="291"/>
      <c r="G125" s="271"/>
      <c r="H125" s="291"/>
      <c r="I125" s="291"/>
      <c r="J125" s="291"/>
      <c r="K125" s="314"/>
    </row>
    <row r="126" spans="2:11" ht="15" customHeight="1">
      <c r="B126" s="313"/>
      <c r="C126" s="271" t="s">
        <v>792</v>
      </c>
      <c r="D126" s="291"/>
      <c r="E126" s="291"/>
      <c r="F126" s="293" t="s">
        <v>789</v>
      </c>
      <c r="G126" s="271"/>
      <c r="H126" s="271" t="s">
        <v>829</v>
      </c>
      <c r="I126" s="271" t="s">
        <v>791</v>
      </c>
      <c r="J126" s="271">
        <v>120</v>
      </c>
      <c r="K126" s="315"/>
    </row>
    <row r="127" spans="2:11" ht="15" customHeight="1">
      <c r="B127" s="313"/>
      <c r="C127" s="271" t="s">
        <v>838</v>
      </c>
      <c r="D127" s="271"/>
      <c r="E127" s="271"/>
      <c r="F127" s="293" t="s">
        <v>789</v>
      </c>
      <c r="G127" s="271"/>
      <c r="H127" s="271" t="s">
        <v>839</v>
      </c>
      <c r="I127" s="271" t="s">
        <v>791</v>
      </c>
      <c r="J127" s="271" t="s">
        <v>840</v>
      </c>
      <c r="K127" s="315"/>
    </row>
    <row r="128" spans="2:11" ht="15" customHeight="1">
      <c r="B128" s="313"/>
      <c r="C128" s="271" t="s">
        <v>737</v>
      </c>
      <c r="D128" s="271"/>
      <c r="E128" s="271"/>
      <c r="F128" s="293" t="s">
        <v>789</v>
      </c>
      <c r="G128" s="271"/>
      <c r="H128" s="271" t="s">
        <v>841</v>
      </c>
      <c r="I128" s="271" t="s">
        <v>791</v>
      </c>
      <c r="J128" s="271" t="s">
        <v>840</v>
      </c>
      <c r="K128" s="315"/>
    </row>
    <row r="129" spans="2:11" ht="15" customHeight="1">
      <c r="B129" s="313"/>
      <c r="C129" s="271" t="s">
        <v>800</v>
      </c>
      <c r="D129" s="271"/>
      <c r="E129" s="271"/>
      <c r="F129" s="293" t="s">
        <v>795</v>
      </c>
      <c r="G129" s="271"/>
      <c r="H129" s="271" t="s">
        <v>801</v>
      </c>
      <c r="I129" s="271" t="s">
        <v>791</v>
      </c>
      <c r="J129" s="271">
        <v>15</v>
      </c>
      <c r="K129" s="315"/>
    </row>
    <row r="130" spans="2:11" ht="15" customHeight="1">
      <c r="B130" s="313"/>
      <c r="C130" s="295" t="s">
        <v>802</v>
      </c>
      <c r="D130" s="295"/>
      <c r="E130" s="295"/>
      <c r="F130" s="296" t="s">
        <v>795</v>
      </c>
      <c r="G130" s="295"/>
      <c r="H130" s="295" t="s">
        <v>803</v>
      </c>
      <c r="I130" s="295" t="s">
        <v>791</v>
      </c>
      <c r="J130" s="295">
        <v>15</v>
      </c>
      <c r="K130" s="315"/>
    </row>
    <row r="131" spans="2:11" ht="15" customHeight="1">
      <c r="B131" s="313"/>
      <c r="C131" s="295" t="s">
        <v>804</v>
      </c>
      <c r="D131" s="295"/>
      <c r="E131" s="295"/>
      <c r="F131" s="296" t="s">
        <v>795</v>
      </c>
      <c r="G131" s="295"/>
      <c r="H131" s="295" t="s">
        <v>805</v>
      </c>
      <c r="I131" s="295" t="s">
        <v>791</v>
      </c>
      <c r="J131" s="295">
        <v>20</v>
      </c>
      <c r="K131" s="315"/>
    </row>
    <row r="132" spans="2:11" ht="15" customHeight="1">
      <c r="B132" s="313"/>
      <c r="C132" s="295" t="s">
        <v>806</v>
      </c>
      <c r="D132" s="295"/>
      <c r="E132" s="295"/>
      <c r="F132" s="296" t="s">
        <v>795</v>
      </c>
      <c r="G132" s="295"/>
      <c r="H132" s="295" t="s">
        <v>807</v>
      </c>
      <c r="I132" s="295" t="s">
        <v>791</v>
      </c>
      <c r="J132" s="295">
        <v>20</v>
      </c>
      <c r="K132" s="315"/>
    </row>
    <row r="133" spans="2:11" ht="15" customHeight="1">
      <c r="B133" s="313"/>
      <c r="C133" s="271" t="s">
        <v>794</v>
      </c>
      <c r="D133" s="271"/>
      <c r="E133" s="271"/>
      <c r="F133" s="293" t="s">
        <v>795</v>
      </c>
      <c r="G133" s="271"/>
      <c r="H133" s="271" t="s">
        <v>829</v>
      </c>
      <c r="I133" s="271" t="s">
        <v>791</v>
      </c>
      <c r="J133" s="271">
        <v>50</v>
      </c>
      <c r="K133" s="315"/>
    </row>
    <row r="134" spans="2:11" ht="15" customHeight="1">
      <c r="B134" s="313"/>
      <c r="C134" s="271" t="s">
        <v>808</v>
      </c>
      <c r="D134" s="271"/>
      <c r="E134" s="271"/>
      <c r="F134" s="293" t="s">
        <v>795</v>
      </c>
      <c r="G134" s="271"/>
      <c r="H134" s="271" t="s">
        <v>829</v>
      </c>
      <c r="I134" s="271" t="s">
        <v>791</v>
      </c>
      <c r="J134" s="271">
        <v>50</v>
      </c>
      <c r="K134" s="315"/>
    </row>
    <row r="135" spans="2:11" ht="15" customHeight="1">
      <c r="B135" s="313"/>
      <c r="C135" s="271" t="s">
        <v>814</v>
      </c>
      <c r="D135" s="271"/>
      <c r="E135" s="271"/>
      <c r="F135" s="293" t="s">
        <v>795</v>
      </c>
      <c r="G135" s="271"/>
      <c r="H135" s="271" t="s">
        <v>829</v>
      </c>
      <c r="I135" s="271" t="s">
        <v>791</v>
      </c>
      <c r="J135" s="271">
        <v>50</v>
      </c>
      <c r="K135" s="315"/>
    </row>
    <row r="136" spans="2:11" ht="15" customHeight="1">
      <c r="B136" s="313"/>
      <c r="C136" s="271" t="s">
        <v>816</v>
      </c>
      <c r="D136" s="271"/>
      <c r="E136" s="271"/>
      <c r="F136" s="293" t="s">
        <v>795</v>
      </c>
      <c r="G136" s="271"/>
      <c r="H136" s="271" t="s">
        <v>829</v>
      </c>
      <c r="I136" s="271" t="s">
        <v>791</v>
      </c>
      <c r="J136" s="271">
        <v>50</v>
      </c>
      <c r="K136" s="315"/>
    </row>
    <row r="137" spans="2:11" ht="15" customHeight="1">
      <c r="B137" s="313"/>
      <c r="C137" s="271" t="s">
        <v>817</v>
      </c>
      <c r="D137" s="271"/>
      <c r="E137" s="271"/>
      <c r="F137" s="293" t="s">
        <v>795</v>
      </c>
      <c r="G137" s="271"/>
      <c r="H137" s="271" t="s">
        <v>842</v>
      </c>
      <c r="I137" s="271" t="s">
        <v>791</v>
      </c>
      <c r="J137" s="271">
        <v>255</v>
      </c>
      <c r="K137" s="315"/>
    </row>
    <row r="138" spans="2:11" ht="15" customHeight="1">
      <c r="B138" s="313"/>
      <c r="C138" s="271" t="s">
        <v>819</v>
      </c>
      <c r="D138" s="271"/>
      <c r="E138" s="271"/>
      <c r="F138" s="293" t="s">
        <v>789</v>
      </c>
      <c r="G138" s="271"/>
      <c r="H138" s="271" t="s">
        <v>843</v>
      </c>
      <c r="I138" s="271" t="s">
        <v>821</v>
      </c>
      <c r="J138" s="271"/>
      <c r="K138" s="315"/>
    </row>
    <row r="139" spans="2:11" ht="15" customHeight="1">
      <c r="B139" s="313"/>
      <c r="C139" s="271" t="s">
        <v>822</v>
      </c>
      <c r="D139" s="271"/>
      <c r="E139" s="271"/>
      <c r="F139" s="293" t="s">
        <v>789</v>
      </c>
      <c r="G139" s="271"/>
      <c r="H139" s="271" t="s">
        <v>844</v>
      </c>
      <c r="I139" s="271" t="s">
        <v>824</v>
      </c>
      <c r="J139" s="271"/>
      <c r="K139" s="315"/>
    </row>
    <row r="140" spans="2:11" ht="15" customHeight="1">
      <c r="B140" s="313"/>
      <c r="C140" s="271" t="s">
        <v>825</v>
      </c>
      <c r="D140" s="271"/>
      <c r="E140" s="271"/>
      <c r="F140" s="293" t="s">
        <v>789</v>
      </c>
      <c r="G140" s="271"/>
      <c r="H140" s="271" t="s">
        <v>825</v>
      </c>
      <c r="I140" s="271" t="s">
        <v>824</v>
      </c>
      <c r="J140" s="271"/>
      <c r="K140" s="315"/>
    </row>
    <row r="141" spans="2:11" ht="15" customHeight="1">
      <c r="B141" s="313"/>
      <c r="C141" s="271" t="s">
        <v>44</v>
      </c>
      <c r="D141" s="271"/>
      <c r="E141" s="271"/>
      <c r="F141" s="293" t="s">
        <v>789</v>
      </c>
      <c r="G141" s="271"/>
      <c r="H141" s="271" t="s">
        <v>845</v>
      </c>
      <c r="I141" s="271" t="s">
        <v>824</v>
      </c>
      <c r="J141" s="271"/>
      <c r="K141" s="315"/>
    </row>
    <row r="142" spans="2:11" ht="15" customHeight="1">
      <c r="B142" s="313"/>
      <c r="C142" s="271" t="s">
        <v>846</v>
      </c>
      <c r="D142" s="271"/>
      <c r="E142" s="271"/>
      <c r="F142" s="293" t="s">
        <v>789</v>
      </c>
      <c r="G142" s="271"/>
      <c r="H142" s="271" t="s">
        <v>847</v>
      </c>
      <c r="I142" s="271" t="s">
        <v>824</v>
      </c>
      <c r="J142" s="271"/>
      <c r="K142" s="315"/>
    </row>
    <row r="143" spans="2:11" ht="15" customHeight="1">
      <c r="B143" s="316"/>
      <c r="C143" s="317"/>
      <c r="D143" s="317"/>
      <c r="E143" s="317"/>
      <c r="F143" s="317"/>
      <c r="G143" s="317"/>
      <c r="H143" s="317"/>
      <c r="I143" s="317"/>
      <c r="J143" s="317"/>
      <c r="K143" s="318"/>
    </row>
    <row r="144" spans="2:11" ht="18.75" customHeight="1">
      <c r="B144" s="268"/>
      <c r="C144" s="268"/>
      <c r="D144" s="268"/>
      <c r="E144" s="268"/>
      <c r="F144" s="305"/>
      <c r="G144" s="268"/>
      <c r="H144" s="268"/>
      <c r="I144" s="268"/>
      <c r="J144" s="268"/>
      <c r="K144" s="268"/>
    </row>
    <row r="145" spans="2:11" ht="18.75" customHeight="1">
      <c r="B145" s="279"/>
      <c r="C145" s="279"/>
      <c r="D145" s="279"/>
      <c r="E145" s="279"/>
      <c r="F145" s="279"/>
      <c r="G145" s="279"/>
      <c r="H145" s="279"/>
      <c r="I145" s="279"/>
      <c r="J145" s="279"/>
      <c r="K145" s="279"/>
    </row>
    <row r="146" spans="2:11" ht="7.5" customHeight="1">
      <c r="B146" s="280"/>
      <c r="C146" s="281"/>
      <c r="D146" s="281"/>
      <c r="E146" s="281"/>
      <c r="F146" s="281"/>
      <c r="G146" s="281"/>
      <c r="H146" s="281"/>
      <c r="I146" s="281"/>
      <c r="J146" s="281"/>
      <c r="K146" s="282"/>
    </row>
    <row r="147" spans="2:11" ht="45" customHeight="1">
      <c r="B147" s="283"/>
      <c r="C147" s="284" t="s">
        <v>848</v>
      </c>
      <c r="D147" s="284"/>
      <c r="E147" s="284"/>
      <c r="F147" s="284"/>
      <c r="G147" s="284"/>
      <c r="H147" s="284"/>
      <c r="I147" s="284"/>
      <c r="J147" s="284"/>
      <c r="K147" s="285"/>
    </row>
    <row r="148" spans="2:11" ht="17.25" customHeight="1">
      <c r="B148" s="283"/>
      <c r="C148" s="286" t="s">
        <v>783</v>
      </c>
      <c r="D148" s="286"/>
      <c r="E148" s="286"/>
      <c r="F148" s="286" t="s">
        <v>784</v>
      </c>
      <c r="G148" s="287"/>
      <c r="H148" s="286" t="s">
        <v>60</v>
      </c>
      <c r="I148" s="286" t="s">
        <v>63</v>
      </c>
      <c r="J148" s="286" t="s">
        <v>785</v>
      </c>
      <c r="K148" s="285"/>
    </row>
    <row r="149" spans="2:11" ht="17.25" customHeight="1">
      <c r="B149" s="283"/>
      <c r="C149" s="288" t="s">
        <v>786</v>
      </c>
      <c r="D149" s="288"/>
      <c r="E149" s="288"/>
      <c r="F149" s="289" t="s">
        <v>787</v>
      </c>
      <c r="G149" s="290"/>
      <c r="H149" s="288"/>
      <c r="I149" s="288"/>
      <c r="J149" s="288" t="s">
        <v>788</v>
      </c>
      <c r="K149" s="285"/>
    </row>
    <row r="150" spans="2:11" ht="5.25" customHeight="1">
      <c r="B150" s="294"/>
      <c r="C150" s="291"/>
      <c r="D150" s="291"/>
      <c r="E150" s="291"/>
      <c r="F150" s="291"/>
      <c r="G150" s="292"/>
      <c r="H150" s="291"/>
      <c r="I150" s="291"/>
      <c r="J150" s="291"/>
      <c r="K150" s="315"/>
    </row>
    <row r="151" spans="2:11" ht="15" customHeight="1">
      <c r="B151" s="294"/>
      <c r="C151" s="319" t="s">
        <v>792</v>
      </c>
      <c r="D151" s="271"/>
      <c r="E151" s="271"/>
      <c r="F151" s="320" t="s">
        <v>789</v>
      </c>
      <c r="G151" s="271"/>
      <c r="H151" s="319" t="s">
        <v>829</v>
      </c>
      <c r="I151" s="319" t="s">
        <v>791</v>
      </c>
      <c r="J151" s="319">
        <v>120</v>
      </c>
      <c r="K151" s="315"/>
    </row>
    <row r="152" spans="2:11" ht="15" customHeight="1">
      <c r="B152" s="294"/>
      <c r="C152" s="319" t="s">
        <v>838</v>
      </c>
      <c r="D152" s="271"/>
      <c r="E152" s="271"/>
      <c r="F152" s="320" t="s">
        <v>789</v>
      </c>
      <c r="G152" s="271"/>
      <c r="H152" s="319" t="s">
        <v>849</v>
      </c>
      <c r="I152" s="319" t="s">
        <v>791</v>
      </c>
      <c r="J152" s="319" t="s">
        <v>840</v>
      </c>
      <c r="K152" s="315"/>
    </row>
    <row r="153" spans="2:11" ht="15" customHeight="1">
      <c r="B153" s="294"/>
      <c r="C153" s="319" t="s">
        <v>737</v>
      </c>
      <c r="D153" s="271"/>
      <c r="E153" s="271"/>
      <c r="F153" s="320" t="s">
        <v>789</v>
      </c>
      <c r="G153" s="271"/>
      <c r="H153" s="319" t="s">
        <v>850</v>
      </c>
      <c r="I153" s="319" t="s">
        <v>791</v>
      </c>
      <c r="J153" s="319" t="s">
        <v>840</v>
      </c>
      <c r="K153" s="315"/>
    </row>
    <row r="154" spans="2:11" ht="15" customHeight="1">
      <c r="B154" s="294"/>
      <c r="C154" s="319" t="s">
        <v>794</v>
      </c>
      <c r="D154" s="271"/>
      <c r="E154" s="271"/>
      <c r="F154" s="320" t="s">
        <v>795</v>
      </c>
      <c r="G154" s="271"/>
      <c r="H154" s="319" t="s">
        <v>829</v>
      </c>
      <c r="I154" s="319" t="s">
        <v>791</v>
      </c>
      <c r="J154" s="319">
        <v>50</v>
      </c>
      <c r="K154" s="315"/>
    </row>
    <row r="155" spans="2:11" ht="15" customHeight="1">
      <c r="B155" s="294"/>
      <c r="C155" s="319" t="s">
        <v>797</v>
      </c>
      <c r="D155" s="271"/>
      <c r="E155" s="271"/>
      <c r="F155" s="320" t="s">
        <v>789</v>
      </c>
      <c r="G155" s="271"/>
      <c r="H155" s="319" t="s">
        <v>829</v>
      </c>
      <c r="I155" s="319" t="s">
        <v>799</v>
      </c>
      <c r="J155" s="319"/>
      <c r="K155" s="315"/>
    </row>
    <row r="156" spans="2:11" ht="15" customHeight="1">
      <c r="B156" s="294"/>
      <c r="C156" s="319" t="s">
        <v>808</v>
      </c>
      <c r="D156" s="271"/>
      <c r="E156" s="271"/>
      <c r="F156" s="320" t="s">
        <v>795</v>
      </c>
      <c r="G156" s="271"/>
      <c r="H156" s="319" t="s">
        <v>829</v>
      </c>
      <c r="I156" s="319" t="s">
        <v>791</v>
      </c>
      <c r="J156" s="319">
        <v>50</v>
      </c>
      <c r="K156" s="315"/>
    </row>
    <row r="157" spans="2:11" ht="15" customHeight="1">
      <c r="B157" s="294"/>
      <c r="C157" s="319" t="s">
        <v>816</v>
      </c>
      <c r="D157" s="271"/>
      <c r="E157" s="271"/>
      <c r="F157" s="320" t="s">
        <v>795</v>
      </c>
      <c r="G157" s="271"/>
      <c r="H157" s="319" t="s">
        <v>829</v>
      </c>
      <c r="I157" s="319" t="s">
        <v>791</v>
      </c>
      <c r="J157" s="319">
        <v>50</v>
      </c>
      <c r="K157" s="315"/>
    </row>
    <row r="158" spans="2:11" ht="15" customHeight="1">
      <c r="B158" s="294"/>
      <c r="C158" s="319" t="s">
        <v>814</v>
      </c>
      <c r="D158" s="271"/>
      <c r="E158" s="271"/>
      <c r="F158" s="320" t="s">
        <v>795</v>
      </c>
      <c r="G158" s="271"/>
      <c r="H158" s="319" t="s">
        <v>829</v>
      </c>
      <c r="I158" s="319" t="s">
        <v>791</v>
      </c>
      <c r="J158" s="319">
        <v>50</v>
      </c>
      <c r="K158" s="315"/>
    </row>
    <row r="159" spans="2:11" ht="15" customHeight="1">
      <c r="B159" s="294"/>
      <c r="C159" s="319" t="s">
        <v>88</v>
      </c>
      <c r="D159" s="271"/>
      <c r="E159" s="271"/>
      <c r="F159" s="320" t="s">
        <v>789</v>
      </c>
      <c r="G159" s="271"/>
      <c r="H159" s="319" t="s">
        <v>851</v>
      </c>
      <c r="I159" s="319" t="s">
        <v>791</v>
      </c>
      <c r="J159" s="319" t="s">
        <v>852</v>
      </c>
      <c r="K159" s="315"/>
    </row>
    <row r="160" spans="2:11" ht="15" customHeight="1">
      <c r="B160" s="294"/>
      <c r="C160" s="319" t="s">
        <v>853</v>
      </c>
      <c r="D160" s="271"/>
      <c r="E160" s="271"/>
      <c r="F160" s="320" t="s">
        <v>789</v>
      </c>
      <c r="G160" s="271"/>
      <c r="H160" s="319" t="s">
        <v>854</v>
      </c>
      <c r="I160" s="319" t="s">
        <v>824</v>
      </c>
      <c r="J160" s="319"/>
      <c r="K160" s="315"/>
    </row>
    <row r="161" spans="2:11" ht="15" customHeight="1">
      <c r="B161" s="321"/>
      <c r="C161" s="303"/>
      <c r="D161" s="303"/>
      <c r="E161" s="303"/>
      <c r="F161" s="303"/>
      <c r="G161" s="303"/>
      <c r="H161" s="303"/>
      <c r="I161" s="303"/>
      <c r="J161" s="303"/>
      <c r="K161" s="322"/>
    </row>
    <row r="162" spans="2:11" ht="18.75" customHeight="1">
      <c r="B162" s="268"/>
      <c r="C162" s="271"/>
      <c r="D162" s="271"/>
      <c r="E162" s="271"/>
      <c r="F162" s="293"/>
      <c r="G162" s="271"/>
      <c r="H162" s="271"/>
      <c r="I162" s="271"/>
      <c r="J162" s="271"/>
      <c r="K162" s="268"/>
    </row>
    <row r="163" spans="2:11" ht="18.75" customHeight="1">
      <c r="B163" s="279"/>
      <c r="C163" s="279"/>
      <c r="D163" s="279"/>
      <c r="E163" s="279"/>
      <c r="F163" s="279"/>
      <c r="G163" s="279"/>
      <c r="H163" s="279"/>
      <c r="I163" s="279"/>
      <c r="J163" s="279"/>
      <c r="K163" s="279"/>
    </row>
    <row r="164" spans="2:11" ht="7.5" customHeight="1">
      <c r="B164" s="258"/>
      <c r="C164" s="259"/>
      <c r="D164" s="259"/>
      <c r="E164" s="259"/>
      <c r="F164" s="259"/>
      <c r="G164" s="259"/>
      <c r="H164" s="259"/>
      <c r="I164" s="259"/>
      <c r="J164" s="259"/>
      <c r="K164" s="260"/>
    </row>
    <row r="165" spans="2:11" ht="45" customHeight="1">
      <c r="B165" s="261"/>
      <c r="C165" s="262" t="s">
        <v>855</v>
      </c>
      <c r="D165" s="262"/>
      <c r="E165" s="262"/>
      <c r="F165" s="262"/>
      <c r="G165" s="262"/>
      <c r="H165" s="262"/>
      <c r="I165" s="262"/>
      <c r="J165" s="262"/>
      <c r="K165" s="263"/>
    </row>
    <row r="166" spans="2:11" ht="17.25" customHeight="1">
      <c r="B166" s="261"/>
      <c r="C166" s="286" t="s">
        <v>783</v>
      </c>
      <c r="D166" s="286"/>
      <c r="E166" s="286"/>
      <c r="F166" s="286" t="s">
        <v>784</v>
      </c>
      <c r="G166" s="323"/>
      <c r="H166" s="324" t="s">
        <v>60</v>
      </c>
      <c r="I166" s="324" t="s">
        <v>63</v>
      </c>
      <c r="J166" s="286" t="s">
        <v>785</v>
      </c>
      <c r="K166" s="263"/>
    </row>
    <row r="167" spans="2:11" ht="17.25" customHeight="1">
      <c r="B167" s="264"/>
      <c r="C167" s="288" t="s">
        <v>786</v>
      </c>
      <c r="D167" s="288"/>
      <c r="E167" s="288"/>
      <c r="F167" s="289" t="s">
        <v>787</v>
      </c>
      <c r="G167" s="325"/>
      <c r="H167" s="326"/>
      <c r="I167" s="326"/>
      <c r="J167" s="288" t="s">
        <v>788</v>
      </c>
      <c r="K167" s="266"/>
    </row>
    <row r="168" spans="2:11" ht="5.25" customHeight="1">
      <c r="B168" s="294"/>
      <c r="C168" s="291"/>
      <c r="D168" s="291"/>
      <c r="E168" s="291"/>
      <c r="F168" s="291"/>
      <c r="G168" s="292"/>
      <c r="H168" s="291"/>
      <c r="I168" s="291"/>
      <c r="J168" s="291"/>
      <c r="K168" s="315"/>
    </row>
    <row r="169" spans="2:11" ht="15" customHeight="1">
      <c r="B169" s="294"/>
      <c r="C169" s="271" t="s">
        <v>792</v>
      </c>
      <c r="D169" s="271"/>
      <c r="E169" s="271"/>
      <c r="F169" s="293" t="s">
        <v>789</v>
      </c>
      <c r="G169" s="271"/>
      <c r="H169" s="271" t="s">
        <v>829</v>
      </c>
      <c r="I169" s="271" t="s">
        <v>791</v>
      </c>
      <c r="J169" s="271">
        <v>120</v>
      </c>
      <c r="K169" s="315"/>
    </row>
    <row r="170" spans="2:11" ht="15" customHeight="1">
      <c r="B170" s="294"/>
      <c r="C170" s="271" t="s">
        <v>838</v>
      </c>
      <c r="D170" s="271"/>
      <c r="E170" s="271"/>
      <c r="F170" s="293" t="s">
        <v>789</v>
      </c>
      <c r="G170" s="271"/>
      <c r="H170" s="271" t="s">
        <v>839</v>
      </c>
      <c r="I170" s="271" t="s">
        <v>791</v>
      </c>
      <c r="J170" s="271" t="s">
        <v>840</v>
      </c>
      <c r="K170" s="315"/>
    </row>
    <row r="171" spans="2:11" ht="15" customHeight="1">
      <c r="B171" s="294"/>
      <c r="C171" s="271" t="s">
        <v>737</v>
      </c>
      <c r="D171" s="271"/>
      <c r="E171" s="271"/>
      <c r="F171" s="293" t="s">
        <v>789</v>
      </c>
      <c r="G171" s="271"/>
      <c r="H171" s="271" t="s">
        <v>856</v>
      </c>
      <c r="I171" s="271" t="s">
        <v>791</v>
      </c>
      <c r="J171" s="271" t="s">
        <v>840</v>
      </c>
      <c r="K171" s="315"/>
    </row>
    <row r="172" spans="2:11" ht="15" customHeight="1">
      <c r="B172" s="294"/>
      <c r="C172" s="271" t="s">
        <v>794</v>
      </c>
      <c r="D172" s="271"/>
      <c r="E172" s="271"/>
      <c r="F172" s="293" t="s">
        <v>795</v>
      </c>
      <c r="G172" s="271"/>
      <c r="H172" s="271" t="s">
        <v>856</v>
      </c>
      <c r="I172" s="271" t="s">
        <v>791</v>
      </c>
      <c r="J172" s="271">
        <v>50</v>
      </c>
      <c r="K172" s="315"/>
    </row>
    <row r="173" spans="2:11" ht="15" customHeight="1">
      <c r="B173" s="294"/>
      <c r="C173" s="271" t="s">
        <v>797</v>
      </c>
      <c r="D173" s="271"/>
      <c r="E173" s="271"/>
      <c r="F173" s="293" t="s">
        <v>789</v>
      </c>
      <c r="G173" s="271"/>
      <c r="H173" s="271" t="s">
        <v>856</v>
      </c>
      <c r="I173" s="271" t="s">
        <v>799</v>
      </c>
      <c r="J173" s="271"/>
      <c r="K173" s="315"/>
    </row>
    <row r="174" spans="2:11" ht="15" customHeight="1">
      <c r="B174" s="294"/>
      <c r="C174" s="271" t="s">
        <v>808</v>
      </c>
      <c r="D174" s="271"/>
      <c r="E174" s="271"/>
      <c r="F174" s="293" t="s">
        <v>795</v>
      </c>
      <c r="G174" s="271"/>
      <c r="H174" s="271" t="s">
        <v>856</v>
      </c>
      <c r="I174" s="271" t="s">
        <v>791</v>
      </c>
      <c r="J174" s="271">
        <v>50</v>
      </c>
      <c r="K174" s="315"/>
    </row>
    <row r="175" spans="2:11" ht="15" customHeight="1">
      <c r="B175" s="294"/>
      <c r="C175" s="271" t="s">
        <v>816</v>
      </c>
      <c r="D175" s="271"/>
      <c r="E175" s="271"/>
      <c r="F175" s="293" t="s">
        <v>795</v>
      </c>
      <c r="G175" s="271"/>
      <c r="H175" s="271" t="s">
        <v>856</v>
      </c>
      <c r="I175" s="271" t="s">
        <v>791</v>
      </c>
      <c r="J175" s="271">
        <v>50</v>
      </c>
      <c r="K175" s="315"/>
    </row>
    <row r="176" spans="2:11" ht="15" customHeight="1">
      <c r="B176" s="294"/>
      <c r="C176" s="271" t="s">
        <v>814</v>
      </c>
      <c r="D176" s="271"/>
      <c r="E176" s="271"/>
      <c r="F176" s="293" t="s">
        <v>795</v>
      </c>
      <c r="G176" s="271"/>
      <c r="H176" s="271" t="s">
        <v>856</v>
      </c>
      <c r="I176" s="271" t="s">
        <v>791</v>
      </c>
      <c r="J176" s="271">
        <v>50</v>
      </c>
      <c r="K176" s="315"/>
    </row>
    <row r="177" spans="2:11" ht="15" customHeight="1">
      <c r="B177" s="294"/>
      <c r="C177" s="271" t="s">
        <v>113</v>
      </c>
      <c r="D177" s="271"/>
      <c r="E177" s="271"/>
      <c r="F177" s="293" t="s">
        <v>789</v>
      </c>
      <c r="G177" s="271"/>
      <c r="H177" s="271" t="s">
        <v>857</v>
      </c>
      <c r="I177" s="271" t="s">
        <v>858</v>
      </c>
      <c r="J177" s="271"/>
      <c r="K177" s="315"/>
    </row>
    <row r="178" spans="2:11" ht="15" customHeight="1">
      <c r="B178" s="294"/>
      <c r="C178" s="271" t="s">
        <v>63</v>
      </c>
      <c r="D178" s="271"/>
      <c r="E178" s="271"/>
      <c r="F178" s="293" t="s">
        <v>789</v>
      </c>
      <c r="G178" s="271"/>
      <c r="H178" s="271" t="s">
        <v>859</v>
      </c>
      <c r="I178" s="271" t="s">
        <v>860</v>
      </c>
      <c r="J178" s="271">
        <v>1</v>
      </c>
      <c r="K178" s="315"/>
    </row>
    <row r="179" spans="2:11" ht="15" customHeight="1">
      <c r="B179" s="294"/>
      <c r="C179" s="271" t="s">
        <v>59</v>
      </c>
      <c r="D179" s="271"/>
      <c r="E179" s="271"/>
      <c r="F179" s="293" t="s">
        <v>789</v>
      </c>
      <c r="G179" s="271"/>
      <c r="H179" s="271" t="s">
        <v>861</v>
      </c>
      <c r="I179" s="271" t="s">
        <v>791</v>
      </c>
      <c r="J179" s="271">
        <v>20</v>
      </c>
      <c r="K179" s="315"/>
    </row>
    <row r="180" spans="2:11" ht="15" customHeight="1">
      <c r="B180" s="294"/>
      <c r="C180" s="271" t="s">
        <v>60</v>
      </c>
      <c r="D180" s="271"/>
      <c r="E180" s="271"/>
      <c r="F180" s="293" t="s">
        <v>789</v>
      </c>
      <c r="G180" s="271"/>
      <c r="H180" s="271" t="s">
        <v>862</v>
      </c>
      <c r="I180" s="271" t="s">
        <v>791</v>
      </c>
      <c r="J180" s="271">
        <v>255</v>
      </c>
      <c r="K180" s="315"/>
    </row>
    <row r="181" spans="2:11" ht="15" customHeight="1">
      <c r="B181" s="294"/>
      <c r="C181" s="271" t="s">
        <v>114</v>
      </c>
      <c r="D181" s="271"/>
      <c r="E181" s="271"/>
      <c r="F181" s="293" t="s">
        <v>789</v>
      </c>
      <c r="G181" s="271"/>
      <c r="H181" s="271" t="s">
        <v>753</v>
      </c>
      <c r="I181" s="271" t="s">
        <v>791</v>
      </c>
      <c r="J181" s="271">
        <v>10</v>
      </c>
      <c r="K181" s="315"/>
    </row>
    <row r="182" spans="2:11" ht="15" customHeight="1">
      <c r="B182" s="294"/>
      <c r="C182" s="271" t="s">
        <v>115</v>
      </c>
      <c r="D182" s="271"/>
      <c r="E182" s="271"/>
      <c r="F182" s="293" t="s">
        <v>789</v>
      </c>
      <c r="G182" s="271"/>
      <c r="H182" s="271" t="s">
        <v>863</v>
      </c>
      <c r="I182" s="271" t="s">
        <v>824</v>
      </c>
      <c r="J182" s="271"/>
      <c r="K182" s="315"/>
    </row>
    <row r="183" spans="2:11" ht="15" customHeight="1">
      <c r="B183" s="294"/>
      <c r="C183" s="271" t="s">
        <v>864</v>
      </c>
      <c r="D183" s="271"/>
      <c r="E183" s="271"/>
      <c r="F183" s="293" t="s">
        <v>789</v>
      </c>
      <c r="G183" s="271"/>
      <c r="H183" s="271" t="s">
        <v>865</v>
      </c>
      <c r="I183" s="271" t="s">
        <v>824</v>
      </c>
      <c r="J183" s="271"/>
      <c r="K183" s="315"/>
    </row>
    <row r="184" spans="2:11" ht="15" customHeight="1">
      <c r="B184" s="294"/>
      <c r="C184" s="271" t="s">
        <v>853</v>
      </c>
      <c r="D184" s="271"/>
      <c r="E184" s="271"/>
      <c r="F184" s="293" t="s">
        <v>789</v>
      </c>
      <c r="G184" s="271"/>
      <c r="H184" s="271" t="s">
        <v>866</v>
      </c>
      <c r="I184" s="271" t="s">
        <v>824</v>
      </c>
      <c r="J184" s="271"/>
      <c r="K184" s="315"/>
    </row>
    <row r="185" spans="2:11" ht="15" customHeight="1">
      <c r="B185" s="294"/>
      <c r="C185" s="271" t="s">
        <v>117</v>
      </c>
      <c r="D185" s="271"/>
      <c r="E185" s="271"/>
      <c r="F185" s="293" t="s">
        <v>795</v>
      </c>
      <c r="G185" s="271"/>
      <c r="H185" s="271" t="s">
        <v>867</v>
      </c>
      <c r="I185" s="271" t="s">
        <v>791</v>
      </c>
      <c r="J185" s="271">
        <v>50</v>
      </c>
      <c r="K185" s="315"/>
    </row>
    <row r="186" spans="2:11" ht="15" customHeight="1">
      <c r="B186" s="294"/>
      <c r="C186" s="271" t="s">
        <v>868</v>
      </c>
      <c r="D186" s="271"/>
      <c r="E186" s="271"/>
      <c r="F186" s="293" t="s">
        <v>795</v>
      </c>
      <c r="G186" s="271"/>
      <c r="H186" s="271" t="s">
        <v>869</v>
      </c>
      <c r="I186" s="271" t="s">
        <v>870</v>
      </c>
      <c r="J186" s="271"/>
      <c r="K186" s="315"/>
    </row>
    <row r="187" spans="2:11" ht="15" customHeight="1">
      <c r="B187" s="294"/>
      <c r="C187" s="271" t="s">
        <v>871</v>
      </c>
      <c r="D187" s="271"/>
      <c r="E187" s="271"/>
      <c r="F187" s="293" t="s">
        <v>795</v>
      </c>
      <c r="G187" s="271"/>
      <c r="H187" s="271" t="s">
        <v>872</v>
      </c>
      <c r="I187" s="271" t="s">
        <v>870</v>
      </c>
      <c r="J187" s="271"/>
      <c r="K187" s="315"/>
    </row>
    <row r="188" spans="2:11" ht="15" customHeight="1">
      <c r="B188" s="294"/>
      <c r="C188" s="271" t="s">
        <v>873</v>
      </c>
      <c r="D188" s="271"/>
      <c r="E188" s="271"/>
      <c r="F188" s="293" t="s">
        <v>795</v>
      </c>
      <c r="G188" s="271"/>
      <c r="H188" s="271" t="s">
        <v>874</v>
      </c>
      <c r="I188" s="271" t="s">
        <v>870</v>
      </c>
      <c r="J188" s="271"/>
      <c r="K188" s="315"/>
    </row>
    <row r="189" spans="2:11" ht="15" customHeight="1">
      <c r="B189" s="294"/>
      <c r="C189" s="327" t="s">
        <v>875</v>
      </c>
      <c r="D189" s="271"/>
      <c r="E189" s="271"/>
      <c r="F189" s="293" t="s">
        <v>795</v>
      </c>
      <c r="G189" s="271"/>
      <c r="H189" s="271" t="s">
        <v>876</v>
      </c>
      <c r="I189" s="271" t="s">
        <v>877</v>
      </c>
      <c r="J189" s="328" t="s">
        <v>878</v>
      </c>
      <c r="K189" s="315"/>
    </row>
    <row r="190" spans="2:11" ht="15" customHeight="1">
      <c r="B190" s="294"/>
      <c r="C190" s="278" t="s">
        <v>48</v>
      </c>
      <c r="D190" s="271"/>
      <c r="E190" s="271"/>
      <c r="F190" s="293" t="s">
        <v>789</v>
      </c>
      <c r="G190" s="271"/>
      <c r="H190" s="268" t="s">
        <v>879</v>
      </c>
      <c r="I190" s="271" t="s">
        <v>880</v>
      </c>
      <c r="J190" s="271"/>
      <c r="K190" s="315"/>
    </row>
    <row r="191" spans="2:11" ht="15" customHeight="1">
      <c r="B191" s="294"/>
      <c r="C191" s="278" t="s">
        <v>881</v>
      </c>
      <c r="D191" s="271"/>
      <c r="E191" s="271"/>
      <c r="F191" s="293" t="s">
        <v>789</v>
      </c>
      <c r="G191" s="271"/>
      <c r="H191" s="271" t="s">
        <v>882</v>
      </c>
      <c r="I191" s="271" t="s">
        <v>824</v>
      </c>
      <c r="J191" s="271"/>
      <c r="K191" s="315"/>
    </row>
    <row r="192" spans="2:11" ht="15" customHeight="1">
      <c r="B192" s="294"/>
      <c r="C192" s="278" t="s">
        <v>883</v>
      </c>
      <c r="D192" s="271"/>
      <c r="E192" s="271"/>
      <c r="F192" s="293" t="s">
        <v>789</v>
      </c>
      <c r="G192" s="271"/>
      <c r="H192" s="271" t="s">
        <v>884</v>
      </c>
      <c r="I192" s="271" t="s">
        <v>824</v>
      </c>
      <c r="J192" s="271"/>
      <c r="K192" s="315"/>
    </row>
    <row r="193" spans="2:11" ht="15" customHeight="1">
      <c r="B193" s="294"/>
      <c r="C193" s="278" t="s">
        <v>885</v>
      </c>
      <c r="D193" s="271"/>
      <c r="E193" s="271"/>
      <c r="F193" s="293" t="s">
        <v>795</v>
      </c>
      <c r="G193" s="271"/>
      <c r="H193" s="271" t="s">
        <v>886</v>
      </c>
      <c r="I193" s="271" t="s">
        <v>824</v>
      </c>
      <c r="J193" s="271"/>
      <c r="K193" s="315"/>
    </row>
    <row r="194" spans="2:11" ht="15" customHeight="1">
      <c r="B194" s="321"/>
      <c r="C194" s="329"/>
      <c r="D194" s="303"/>
      <c r="E194" s="303"/>
      <c r="F194" s="303"/>
      <c r="G194" s="303"/>
      <c r="H194" s="303"/>
      <c r="I194" s="303"/>
      <c r="J194" s="303"/>
      <c r="K194" s="322"/>
    </row>
    <row r="195" spans="2:11" ht="18.75" customHeight="1">
      <c r="B195" s="268"/>
      <c r="C195" s="271"/>
      <c r="D195" s="271"/>
      <c r="E195" s="271"/>
      <c r="F195" s="293"/>
      <c r="G195" s="271"/>
      <c r="H195" s="271"/>
      <c r="I195" s="271"/>
      <c r="J195" s="271"/>
      <c r="K195" s="268"/>
    </row>
    <row r="196" spans="2:11" ht="18.75" customHeight="1">
      <c r="B196" s="268"/>
      <c r="C196" s="271"/>
      <c r="D196" s="271"/>
      <c r="E196" s="271"/>
      <c r="F196" s="293"/>
      <c r="G196" s="271"/>
      <c r="H196" s="271"/>
      <c r="I196" s="271"/>
      <c r="J196" s="271"/>
      <c r="K196" s="268"/>
    </row>
    <row r="197" spans="2:11" ht="18.75" customHeight="1">
      <c r="B197" s="279"/>
      <c r="C197" s="279"/>
      <c r="D197" s="279"/>
      <c r="E197" s="279"/>
      <c r="F197" s="279"/>
      <c r="G197" s="279"/>
      <c r="H197" s="279"/>
      <c r="I197" s="279"/>
      <c r="J197" s="279"/>
      <c r="K197" s="279"/>
    </row>
    <row r="198" spans="2:11" ht="13.5">
      <c r="B198" s="258"/>
      <c r="C198" s="259"/>
      <c r="D198" s="259"/>
      <c r="E198" s="259"/>
      <c r="F198" s="259"/>
      <c r="G198" s="259"/>
      <c r="H198" s="259"/>
      <c r="I198" s="259"/>
      <c r="J198" s="259"/>
      <c r="K198" s="260"/>
    </row>
    <row r="199" spans="2:11" ht="21">
      <c r="B199" s="261"/>
      <c r="C199" s="262" t="s">
        <v>887</v>
      </c>
      <c r="D199" s="262"/>
      <c r="E199" s="262"/>
      <c r="F199" s="262"/>
      <c r="G199" s="262"/>
      <c r="H199" s="262"/>
      <c r="I199" s="262"/>
      <c r="J199" s="262"/>
      <c r="K199" s="263"/>
    </row>
    <row r="200" spans="2:11" ht="25.5" customHeight="1">
      <c r="B200" s="261"/>
      <c r="C200" s="330" t="s">
        <v>888</v>
      </c>
      <c r="D200" s="330"/>
      <c r="E200" s="330"/>
      <c r="F200" s="330" t="s">
        <v>889</v>
      </c>
      <c r="G200" s="331"/>
      <c r="H200" s="330" t="s">
        <v>890</v>
      </c>
      <c r="I200" s="330"/>
      <c r="J200" s="330"/>
      <c r="K200" s="263"/>
    </row>
    <row r="201" spans="2:11" ht="5.25" customHeight="1">
      <c r="B201" s="294"/>
      <c r="C201" s="291"/>
      <c r="D201" s="291"/>
      <c r="E201" s="291"/>
      <c r="F201" s="291"/>
      <c r="G201" s="271"/>
      <c r="H201" s="291"/>
      <c r="I201" s="291"/>
      <c r="J201" s="291"/>
      <c r="K201" s="315"/>
    </row>
    <row r="202" spans="2:11" ht="15" customHeight="1">
      <c r="B202" s="294"/>
      <c r="C202" s="271" t="s">
        <v>880</v>
      </c>
      <c r="D202" s="271"/>
      <c r="E202" s="271"/>
      <c r="F202" s="293" t="s">
        <v>49</v>
      </c>
      <c r="G202" s="271"/>
      <c r="H202" s="271" t="s">
        <v>891</v>
      </c>
      <c r="I202" s="271"/>
      <c r="J202" s="271"/>
      <c r="K202" s="315"/>
    </row>
    <row r="203" spans="2:11" ht="15" customHeight="1">
      <c r="B203" s="294"/>
      <c r="C203" s="300"/>
      <c r="D203" s="271"/>
      <c r="E203" s="271"/>
      <c r="F203" s="293" t="s">
        <v>50</v>
      </c>
      <c r="G203" s="271"/>
      <c r="H203" s="271" t="s">
        <v>892</v>
      </c>
      <c r="I203" s="271"/>
      <c r="J203" s="271"/>
      <c r="K203" s="315"/>
    </row>
    <row r="204" spans="2:11" ht="15" customHeight="1">
      <c r="B204" s="294"/>
      <c r="C204" s="300"/>
      <c r="D204" s="271"/>
      <c r="E204" s="271"/>
      <c r="F204" s="293" t="s">
        <v>53</v>
      </c>
      <c r="G204" s="271"/>
      <c r="H204" s="271" t="s">
        <v>893</v>
      </c>
      <c r="I204" s="271"/>
      <c r="J204" s="271"/>
      <c r="K204" s="315"/>
    </row>
    <row r="205" spans="2:11" ht="15" customHeight="1">
      <c r="B205" s="294"/>
      <c r="C205" s="271"/>
      <c r="D205" s="271"/>
      <c r="E205" s="271"/>
      <c r="F205" s="293" t="s">
        <v>51</v>
      </c>
      <c r="G205" s="271"/>
      <c r="H205" s="271" t="s">
        <v>894</v>
      </c>
      <c r="I205" s="271"/>
      <c r="J205" s="271"/>
      <c r="K205" s="315"/>
    </row>
    <row r="206" spans="2:11" ht="15" customHeight="1">
      <c r="B206" s="294"/>
      <c r="C206" s="271"/>
      <c r="D206" s="271"/>
      <c r="E206" s="271"/>
      <c r="F206" s="293" t="s">
        <v>52</v>
      </c>
      <c r="G206" s="271"/>
      <c r="H206" s="271" t="s">
        <v>895</v>
      </c>
      <c r="I206" s="271"/>
      <c r="J206" s="271"/>
      <c r="K206" s="315"/>
    </row>
    <row r="207" spans="2:11" ht="15" customHeight="1">
      <c r="B207" s="294"/>
      <c r="C207" s="271"/>
      <c r="D207" s="271"/>
      <c r="E207" s="271"/>
      <c r="F207" s="293"/>
      <c r="G207" s="271"/>
      <c r="H207" s="271"/>
      <c r="I207" s="271"/>
      <c r="J207" s="271"/>
      <c r="K207" s="315"/>
    </row>
    <row r="208" spans="2:11" ht="15" customHeight="1">
      <c r="B208" s="294"/>
      <c r="C208" s="271" t="s">
        <v>836</v>
      </c>
      <c r="D208" s="271"/>
      <c r="E208" s="271"/>
      <c r="F208" s="293" t="s">
        <v>82</v>
      </c>
      <c r="G208" s="271"/>
      <c r="H208" s="271" t="s">
        <v>896</v>
      </c>
      <c r="I208" s="271"/>
      <c r="J208" s="271"/>
      <c r="K208" s="315"/>
    </row>
    <row r="209" spans="2:11" ht="15" customHeight="1">
      <c r="B209" s="294"/>
      <c r="C209" s="300"/>
      <c r="D209" s="271"/>
      <c r="E209" s="271"/>
      <c r="F209" s="293" t="s">
        <v>731</v>
      </c>
      <c r="G209" s="271"/>
      <c r="H209" s="271" t="s">
        <v>732</v>
      </c>
      <c r="I209" s="271"/>
      <c r="J209" s="271"/>
      <c r="K209" s="315"/>
    </row>
    <row r="210" spans="2:11" ht="15" customHeight="1">
      <c r="B210" s="294"/>
      <c r="C210" s="271"/>
      <c r="D210" s="271"/>
      <c r="E210" s="271"/>
      <c r="F210" s="293" t="s">
        <v>729</v>
      </c>
      <c r="G210" s="271"/>
      <c r="H210" s="271" t="s">
        <v>897</v>
      </c>
      <c r="I210" s="271"/>
      <c r="J210" s="271"/>
      <c r="K210" s="315"/>
    </row>
    <row r="211" spans="2:11" ht="15" customHeight="1">
      <c r="B211" s="332"/>
      <c r="C211" s="300"/>
      <c r="D211" s="300"/>
      <c r="E211" s="300"/>
      <c r="F211" s="293" t="s">
        <v>733</v>
      </c>
      <c r="G211" s="278"/>
      <c r="H211" s="319" t="s">
        <v>734</v>
      </c>
      <c r="I211" s="319"/>
      <c r="J211" s="319"/>
      <c r="K211" s="333"/>
    </row>
    <row r="212" spans="2:11" ht="15" customHeight="1">
      <c r="B212" s="332"/>
      <c r="C212" s="300"/>
      <c r="D212" s="300"/>
      <c r="E212" s="300"/>
      <c r="F212" s="293" t="s">
        <v>735</v>
      </c>
      <c r="G212" s="278"/>
      <c r="H212" s="319" t="s">
        <v>712</v>
      </c>
      <c r="I212" s="319"/>
      <c r="J212" s="319"/>
      <c r="K212" s="333"/>
    </row>
    <row r="213" spans="2:11" ht="15" customHeight="1">
      <c r="B213" s="332"/>
      <c r="C213" s="300"/>
      <c r="D213" s="300"/>
      <c r="E213" s="300"/>
      <c r="F213" s="334"/>
      <c r="G213" s="278"/>
      <c r="H213" s="335"/>
      <c r="I213" s="335"/>
      <c r="J213" s="335"/>
      <c r="K213" s="333"/>
    </row>
    <row r="214" spans="2:11" ht="15" customHeight="1">
      <c r="B214" s="332"/>
      <c r="C214" s="271" t="s">
        <v>860</v>
      </c>
      <c r="D214" s="300"/>
      <c r="E214" s="300"/>
      <c r="F214" s="293">
        <v>1</v>
      </c>
      <c r="G214" s="278"/>
      <c r="H214" s="319" t="s">
        <v>898</v>
      </c>
      <c r="I214" s="319"/>
      <c r="J214" s="319"/>
      <c r="K214" s="333"/>
    </row>
    <row r="215" spans="2:11" ht="15" customHeight="1">
      <c r="B215" s="332"/>
      <c r="C215" s="300"/>
      <c r="D215" s="300"/>
      <c r="E215" s="300"/>
      <c r="F215" s="293">
        <v>2</v>
      </c>
      <c r="G215" s="278"/>
      <c r="H215" s="319" t="s">
        <v>899</v>
      </c>
      <c r="I215" s="319"/>
      <c r="J215" s="319"/>
      <c r="K215" s="333"/>
    </row>
    <row r="216" spans="2:11" ht="15" customHeight="1">
      <c r="B216" s="332"/>
      <c r="C216" s="300"/>
      <c r="D216" s="300"/>
      <c r="E216" s="300"/>
      <c r="F216" s="293">
        <v>3</v>
      </c>
      <c r="G216" s="278"/>
      <c r="H216" s="319" t="s">
        <v>900</v>
      </c>
      <c r="I216" s="319"/>
      <c r="J216" s="319"/>
      <c r="K216" s="333"/>
    </row>
    <row r="217" spans="2:11" ht="15" customHeight="1">
      <c r="B217" s="332"/>
      <c r="C217" s="300"/>
      <c r="D217" s="300"/>
      <c r="E217" s="300"/>
      <c r="F217" s="293">
        <v>4</v>
      </c>
      <c r="G217" s="278"/>
      <c r="H217" s="319" t="s">
        <v>901</v>
      </c>
      <c r="I217" s="319"/>
      <c r="J217" s="319"/>
      <c r="K217" s="333"/>
    </row>
    <row r="218" spans="2:11" ht="12.75" customHeight="1">
      <c r="B218" s="336"/>
      <c r="C218" s="337"/>
      <c r="D218" s="337"/>
      <c r="E218" s="337"/>
      <c r="F218" s="337"/>
      <c r="G218" s="337"/>
      <c r="H218" s="337"/>
      <c r="I218" s="337"/>
      <c r="J218" s="337"/>
      <c r="K218" s="338"/>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Václav Pastirik</dc:creator>
  <cp:keywords/>
  <dc:description/>
  <cp:lastModifiedBy>Ing. Václav Pastirik</cp:lastModifiedBy>
  <dcterms:created xsi:type="dcterms:W3CDTF">2019-04-01T10:46:18Z</dcterms:created>
  <dcterms:modified xsi:type="dcterms:W3CDTF">2019-04-01T10:46:20Z</dcterms:modified>
  <cp:category/>
  <cp:version/>
  <cp:contentType/>
  <cp:contentStatus/>
</cp:coreProperties>
</file>