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80" activeTab="0"/>
  </bookViews>
  <sheets>
    <sheet name="Rekapitulace stavby" sheetId="1" r:id="rId1"/>
    <sheet name="00 - MŠ Vrchlického - vým..." sheetId="2" r:id="rId2"/>
  </sheets>
  <definedNames>
    <definedName name="_xlnm._FilterDatabase" localSheetId="1" hidden="1">'00 - MŠ Vrchlického - vým...'!$C$83:$K$183</definedName>
    <definedName name="_xlnm.Print_Area" localSheetId="1">'00 - MŠ Vrchlického - vým...'!$C$4:$J$37,'00 - MŠ Vrchlického - vým...'!$C$43:$J$67,'00 - MŠ Vrchlického - vým...'!$C$73:$K$183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'00 - MŠ Vrchlického - vým...'!$83:$83</definedName>
  </definedNames>
  <calcPr calcId="162913"/>
</workbook>
</file>

<file path=xl/sharedStrings.xml><?xml version="1.0" encoding="utf-8"?>
<sst xmlns="http://schemas.openxmlformats.org/spreadsheetml/2006/main" count="1128" uniqueCount="306">
  <si>
    <t>Export Komplet</t>
  </si>
  <si>
    <t/>
  </si>
  <si>
    <t>2.0</t>
  </si>
  <si>
    <t>ZAMOK</t>
  </si>
  <si>
    <t>False</t>
  </si>
  <si>
    <t>{a6336aab-5e11-4418-b567-57c1c755bce0}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</si>
  <si>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</si>
  <si>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</si>
  <si>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</si>
  <si>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</si>
  <si>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</si>
  <si>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</si>
  <si>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</si>
  <si>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</si>
  <si>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</si>
  <si>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</si>
  <si>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</si>
  <si>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Vrchlického - výměna podlahových krytin - horní třída</t>
  </si>
  <si>
    <t>KSO:</t>
  </si>
  <si>
    <t>CC-CZ:</t>
  </si>
  <si>
    <t>Místo:</t>
  </si>
  <si>
    <t>Sokolov, Vrchlického 80</t>
  </si>
  <si>
    <t>Datum:</t>
  </si>
  <si>
    <t>27. 3. 2019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</si>
  <si>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</si>
  <si>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</si>
  <si>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</si>
  <si>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</si>
  <si>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</si>
  <si>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</si>
  <si>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</si>
  <si>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</si>
  <si>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</si>
  <si>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</si>
  <si>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</si>
  <si>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</si>
  <si>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</si>
  <si>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</si>
  <si>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</si>
  <si>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</si>
  <si>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</si>
  <si>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</si>
  <si>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</si>
  <si>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</si>
  <si>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</si>
  <si>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</si>
  <si>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</si>
  <si>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</si>
  <si>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</si>
  <si>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</si>
  <si>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</si>
  <si>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</si>
  <si>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</si>
  <si>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</si>
  <si>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</si>
  <si>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</si>
  <si>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</si>
  <si>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</si>
  <si>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</si>
  <si>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</si>
  <si>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</si>
  <si>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</si>
  <si>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</si>
  <si>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</si>
  <si>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</si>
  <si>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</si>
  <si>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</si>
  <si>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</si>
  <si>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</si>
  <si>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</si>
  <si>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</si>
  <si>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</si>
  <si>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</si>
  <si>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</si>
  <si>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</si>
  <si>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</si>
  <si>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</si>
  <si>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</si>
  <si>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</si>
  <si>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</si>
  <si>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</si>
  <si>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</si>
  <si>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</si>
  <si>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</si>
  <si>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</si>
  <si>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</si>
  <si>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</si>
  <si>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</si>
  <si>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</si>
  <si>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</si>
  <si>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776 - Podlahy povlakové</t>
  </si>
  <si>
    <t>VRN - Vedlejší rozpočtové náklady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</si>
  <si>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</si>
  <si>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</si>
  <si>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</si>
  <si>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</si>
  <si>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</si>
  <si>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</si>
  <si>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</si>
  <si>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</si>
  <si>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</si>
  <si>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</si>
  <si>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</si>
  <si>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</si>
  <si>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</si>
  <si>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</si>
  <si>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</si>
  <si>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</si>
  <si>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</si>
  <si>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</si>
  <si>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</si>
  <si>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</si>
  <si>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</si>
  <si>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006-x1</t>
  </si>
  <si>
    <t>Penetrace pod samonivelační stěrku s křemičitými plnivy</t>
  </si>
  <si>
    <t>m2</t>
  </si>
  <si>
    <t>4</t>
  </si>
  <si>
    <t>1062775277</t>
  </si>
  <si>
    <t>PP</t>
  </si>
  <si>
    <t>632451103</t>
  </si>
  <si>
    <t>Cementový samonivelační potěr ze suchých směsí tloušťky do 10 mm</t>
  </si>
  <si>
    <t>CS ÚRS 2019 01</t>
  </si>
  <si>
    <t>-623983054</t>
  </si>
  <si>
    <t>Potěr cementový samonivelační ze suchých směsí tloušťky přes 5 do 10 mm</t>
  </si>
  <si>
    <t>9</t>
  </si>
  <si>
    <t>Ostatní konstrukce a práce, bourání</t>
  </si>
  <si>
    <t>3</t>
  </si>
  <si>
    <t>952901111</t>
  </si>
  <si>
    <t>Vyčištění budov bytové a občanské výstavby při výšce podlaží do 4 m</t>
  </si>
  <si>
    <t>-1713549598</t>
  </si>
  <si>
    <t>Vyčištění budov nebo objektů před předáním do užívání  budov bytové nebo občanské výstavby, světlé výšky podlaží do 4 m</t>
  </si>
  <si>
    <t>965046111</t>
  </si>
  <si>
    <t>Broušení stávajících betonových podlah úběr do 3 mm</t>
  </si>
  <si>
    <t>1498820842</t>
  </si>
  <si>
    <t>5</t>
  </si>
  <si>
    <t>965046119</t>
  </si>
  <si>
    <t>Příplatek k broušení stávajících betonových podlah za každý další 1 mm úběru</t>
  </si>
  <si>
    <t>-324178676</t>
  </si>
  <si>
    <t>Broušení stávajících betonových podlah Příplatek k ceně za každý další 1 mm úběru</t>
  </si>
  <si>
    <t>VV</t>
  </si>
  <si>
    <t>151,98*2</t>
  </si>
  <si>
    <t>997</t>
  </si>
  <si>
    <t>Přesun sutě</t>
  </si>
  <si>
    <t>997002611</t>
  </si>
  <si>
    <t>Nakládání suti a vybouraných hmot</t>
  </si>
  <si>
    <t>t</t>
  </si>
  <si>
    <t>1198857851</t>
  </si>
  <si>
    <t>Nakládání suti a vybouraných hmot na dopravní prostředek  pro vodorovné přemístění</t>
  </si>
  <si>
    <t>7</t>
  </si>
  <si>
    <t>997013211</t>
  </si>
  <si>
    <t>Vnitrostaveništní doprava suti a vybouraných hmot pro budovy v do 6 m ručně</t>
  </si>
  <si>
    <t>-1367485209</t>
  </si>
  <si>
    <t>Vnitrostaveništní doprava suti a vybouraných hmot  vodorovně do 50 m svisle ručně (nošením po schodech) pro budovy a haly výšky do 6 m</t>
  </si>
  <si>
    <t>8</t>
  </si>
  <si>
    <t>997013501</t>
  </si>
  <si>
    <t>Odvoz suti a vybouraných hmot na skládku nebo meziskládku do 1 km se složením</t>
  </si>
  <si>
    <t>622535701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</si>
  <si>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</si>
  <si>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</si>
  <si>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</si>
  <si>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-131946396</t>
  </si>
  <si>
    <t>Odvoz suti a vybouraných hmot na skládku nebo meziskládku  se složením, na vzdálenost Příplatek k ceně za každý další i započatý 1 km přes 1 km</t>
  </si>
  <si>
    <t>0,399*5</t>
  </si>
  <si>
    <t>10</t>
  </si>
  <si>
    <t>997013831</t>
  </si>
  <si>
    <t>Poplatek za uložení na skládce (skládkovné) stavebního odpadu směsného kód odpadu 170 904</t>
  </si>
  <si>
    <t>1424548920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</si>
  <si>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</si>
  <si>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</si>
  <si>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</si>
  <si>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11</t>
  </si>
  <si>
    <t>998018001</t>
  </si>
  <si>
    <t>Přesun hmot ruční pro budovy v do 6 m</t>
  </si>
  <si>
    <t>-1172333363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</si>
  <si>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</si>
  <si>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</si>
  <si>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</si>
  <si>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766</t>
  </si>
  <si>
    <t>Konstrukce truhlářské</t>
  </si>
  <si>
    <t>12</t>
  </si>
  <si>
    <t>766-x1</t>
  </si>
  <si>
    <t>Demontáž prahů či přechodovýc lišt vč. likvidace</t>
  </si>
  <si>
    <t>m</t>
  </si>
  <si>
    <t>16</t>
  </si>
  <si>
    <t>-1895228773</t>
  </si>
  <si>
    <t>0,8*8</t>
  </si>
  <si>
    <t>0,9</t>
  </si>
  <si>
    <t>5,34</t>
  </si>
  <si>
    <t>Součet</t>
  </si>
  <si>
    <t>13</t>
  </si>
  <si>
    <t>766-x2</t>
  </si>
  <si>
    <t xml:space="preserve">Demontáž, přemístění, zpětné nastěhování a zpětná montáž krytů radiátorů </t>
  </si>
  <si>
    <t>575562856</t>
  </si>
  <si>
    <t>23,83+5,92</t>
  </si>
  <si>
    <t>14</t>
  </si>
  <si>
    <t>766-x3</t>
  </si>
  <si>
    <t>Demontáž, přemístění, zpětné nastěhování a zpětná montáž žebřin</t>
  </si>
  <si>
    <t>kus</t>
  </si>
  <si>
    <t>1993568194</t>
  </si>
  <si>
    <t>998766201</t>
  </si>
  <si>
    <t>Přesun hmot procentní pro konstrukce truhlářské v objektech v do 6 m</t>
  </si>
  <si>
    <t>%</t>
  </si>
  <si>
    <t>1027773297</t>
  </si>
  <si>
    <t>Přesun hmot pro konstrukce truhlářské stanovený procentní sazbou (%) z ceny vodorovná dopravní vzdálenost do 50 m v objektech výšky do 6 m</t>
  </si>
  <si>
    <t>776</t>
  </si>
  <si>
    <t>Podlahy povlakové</t>
  </si>
  <si>
    <t>776111311</t>
  </si>
  <si>
    <t>Vysátí podkladu povlakových podlah</t>
  </si>
  <si>
    <t>-693300803</t>
  </si>
  <si>
    <t>Příprava podkladu vysátí podlah</t>
  </si>
  <si>
    <t>17</t>
  </si>
  <si>
    <t>776121111</t>
  </si>
  <si>
    <t>Vodou ředitelná penetrace savého podkladu povlakových podlah ředěná v poměru 1:3</t>
  </si>
  <si>
    <t>1279898802</t>
  </si>
  <si>
    <t>Příprava podkladu penetrace vodou ředitelná na savý podklad (válečkováním) ředěná v poměru 1:3 podlah</t>
  </si>
  <si>
    <t>18</t>
  </si>
  <si>
    <t>776201811</t>
  </si>
  <si>
    <t>Demontáž lepených povlakových podlah bez podložky ručně</t>
  </si>
  <si>
    <t>-2118175053</t>
  </si>
  <si>
    <t>Demontáž povlakových podlahovin lepených ručně bez podložky</t>
  </si>
  <si>
    <t>PVC</t>
  </si>
  <si>
    <t>14,18*5,92</t>
  </si>
  <si>
    <t>1,25*4,65</t>
  </si>
  <si>
    <t>Mezisoučet</t>
  </si>
  <si>
    <t>Koberec</t>
  </si>
  <si>
    <t>9,66*5,78</t>
  </si>
  <si>
    <t>1,35*4,73</t>
  </si>
  <si>
    <t>19</t>
  </si>
  <si>
    <t>776211111</t>
  </si>
  <si>
    <t>Lepení textilních pásů</t>
  </si>
  <si>
    <t>-355974939</t>
  </si>
  <si>
    <t>Montáž textilních podlahovin lepením pásů standardních</t>
  </si>
  <si>
    <t>20</t>
  </si>
  <si>
    <t>M</t>
  </si>
  <si>
    <t>69751060</t>
  </si>
  <si>
    <t>koberec vpichovaný, jemný, vyšší kvalita - výběr dle ředitelky MŠ</t>
  </si>
  <si>
    <t>32</t>
  </si>
  <si>
    <t>1201413797</t>
  </si>
  <si>
    <t>koberec zátěžový vpichovaný role š 2m, vlákno 100% PA, hm 540g/m2, R ≤ 100MΩ, zátěž 33, útlum 21dB, hořlavost Bfl S1</t>
  </si>
  <si>
    <t>62,221*1,15 'Přepočtené koeficientem množství</t>
  </si>
  <si>
    <t>776221111</t>
  </si>
  <si>
    <t>Lepení pásů z PVC standardním lepidlem</t>
  </si>
  <si>
    <t>1761305237</t>
  </si>
  <si>
    <t>Montáž podlahovin z PVC lepením standardním lepidlem z pásů standardních</t>
  </si>
  <si>
    <t>22</t>
  </si>
  <si>
    <t>28411018/R</t>
  </si>
  <si>
    <t>podlahovina PVC třída zátěže 34-43, tloušťka min. 2,5mm, nášlapná vrstva min. 0,7mm - výběr dle ředitelky MŠ</t>
  </si>
  <si>
    <t>-287736564</t>
  </si>
  <si>
    <t>PVC heterogenní zátěžové akustická, nášlapná vrstva 0,70mm, zátěž 34/42, otlak do 0,07mm, útlum 15dB, R10, hořlavost Bfl S1</t>
  </si>
  <si>
    <t>89,759*1,15 'Přepočtené koeficientem množství</t>
  </si>
  <si>
    <t>23</t>
  </si>
  <si>
    <t>776410811</t>
  </si>
  <si>
    <t>Odstranění soklíků a lišt pryžových nebo plastových</t>
  </si>
  <si>
    <t>1815319310</t>
  </si>
  <si>
    <t>Demontáž soklíků nebo lišt pryžových nebo plastových</t>
  </si>
  <si>
    <t>Okolo PVC</t>
  </si>
  <si>
    <t>14,18+14,18+5,92+1,25+1,25+(0,5*5)+(0,17*4)-(0,8*5)-0,9</t>
  </si>
  <si>
    <t>Okolo koberce</t>
  </si>
  <si>
    <t>9,66+9,66+5,92+1,35+1,35-(0,8*3)+(0,5*3)+(0,17*4)</t>
  </si>
  <si>
    <t>24</t>
  </si>
  <si>
    <t>776411111</t>
  </si>
  <si>
    <t>Montáž obvodových soklíků výšky do 80 mm</t>
  </si>
  <si>
    <t>246173463</t>
  </si>
  <si>
    <t>Montáž soklíků lepením obvodových, výšky do 80 mm</t>
  </si>
  <si>
    <t>35,06+27,72</t>
  </si>
  <si>
    <t>25</t>
  </si>
  <si>
    <t>69751204</t>
  </si>
  <si>
    <t>lišta kobercová 55x9mm</t>
  </si>
  <si>
    <t>-970376713</t>
  </si>
  <si>
    <t>27,72*1,15 'Přepočtené koeficientem množství</t>
  </si>
  <si>
    <t>26</t>
  </si>
  <si>
    <t>776-x1</t>
  </si>
  <si>
    <t>lišta soklová DSL 60</t>
  </si>
  <si>
    <t>-918207425</t>
  </si>
  <si>
    <t>35,06*1,15 'Přepočtené koeficientem množství</t>
  </si>
  <si>
    <t>27</t>
  </si>
  <si>
    <t>776421312</t>
  </si>
  <si>
    <t>Montáž přechodových šroubovaných lišt</t>
  </si>
  <si>
    <t>1837007366</t>
  </si>
  <si>
    <t>Montáž lišt přechodových šroubovaných</t>
  </si>
  <si>
    <t>28</t>
  </si>
  <si>
    <t>55343120</t>
  </si>
  <si>
    <t>profil přechodový Al vrtaný 30mm stříbro</t>
  </si>
  <si>
    <t>816861165</t>
  </si>
  <si>
    <t>29</t>
  </si>
  <si>
    <t>998776201</t>
  </si>
  <si>
    <t>Přesun hmot procentní pro podlahy povlakové v objektech v do 6 m</t>
  </si>
  <si>
    <t>332851838</t>
  </si>
  <si>
    <t>Přesun hmot pro podlahy povlakové  stanovený procentní sazbou (%) z ceny vodorovná dopravní vzdálenost do 50 m v objektech výšky do 6 m</t>
  </si>
  <si>
    <t>VRN</t>
  </si>
  <si>
    <t>Vedlejší rozpočtové náklady</t>
  </si>
  <si>
    <t>VRN6</t>
  </si>
  <si>
    <t>Územní vlivy</t>
  </si>
  <si>
    <t>30</t>
  </si>
  <si>
    <t>065002000</t>
  </si>
  <si>
    <t>Mimostaveništní doprava materiálů</t>
  </si>
  <si>
    <t>soubor</t>
  </si>
  <si>
    <t>1024</t>
  </si>
  <si>
    <t>-1608167459</t>
  </si>
  <si>
    <t>VRN9</t>
  </si>
  <si>
    <t>Ostatní náklady</t>
  </si>
  <si>
    <t>31</t>
  </si>
  <si>
    <t>090001000</t>
  </si>
  <si>
    <t>Ostatní náklady - dle uvážení zhotovitele - např. vzorkování, inženýrská činnost apod...</t>
  </si>
  <si>
    <t>1172531681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</si>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</sst>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3" fillId="0" borderId="0" xfId="20" applyAlignment="1" applyProtection="1">
      <alignment horizontal="left" vertical="center"/>
      <protection/>
    </xf>
    <xf numFmtId="0" fontId="33" fillId="0" borderId="0" xfId="20" applyAlignment="1" applyProtection="1">
      <alignment vertical="center" wrapText="1"/>
      <protection/>
    </xf>
    <xf numFmtId="0" fontId="33" fillId="0" borderId="0" xfId="20" applyAlignment="1">
      <alignment horizontal="left" vertical="center"/>
    </xf>
    <xf numFmtId="0" fontId="33" fillId="0" borderId="0" xfId="20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BE40" sqref="BE4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43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44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4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4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4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4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44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4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44"/>
      <c r="BS13" s="16" t="s">
        <v>6</v>
      </c>
    </row>
    <row r="14" spans="2:71" ht="11.25">
      <c r="B14" s="20"/>
      <c r="C14" s="21"/>
      <c r="D14" s="21"/>
      <c r="E14" s="276" t="s">
        <v>29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44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4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4"/>
      <c r="BS16" s="16" t="s">
        <v>4</v>
      </c>
    </row>
    <row r="17" spans="2:7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4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4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4"/>
      <c r="BS19" s="16" t="s">
        <v>6</v>
      </c>
    </row>
    <row r="20" spans="2:71" ht="18.4" customHeight="1">
      <c r="B20" s="20"/>
      <c r="C20" s="21"/>
      <c r="D20" s="21"/>
      <c r="E20" s="286" t="s">
        <v>305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4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4"/>
    </row>
    <row r="22" spans="2:57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4"/>
    </row>
    <row r="23" spans="2:57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44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4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4"/>
    </row>
    <row r="26" spans="2:57" s="1" customFormat="1" ht="25.9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5">
        <f>ROUND(AG54,2)</f>
        <v>0</v>
      </c>
      <c r="AL26" s="246"/>
      <c r="AM26" s="246"/>
      <c r="AN26" s="246"/>
      <c r="AO26" s="246"/>
      <c r="AP26" s="34"/>
      <c r="AQ26" s="34"/>
      <c r="AR26" s="37"/>
      <c r="BE26" s="244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4"/>
    </row>
    <row r="28" spans="2:57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9" t="s">
        <v>36</v>
      </c>
      <c r="M28" s="279"/>
      <c r="N28" s="279"/>
      <c r="O28" s="279"/>
      <c r="P28" s="279"/>
      <c r="Q28" s="34"/>
      <c r="R28" s="34"/>
      <c r="S28" s="34"/>
      <c r="T28" s="34"/>
      <c r="U28" s="34"/>
      <c r="V28" s="34"/>
      <c r="W28" s="279" t="s">
        <v>37</v>
      </c>
      <c r="X28" s="279"/>
      <c r="Y28" s="279"/>
      <c r="Z28" s="279"/>
      <c r="AA28" s="279"/>
      <c r="AB28" s="279"/>
      <c r="AC28" s="279"/>
      <c r="AD28" s="279"/>
      <c r="AE28" s="279"/>
      <c r="AF28" s="34"/>
      <c r="AG28" s="34"/>
      <c r="AH28" s="34"/>
      <c r="AI28" s="34"/>
      <c r="AJ28" s="34"/>
      <c r="AK28" s="279" t="s">
        <v>38</v>
      </c>
      <c r="AL28" s="279"/>
      <c r="AM28" s="279"/>
      <c r="AN28" s="279"/>
      <c r="AO28" s="279"/>
      <c r="AP28" s="34"/>
      <c r="AQ28" s="34"/>
      <c r="AR28" s="37"/>
      <c r="BE28" s="244"/>
    </row>
    <row r="29" spans="2:57" s="2" customFormat="1" ht="14.45" customHeight="1">
      <c r="B29" s="38"/>
      <c r="C29" s="39"/>
      <c r="D29" s="28" t="s">
        <v>39</v>
      </c>
      <c r="E29" s="39"/>
      <c r="F29" s="28" t="s">
        <v>40</v>
      </c>
      <c r="G29" s="39"/>
      <c r="H29" s="39"/>
      <c r="I29" s="39"/>
      <c r="J29" s="39"/>
      <c r="K29" s="39"/>
      <c r="L29" s="280">
        <v>0.21</v>
      </c>
      <c r="M29" s="242"/>
      <c r="N29" s="242"/>
      <c r="O29" s="242"/>
      <c r="P29" s="242"/>
      <c r="Q29" s="39"/>
      <c r="R29" s="39"/>
      <c r="S29" s="39"/>
      <c r="T29" s="39"/>
      <c r="U29" s="39"/>
      <c r="V29" s="39"/>
      <c r="W29" s="241">
        <f>ROUND(AZ54,2)</f>
        <v>0</v>
      </c>
      <c r="X29" s="242"/>
      <c r="Y29" s="242"/>
      <c r="Z29" s="242"/>
      <c r="AA29" s="242"/>
      <c r="AB29" s="242"/>
      <c r="AC29" s="242"/>
      <c r="AD29" s="242"/>
      <c r="AE29" s="242"/>
      <c r="AF29" s="39"/>
      <c r="AG29" s="39"/>
      <c r="AH29" s="39"/>
      <c r="AI29" s="39"/>
      <c r="AJ29" s="39"/>
      <c r="AK29" s="241">
        <f>ROUND(AV54,2)</f>
        <v>0</v>
      </c>
      <c r="AL29" s="242"/>
      <c r="AM29" s="242"/>
      <c r="AN29" s="242"/>
      <c r="AO29" s="242"/>
      <c r="AP29" s="39"/>
      <c r="AQ29" s="39"/>
      <c r="AR29" s="40"/>
      <c r="BE29" s="244"/>
    </row>
    <row r="30" spans="2:57" s="2" customFormat="1" ht="14.45" customHeight="1">
      <c r="B30" s="38"/>
      <c r="C30" s="39"/>
      <c r="D30" s="39"/>
      <c r="E30" s="39"/>
      <c r="F30" s="28" t="s">
        <v>41</v>
      </c>
      <c r="G30" s="39"/>
      <c r="H30" s="39"/>
      <c r="I30" s="39"/>
      <c r="J30" s="39"/>
      <c r="K30" s="39"/>
      <c r="L30" s="280">
        <v>0.15</v>
      </c>
      <c r="M30" s="242"/>
      <c r="N30" s="242"/>
      <c r="O30" s="242"/>
      <c r="P30" s="242"/>
      <c r="Q30" s="39"/>
      <c r="R30" s="39"/>
      <c r="S30" s="39"/>
      <c r="T30" s="39"/>
      <c r="U30" s="39"/>
      <c r="V30" s="39"/>
      <c r="W30" s="241">
        <f>ROUND(BA54,2)</f>
        <v>0</v>
      </c>
      <c r="X30" s="242"/>
      <c r="Y30" s="242"/>
      <c r="Z30" s="242"/>
      <c r="AA30" s="242"/>
      <c r="AB30" s="242"/>
      <c r="AC30" s="242"/>
      <c r="AD30" s="242"/>
      <c r="AE30" s="242"/>
      <c r="AF30" s="39"/>
      <c r="AG30" s="39"/>
      <c r="AH30" s="39"/>
      <c r="AI30" s="39"/>
      <c r="AJ30" s="39"/>
      <c r="AK30" s="241">
        <f>ROUND(AW54,2)</f>
        <v>0</v>
      </c>
      <c r="AL30" s="242"/>
      <c r="AM30" s="242"/>
      <c r="AN30" s="242"/>
      <c r="AO30" s="242"/>
      <c r="AP30" s="39"/>
      <c r="AQ30" s="39"/>
      <c r="AR30" s="40"/>
      <c r="BE30" s="244"/>
    </row>
    <row r="31" spans="2:57" s="2" customFormat="1" ht="14.45" customHeight="1" hidden="1">
      <c r="B31" s="38"/>
      <c r="C31" s="39"/>
      <c r="D31" s="39"/>
      <c r="E31" s="39"/>
      <c r="F31" s="28" t="s">
        <v>42</v>
      </c>
      <c r="G31" s="39"/>
      <c r="H31" s="39"/>
      <c r="I31" s="39"/>
      <c r="J31" s="39"/>
      <c r="K31" s="39"/>
      <c r="L31" s="280">
        <v>0.21</v>
      </c>
      <c r="M31" s="242"/>
      <c r="N31" s="242"/>
      <c r="O31" s="242"/>
      <c r="P31" s="242"/>
      <c r="Q31" s="39"/>
      <c r="R31" s="39"/>
      <c r="S31" s="39"/>
      <c r="T31" s="39"/>
      <c r="U31" s="39"/>
      <c r="V31" s="39"/>
      <c r="W31" s="241">
        <f>ROUND(BB54,2)</f>
        <v>0</v>
      </c>
      <c r="X31" s="242"/>
      <c r="Y31" s="242"/>
      <c r="Z31" s="242"/>
      <c r="AA31" s="242"/>
      <c r="AB31" s="242"/>
      <c r="AC31" s="242"/>
      <c r="AD31" s="242"/>
      <c r="AE31" s="242"/>
      <c r="AF31" s="39"/>
      <c r="AG31" s="39"/>
      <c r="AH31" s="39"/>
      <c r="AI31" s="39"/>
      <c r="AJ31" s="39"/>
      <c r="AK31" s="241">
        <v>0</v>
      </c>
      <c r="AL31" s="242"/>
      <c r="AM31" s="242"/>
      <c r="AN31" s="242"/>
      <c r="AO31" s="242"/>
      <c r="AP31" s="39"/>
      <c r="AQ31" s="39"/>
      <c r="AR31" s="40"/>
      <c r="BE31" s="244"/>
    </row>
    <row r="32" spans="2:57" s="2" customFormat="1" ht="14.45" customHeight="1" hidden="1">
      <c r="B32" s="38"/>
      <c r="C32" s="39"/>
      <c r="D32" s="39"/>
      <c r="E32" s="39"/>
      <c r="F32" s="28" t="s">
        <v>43</v>
      </c>
      <c r="G32" s="39"/>
      <c r="H32" s="39"/>
      <c r="I32" s="39"/>
      <c r="J32" s="39"/>
      <c r="K32" s="39"/>
      <c r="L32" s="280">
        <v>0.15</v>
      </c>
      <c r="M32" s="242"/>
      <c r="N32" s="242"/>
      <c r="O32" s="242"/>
      <c r="P32" s="242"/>
      <c r="Q32" s="39"/>
      <c r="R32" s="39"/>
      <c r="S32" s="39"/>
      <c r="T32" s="39"/>
      <c r="U32" s="39"/>
      <c r="V32" s="39"/>
      <c r="W32" s="241">
        <f>ROUND(BC54,2)</f>
        <v>0</v>
      </c>
      <c r="X32" s="242"/>
      <c r="Y32" s="242"/>
      <c r="Z32" s="242"/>
      <c r="AA32" s="242"/>
      <c r="AB32" s="242"/>
      <c r="AC32" s="242"/>
      <c r="AD32" s="242"/>
      <c r="AE32" s="242"/>
      <c r="AF32" s="39"/>
      <c r="AG32" s="39"/>
      <c r="AH32" s="39"/>
      <c r="AI32" s="39"/>
      <c r="AJ32" s="39"/>
      <c r="AK32" s="241">
        <v>0</v>
      </c>
      <c r="AL32" s="242"/>
      <c r="AM32" s="242"/>
      <c r="AN32" s="242"/>
      <c r="AO32" s="242"/>
      <c r="AP32" s="39"/>
      <c r="AQ32" s="39"/>
      <c r="AR32" s="40"/>
      <c r="BE32" s="244"/>
    </row>
    <row r="33" spans="2:57" s="2" customFormat="1" ht="14.45" customHeight="1" hidden="1">
      <c r="B33" s="38"/>
      <c r="C33" s="39"/>
      <c r="D33" s="39"/>
      <c r="E33" s="39"/>
      <c r="F33" s="28" t="s">
        <v>44</v>
      </c>
      <c r="G33" s="39"/>
      <c r="H33" s="39"/>
      <c r="I33" s="39"/>
      <c r="J33" s="39"/>
      <c r="K33" s="39"/>
      <c r="L33" s="280">
        <v>0</v>
      </c>
      <c r="M33" s="242"/>
      <c r="N33" s="242"/>
      <c r="O33" s="242"/>
      <c r="P33" s="242"/>
      <c r="Q33" s="39"/>
      <c r="R33" s="39"/>
      <c r="S33" s="39"/>
      <c r="T33" s="39"/>
      <c r="U33" s="39"/>
      <c r="V33" s="39"/>
      <c r="W33" s="241">
        <f>ROUND(BD54,2)</f>
        <v>0</v>
      </c>
      <c r="X33" s="242"/>
      <c r="Y33" s="242"/>
      <c r="Z33" s="242"/>
      <c r="AA33" s="242"/>
      <c r="AB33" s="242"/>
      <c r="AC33" s="242"/>
      <c r="AD33" s="242"/>
      <c r="AE33" s="242"/>
      <c r="AF33" s="39"/>
      <c r="AG33" s="39"/>
      <c r="AH33" s="39"/>
      <c r="AI33" s="39"/>
      <c r="AJ33" s="39"/>
      <c r="AK33" s="241">
        <v>0</v>
      </c>
      <c r="AL33" s="242"/>
      <c r="AM33" s="242"/>
      <c r="AN33" s="242"/>
      <c r="AO33" s="242"/>
      <c r="AP33" s="39"/>
      <c r="AQ33" s="39"/>
      <c r="AR33" s="40"/>
      <c r="BE33" s="244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4"/>
    </row>
    <row r="35" spans="2:44" s="1" customFormat="1" ht="25.9" customHeight="1"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47" t="s">
        <v>47</v>
      </c>
      <c r="Y35" s="248"/>
      <c r="Z35" s="248"/>
      <c r="AA35" s="248"/>
      <c r="AB35" s="248"/>
      <c r="AC35" s="43"/>
      <c r="AD35" s="43"/>
      <c r="AE35" s="43"/>
      <c r="AF35" s="43"/>
      <c r="AG35" s="43"/>
      <c r="AH35" s="43"/>
      <c r="AI35" s="43"/>
      <c r="AJ35" s="43"/>
      <c r="AK35" s="249">
        <f>SUM(AK26:AK33)</f>
        <v>0</v>
      </c>
      <c r="AL35" s="248"/>
      <c r="AM35" s="248"/>
      <c r="AN35" s="248"/>
      <c r="AO35" s="250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00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54" t="str">
        <f>K6</f>
        <v>MŠ Vrchlického - výměna podlahových krytin - horní třída</v>
      </c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Sokolov, Vrchlického 80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56" t="str">
        <f>IF(AN8="","",AN8)</f>
        <v>27. 3. 2019</v>
      </c>
      <c r="AN47" s="256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7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Město Sokolov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30</v>
      </c>
      <c r="AJ49" s="34"/>
      <c r="AK49" s="34"/>
      <c r="AL49" s="34"/>
      <c r="AM49" s="252" t="str">
        <f>IF(E17="","",E17)</f>
        <v xml:space="preserve"> </v>
      </c>
      <c r="AN49" s="253"/>
      <c r="AO49" s="253"/>
      <c r="AP49" s="253"/>
      <c r="AQ49" s="34"/>
      <c r="AR49" s="37"/>
      <c r="AS49" s="257" t="s">
        <v>49</v>
      </c>
      <c r="AT49" s="258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7" customHeight="1">
      <c r="B50" s="33"/>
      <c r="C50" s="28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33</v>
      </c>
      <c r="AJ50" s="34"/>
      <c r="AK50" s="34"/>
      <c r="AL50" s="34"/>
      <c r="AM50" s="287" t="s">
        <v>305</v>
      </c>
      <c r="AN50" s="253"/>
      <c r="AO50" s="253"/>
      <c r="AP50" s="253"/>
      <c r="AQ50" s="34"/>
      <c r="AR50" s="37"/>
      <c r="AS50" s="259"/>
      <c r="AT50" s="260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1"/>
      <c r="AT51" s="262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63" t="s">
        <v>50</v>
      </c>
      <c r="D52" s="264"/>
      <c r="E52" s="264"/>
      <c r="F52" s="264"/>
      <c r="G52" s="264"/>
      <c r="H52" s="61"/>
      <c r="I52" s="265" t="s">
        <v>51</v>
      </c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6" t="s">
        <v>52</v>
      </c>
      <c r="AH52" s="264"/>
      <c r="AI52" s="264"/>
      <c r="AJ52" s="264"/>
      <c r="AK52" s="264"/>
      <c r="AL52" s="264"/>
      <c r="AM52" s="264"/>
      <c r="AN52" s="265" t="s">
        <v>53</v>
      </c>
      <c r="AO52" s="264"/>
      <c r="AP52" s="267"/>
      <c r="AQ52" s="62" t="s">
        <v>54</v>
      </c>
      <c r="AR52" s="37"/>
      <c r="AS52" s="63" t="s">
        <v>55</v>
      </c>
      <c r="AT52" s="64" t="s">
        <v>56</v>
      </c>
      <c r="AU52" s="64" t="s">
        <v>57</v>
      </c>
      <c r="AV52" s="64" t="s">
        <v>58</v>
      </c>
      <c r="AW52" s="64" t="s">
        <v>59</v>
      </c>
      <c r="AX52" s="64" t="s">
        <v>60</v>
      </c>
      <c r="AY52" s="64" t="s">
        <v>61</v>
      </c>
      <c r="AZ52" s="64" t="s">
        <v>62</v>
      </c>
      <c r="BA52" s="64" t="s">
        <v>63</v>
      </c>
      <c r="BB52" s="64" t="s">
        <v>64</v>
      </c>
      <c r="BC52" s="64" t="s">
        <v>65</v>
      </c>
      <c r="BD52" s="65" t="s">
        <v>66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5" customHeight="1">
      <c r="B54" s="69"/>
      <c r="C54" s="70" t="s">
        <v>67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71">
        <f>ROUND(AG55,2)</f>
        <v>0</v>
      </c>
      <c r="AH54" s="271"/>
      <c r="AI54" s="271"/>
      <c r="AJ54" s="271"/>
      <c r="AK54" s="271"/>
      <c r="AL54" s="271"/>
      <c r="AM54" s="271"/>
      <c r="AN54" s="272">
        <f>SUM(AG54,AT54)</f>
        <v>0</v>
      </c>
      <c r="AO54" s="272"/>
      <c r="AP54" s="272"/>
      <c r="AQ54" s="73" t="s">
        <v>1</v>
      </c>
      <c r="AR54" s="74"/>
      <c r="AS54" s="75">
        <f>ROUND(AS55,2)</f>
        <v>0</v>
      </c>
      <c r="AT54" s="76">
        <f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ROUND(AZ55,2)</f>
        <v>0</v>
      </c>
      <c r="BA54" s="76">
        <f>ROUND(BA55,2)</f>
        <v>0</v>
      </c>
      <c r="BB54" s="76">
        <f>ROUND(BB55,2)</f>
        <v>0</v>
      </c>
      <c r="BC54" s="76">
        <f>ROUND(BC55,2)</f>
        <v>0</v>
      </c>
      <c r="BD54" s="78">
        <f>ROUND(BD55,2)</f>
        <v>0</v>
      </c>
      <c r="BS54" s="79" t="s">
        <v>68</v>
      </c>
      <c r="BT54" s="79" t="s">
        <v>69</v>
      </c>
      <c r="BV54" s="79" t="s">
        <v>70</v>
      </c>
      <c r="BW54" s="79" t="s">
        <v>5</v>
      </c>
      <c r="BX54" s="79" t="s">
        <v>71</v>
      </c>
      <c r="CL54" s="79" t="s">
        <v>1</v>
      </c>
    </row>
    <row r="55" spans="1:90" s="5" customFormat="1" ht="27" customHeight="1">
      <c r="A55" s="80" t="s">
        <v>72</v>
      </c>
      <c r="B55" s="81"/>
      <c r="C55" s="82"/>
      <c r="D55" s="270" t="s">
        <v>14</v>
      </c>
      <c r="E55" s="270"/>
      <c r="F55" s="270"/>
      <c r="G55" s="270"/>
      <c r="H55" s="270"/>
      <c r="I55" s="83"/>
      <c r="J55" s="270" t="s">
        <v>17</v>
      </c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68">
        <f>'00 - MŠ Vrchlického - vým...'!J28</f>
        <v>0</v>
      </c>
      <c r="AH55" s="269"/>
      <c r="AI55" s="269"/>
      <c r="AJ55" s="269"/>
      <c r="AK55" s="269"/>
      <c r="AL55" s="269"/>
      <c r="AM55" s="269"/>
      <c r="AN55" s="268">
        <f>SUM(AG55,AT55)</f>
        <v>0</v>
      </c>
      <c r="AO55" s="269"/>
      <c r="AP55" s="269"/>
      <c r="AQ55" s="84" t="s">
        <v>73</v>
      </c>
      <c r="AR55" s="85"/>
      <c r="AS55" s="86">
        <v>0</v>
      </c>
      <c r="AT55" s="87">
        <f>ROUND(SUM(AV55:AW55),2)</f>
        <v>0</v>
      </c>
      <c r="AU55" s="88">
        <f>'00 - MŠ Vrchlického - vým...'!P84</f>
        <v>0</v>
      </c>
      <c r="AV55" s="87">
        <f>'00 - MŠ Vrchlického - vým...'!J31</f>
        <v>0</v>
      </c>
      <c r="AW55" s="87">
        <f>'00 - MŠ Vrchlického - vým...'!J32</f>
        <v>0</v>
      </c>
      <c r="AX55" s="87">
        <f>'00 - MŠ Vrchlického - vým...'!J33</f>
        <v>0</v>
      </c>
      <c r="AY55" s="87">
        <f>'00 - MŠ Vrchlického - vým...'!J34</f>
        <v>0</v>
      </c>
      <c r="AZ55" s="87">
        <f>'00 - MŠ Vrchlického - vým...'!F31</f>
        <v>0</v>
      </c>
      <c r="BA55" s="87">
        <f>'00 - MŠ Vrchlického - vým...'!F32</f>
        <v>0</v>
      </c>
      <c r="BB55" s="87">
        <f>'00 - MŠ Vrchlického - vým...'!F33</f>
        <v>0</v>
      </c>
      <c r="BC55" s="87">
        <f>'00 - MŠ Vrchlického - vým...'!F34</f>
        <v>0</v>
      </c>
      <c r="BD55" s="89">
        <f>'00 - MŠ Vrchlického - vým...'!F35</f>
        <v>0</v>
      </c>
      <c r="BT55" s="90" t="s">
        <v>74</v>
      </c>
      <c r="BU55" s="90" t="s">
        <v>75</v>
      </c>
      <c r="BV55" s="90" t="s">
        <v>70</v>
      </c>
      <c r="BW55" s="90" t="s">
        <v>5</v>
      </c>
      <c r="BX55" s="90" t="s">
        <v>71</v>
      </c>
      <c r="CL55" s="90" t="s">
        <v>1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</row>
    <row r="57" spans="2:44" s="1" customFormat="1" ht="6.95" customHeight="1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</row>
  </sheetData>
  <sheetProtection algorithmName="SHA-512" hashValue="EMGigxpt2jk+vhSAh6Vi4s58J3Zpz1SZyUypjdVCbbowESY3ld6LMaWMdk89HR0fvfnfwVXKixBV0pNz6aZG+g==" saltValue="KauEjst4lLn4e2V6dmXK3w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0 - MŠ Vrchlického - vým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4"/>
  <sheetViews>
    <sheetView showGridLines="0" workbookViewId="0" topLeftCell="A1">
      <selection activeCell="Y46" sqref="Y4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5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9"/>
      <c r="AT3" s="16" t="s">
        <v>76</v>
      </c>
    </row>
    <row r="4" spans="2:46" ht="24.95" customHeight="1">
      <c r="B4" s="19"/>
      <c r="D4" s="95" t="s">
        <v>77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37"/>
      <c r="D6" s="96" t="s">
        <v>16</v>
      </c>
      <c r="I6" s="97"/>
      <c r="L6" s="37"/>
    </row>
    <row r="7" spans="2:12" s="1" customFormat="1" ht="36.95" customHeight="1">
      <c r="B7" s="37"/>
      <c r="E7" s="281" t="s">
        <v>17</v>
      </c>
      <c r="F7" s="282"/>
      <c r="G7" s="282"/>
      <c r="H7" s="282"/>
      <c r="I7" s="97"/>
      <c r="L7" s="37"/>
    </row>
    <row r="8" spans="2:12" s="1" customFormat="1" ht="11.25">
      <c r="B8" s="37"/>
      <c r="I8" s="97"/>
      <c r="L8" s="37"/>
    </row>
    <row r="9" spans="2:12" s="1" customFormat="1" ht="12" customHeight="1">
      <c r="B9" s="37"/>
      <c r="D9" s="96" t="s">
        <v>18</v>
      </c>
      <c r="F9" s="16" t="s">
        <v>1</v>
      </c>
      <c r="I9" s="98" t="s">
        <v>19</v>
      </c>
      <c r="J9" s="16" t="s">
        <v>1</v>
      </c>
      <c r="L9" s="37"/>
    </row>
    <row r="10" spans="2:12" s="1" customFormat="1" ht="12" customHeight="1">
      <c r="B10" s="37"/>
      <c r="D10" s="96" t="s">
        <v>20</v>
      </c>
      <c r="F10" s="16" t="s">
        <v>21</v>
      </c>
      <c r="I10" s="98" t="s">
        <v>22</v>
      </c>
      <c r="J10" s="99" t="str">
        <f>'Rekapitulace stavby'!AN8</f>
        <v>27. 3. 2019</v>
      </c>
      <c r="L10" s="37"/>
    </row>
    <row r="11" spans="2:12" s="1" customFormat="1" ht="10.9" customHeight="1">
      <c r="B11" s="37"/>
      <c r="I11" s="97"/>
      <c r="L11" s="37"/>
    </row>
    <row r="12" spans="2:12" s="1" customFormat="1" ht="12" customHeight="1">
      <c r="B12" s="37"/>
      <c r="D12" s="96" t="s">
        <v>24</v>
      </c>
      <c r="I12" s="98" t="s">
        <v>25</v>
      </c>
      <c r="J12" s="16" t="s">
        <v>1</v>
      </c>
      <c r="L12" s="37"/>
    </row>
    <row r="13" spans="2:12" s="1" customFormat="1" ht="18" customHeight="1">
      <c r="B13" s="37"/>
      <c r="E13" s="16" t="s">
        <v>26</v>
      </c>
      <c r="I13" s="98" t="s">
        <v>27</v>
      </c>
      <c r="J13" s="16" t="s">
        <v>1</v>
      </c>
      <c r="L13" s="37"/>
    </row>
    <row r="14" spans="2:12" s="1" customFormat="1" ht="6.95" customHeight="1">
      <c r="B14" s="37"/>
      <c r="I14" s="97"/>
      <c r="L14" s="37"/>
    </row>
    <row r="15" spans="2:12" s="1" customFormat="1" ht="12" customHeight="1">
      <c r="B15" s="37"/>
      <c r="D15" s="96" t="s">
        <v>28</v>
      </c>
      <c r="I15" s="98" t="s">
        <v>25</v>
      </c>
      <c r="J15" s="29" t="str">
        <f>'Rekapitulace stavby'!AN13</f>
        <v>Vyplň údaj</v>
      </c>
      <c r="L15" s="37"/>
    </row>
    <row r="16" spans="2:12" s="1" customFormat="1" ht="18" customHeight="1">
      <c r="B16" s="37"/>
      <c r="E16" s="283" t="str">
        <f>'Rekapitulace stavby'!E14</f>
        <v>Vyplň údaj</v>
      </c>
      <c r="F16" s="284"/>
      <c r="G16" s="284"/>
      <c r="H16" s="284"/>
      <c r="I16" s="98" t="s">
        <v>27</v>
      </c>
      <c r="J16" s="29" t="str">
        <f>'Rekapitulace stavby'!AN14</f>
        <v>Vyplň údaj</v>
      </c>
      <c r="L16" s="37"/>
    </row>
    <row r="17" spans="2:12" s="1" customFormat="1" ht="6.95" customHeight="1">
      <c r="B17" s="37"/>
      <c r="I17" s="97"/>
      <c r="L17" s="37"/>
    </row>
    <row r="18" spans="2:12" s="1" customFormat="1" ht="12" customHeight="1">
      <c r="B18" s="37"/>
      <c r="D18" s="96" t="s">
        <v>30</v>
      </c>
      <c r="I18" s="98" t="s">
        <v>25</v>
      </c>
      <c r="J18" s="16" t="str">
        <f>IF('Rekapitulace stavby'!AN16="","",'Rekapitulace stavby'!AN16)</f>
        <v/>
      </c>
      <c r="L18" s="37"/>
    </row>
    <row r="19" spans="2:12" s="1" customFormat="1" ht="18" customHeight="1">
      <c r="B19" s="37"/>
      <c r="E19" s="16" t="str">
        <f>IF('Rekapitulace stavby'!E17="","",'Rekapitulace stavby'!E17)</f>
        <v xml:space="preserve"> </v>
      </c>
      <c r="I19" s="98" t="s">
        <v>27</v>
      </c>
      <c r="J19" s="16" t="str">
        <f>IF('Rekapitulace stavby'!AN17="","",'Rekapitulace stavby'!AN17)</f>
        <v/>
      </c>
      <c r="L19" s="37"/>
    </row>
    <row r="20" spans="2:12" s="1" customFormat="1" ht="6.95" customHeight="1">
      <c r="B20" s="37"/>
      <c r="I20" s="97"/>
      <c r="L20" s="37"/>
    </row>
    <row r="21" spans="2:12" s="1" customFormat="1" ht="12" customHeight="1">
      <c r="B21" s="37"/>
      <c r="D21" s="96" t="s">
        <v>33</v>
      </c>
      <c r="I21" s="98" t="s">
        <v>25</v>
      </c>
      <c r="J21" s="16" t="s">
        <v>1</v>
      </c>
      <c r="L21" s="37"/>
    </row>
    <row r="22" spans="2:12" s="1" customFormat="1" ht="18" customHeight="1">
      <c r="B22" s="37"/>
      <c r="E22" s="288" t="s">
        <v>305</v>
      </c>
      <c r="I22" s="98" t="s">
        <v>27</v>
      </c>
      <c r="J22" s="16" t="s">
        <v>1</v>
      </c>
      <c r="L22" s="37"/>
    </row>
    <row r="23" spans="2:12" s="1" customFormat="1" ht="6.95" customHeight="1">
      <c r="B23" s="37"/>
      <c r="I23" s="97"/>
      <c r="L23" s="37"/>
    </row>
    <row r="24" spans="2:12" s="1" customFormat="1" ht="12" customHeight="1">
      <c r="B24" s="37"/>
      <c r="D24" s="96" t="s">
        <v>34</v>
      </c>
      <c r="I24" s="97"/>
      <c r="L24" s="37"/>
    </row>
    <row r="25" spans="2:12" s="6" customFormat="1" ht="16.5" customHeight="1">
      <c r="B25" s="100"/>
      <c r="E25" s="285" t="s">
        <v>1</v>
      </c>
      <c r="F25" s="285"/>
      <c r="G25" s="285"/>
      <c r="H25" s="285"/>
      <c r="I25" s="101"/>
      <c r="L25" s="100"/>
    </row>
    <row r="26" spans="2:12" s="1" customFormat="1" ht="6.95" customHeight="1">
      <c r="B26" s="37"/>
      <c r="I26" s="97"/>
      <c r="L26" s="37"/>
    </row>
    <row r="27" spans="2:12" s="1" customFormat="1" ht="6.95" customHeight="1">
      <c r="B27" s="37"/>
      <c r="D27" s="55"/>
      <c r="E27" s="55"/>
      <c r="F27" s="55"/>
      <c r="G27" s="55"/>
      <c r="H27" s="55"/>
      <c r="I27" s="102"/>
      <c r="J27" s="55"/>
      <c r="K27" s="55"/>
      <c r="L27" s="37"/>
    </row>
    <row r="28" spans="2:12" s="1" customFormat="1" ht="25.35" customHeight="1">
      <c r="B28" s="37"/>
      <c r="D28" s="103" t="s">
        <v>35</v>
      </c>
      <c r="I28" s="97"/>
      <c r="J28" s="104">
        <f>ROUND(J84,2)</f>
        <v>0</v>
      </c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2"/>
      <c r="J29" s="55"/>
      <c r="K29" s="55"/>
      <c r="L29" s="37"/>
    </row>
    <row r="30" spans="2:12" s="1" customFormat="1" ht="14.45" customHeight="1">
      <c r="B30" s="37"/>
      <c r="F30" s="105" t="s">
        <v>37</v>
      </c>
      <c r="I30" s="106" t="s">
        <v>36</v>
      </c>
      <c r="J30" s="105" t="s">
        <v>38</v>
      </c>
      <c r="L30" s="37"/>
    </row>
    <row r="31" spans="2:12" s="1" customFormat="1" ht="14.45" customHeight="1">
      <c r="B31" s="37"/>
      <c r="D31" s="96" t="s">
        <v>39</v>
      </c>
      <c r="E31" s="96" t="s">
        <v>40</v>
      </c>
      <c r="F31" s="107">
        <f>ROUND((SUM(BE84:BE183)),2)</f>
        <v>0</v>
      </c>
      <c r="I31" s="108">
        <v>0.21</v>
      </c>
      <c r="J31" s="107">
        <f>ROUND(((SUM(BE84:BE183))*I31),2)</f>
        <v>0</v>
      </c>
      <c r="L31" s="37"/>
    </row>
    <row r="32" spans="2:12" s="1" customFormat="1" ht="14.45" customHeight="1">
      <c r="B32" s="37"/>
      <c r="E32" s="96" t="s">
        <v>41</v>
      </c>
      <c r="F32" s="107">
        <f>ROUND((SUM(BF84:BF183)),2)</f>
        <v>0</v>
      </c>
      <c r="I32" s="108">
        <v>0.15</v>
      </c>
      <c r="J32" s="107">
        <f>ROUND(((SUM(BF84:BF183))*I32),2)</f>
        <v>0</v>
      </c>
      <c r="L32" s="37"/>
    </row>
    <row r="33" spans="2:12" s="1" customFormat="1" ht="14.45" customHeight="1" hidden="1">
      <c r="B33" s="37"/>
      <c r="E33" s="96" t="s">
        <v>42</v>
      </c>
      <c r="F33" s="107">
        <f>ROUND((SUM(BG84:BG183)),2)</f>
        <v>0</v>
      </c>
      <c r="I33" s="108">
        <v>0.21</v>
      </c>
      <c r="J33" s="107">
        <f>0</f>
        <v>0</v>
      </c>
      <c r="L33" s="37"/>
    </row>
    <row r="34" spans="2:12" s="1" customFormat="1" ht="14.45" customHeight="1" hidden="1">
      <c r="B34" s="37"/>
      <c r="E34" s="96" t="s">
        <v>43</v>
      </c>
      <c r="F34" s="107">
        <f>ROUND((SUM(BH84:BH183)),2)</f>
        <v>0</v>
      </c>
      <c r="I34" s="108">
        <v>0.15</v>
      </c>
      <c r="J34" s="107">
        <f>0</f>
        <v>0</v>
      </c>
      <c r="L34" s="37"/>
    </row>
    <row r="35" spans="2:12" s="1" customFormat="1" ht="14.45" customHeight="1" hidden="1">
      <c r="B35" s="37"/>
      <c r="E35" s="96" t="s">
        <v>44</v>
      </c>
      <c r="F35" s="107">
        <f>ROUND((SUM(BI84:BI183)),2)</f>
        <v>0</v>
      </c>
      <c r="I35" s="108">
        <v>0</v>
      </c>
      <c r="J35" s="107">
        <f>0</f>
        <v>0</v>
      </c>
      <c r="L35" s="37"/>
    </row>
    <row r="36" spans="2:12" s="1" customFormat="1" ht="6.95" customHeight="1">
      <c r="B36" s="37"/>
      <c r="I36" s="97"/>
      <c r="L36" s="37"/>
    </row>
    <row r="37" spans="2:12" s="1" customFormat="1" ht="25.35" customHeight="1">
      <c r="B37" s="37"/>
      <c r="C37" s="109"/>
      <c r="D37" s="110" t="s">
        <v>45</v>
      </c>
      <c r="E37" s="111"/>
      <c r="F37" s="111"/>
      <c r="G37" s="112" t="s">
        <v>46</v>
      </c>
      <c r="H37" s="113" t="s">
        <v>47</v>
      </c>
      <c r="I37" s="114"/>
      <c r="J37" s="115">
        <f>SUM(J28:J35)</f>
        <v>0</v>
      </c>
      <c r="K37" s="116"/>
      <c r="L37" s="37"/>
    </row>
    <row r="38" spans="2:12" s="1" customFormat="1" ht="14.45" customHeight="1">
      <c r="B38" s="117"/>
      <c r="C38" s="118"/>
      <c r="D38" s="118"/>
      <c r="E38" s="118"/>
      <c r="F38" s="118"/>
      <c r="G38" s="118"/>
      <c r="H38" s="118"/>
      <c r="I38" s="119"/>
      <c r="J38" s="118"/>
      <c r="K38" s="118"/>
      <c r="L38" s="37"/>
    </row>
    <row r="42" spans="2:12" s="1" customFormat="1" ht="6.95" customHeight="1">
      <c r="B42" s="120"/>
      <c r="C42" s="121"/>
      <c r="D42" s="121"/>
      <c r="E42" s="121"/>
      <c r="F42" s="121"/>
      <c r="G42" s="121"/>
      <c r="H42" s="121"/>
      <c r="I42" s="122"/>
      <c r="J42" s="121"/>
      <c r="K42" s="121"/>
      <c r="L42" s="37"/>
    </row>
    <row r="43" spans="2:12" s="1" customFormat="1" ht="24.95" customHeight="1">
      <c r="B43" s="33"/>
      <c r="C43" s="22" t="s">
        <v>78</v>
      </c>
      <c r="D43" s="34"/>
      <c r="E43" s="34"/>
      <c r="F43" s="34"/>
      <c r="G43" s="34"/>
      <c r="H43" s="34"/>
      <c r="I43" s="97"/>
      <c r="J43" s="34"/>
      <c r="K43" s="34"/>
      <c r="L43" s="37"/>
    </row>
    <row r="44" spans="2:12" s="1" customFormat="1" ht="6.95" customHeight="1">
      <c r="B44" s="33"/>
      <c r="C44" s="34"/>
      <c r="D44" s="34"/>
      <c r="E44" s="34"/>
      <c r="F44" s="34"/>
      <c r="G44" s="34"/>
      <c r="H44" s="34"/>
      <c r="I44" s="97"/>
      <c r="J44" s="34"/>
      <c r="K44" s="34"/>
      <c r="L44" s="37"/>
    </row>
    <row r="45" spans="2:12" s="1" customFormat="1" ht="12" customHeight="1">
      <c r="B45" s="33"/>
      <c r="C45" s="28" t="s">
        <v>16</v>
      </c>
      <c r="D45" s="34"/>
      <c r="E45" s="34"/>
      <c r="F45" s="34"/>
      <c r="G45" s="34"/>
      <c r="H45" s="34"/>
      <c r="I45" s="97"/>
      <c r="J45" s="34"/>
      <c r="K45" s="34"/>
      <c r="L45" s="37"/>
    </row>
    <row r="46" spans="2:12" s="1" customFormat="1" ht="16.5" customHeight="1">
      <c r="B46" s="33"/>
      <c r="C46" s="34"/>
      <c r="D46" s="34"/>
      <c r="E46" s="254" t="str">
        <f>E7</f>
        <v>MŠ Vrchlického - výměna podlahových krytin - horní třída</v>
      </c>
      <c r="F46" s="253"/>
      <c r="G46" s="253"/>
      <c r="H46" s="253"/>
      <c r="I46" s="97"/>
      <c r="J46" s="34"/>
      <c r="K46" s="34"/>
      <c r="L46" s="37"/>
    </row>
    <row r="47" spans="2:12" s="1" customFormat="1" ht="6.95" customHeight="1">
      <c r="B47" s="33"/>
      <c r="C47" s="34"/>
      <c r="D47" s="34"/>
      <c r="E47" s="34"/>
      <c r="F47" s="34"/>
      <c r="G47" s="34"/>
      <c r="H47" s="34"/>
      <c r="I47" s="97"/>
      <c r="J47" s="34"/>
      <c r="K47" s="34"/>
      <c r="L47" s="37"/>
    </row>
    <row r="48" spans="2:12" s="1" customFormat="1" ht="12" customHeight="1">
      <c r="B48" s="33"/>
      <c r="C48" s="28" t="s">
        <v>20</v>
      </c>
      <c r="D48" s="34"/>
      <c r="E48" s="34"/>
      <c r="F48" s="26" t="str">
        <f>F10</f>
        <v>Sokolov, Vrchlického 80</v>
      </c>
      <c r="G48" s="34"/>
      <c r="H48" s="34"/>
      <c r="I48" s="98" t="s">
        <v>22</v>
      </c>
      <c r="J48" s="54" t="str">
        <f>IF(J10="","",J10)</f>
        <v>27. 3. 2019</v>
      </c>
      <c r="K48" s="34"/>
      <c r="L48" s="37"/>
    </row>
    <row r="49" spans="2:12" s="1" customFormat="1" ht="6.95" customHeight="1">
      <c r="B49" s="33"/>
      <c r="C49" s="34"/>
      <c r="D49" s="34"/>
      <c r="E49" s="34"/>
      <c r="F49" s="34"/>
      <c r="G49" s="34"/>
      <c r="H49" s="34"/>
      <c r="I49" s="97"/>
      <c r="J49" s="34"/>
      <c r="K49" s="34"/>
      <c r="L49" s="37"/>
    </row>
    <row r="50" spans="2:12" s="1" customFormat="1" ht="13.7" customHeight="1">
      <c r="B50" s="33"/>
      <c r="C50" s="28" t="s">
        <v>24</v>
      </c>
      <c r="D50" s="34"/>
      <c r="E50" s="34"/>
      <c r="F50" s="26" t="str">
        <f>E13</f>
        <v>Město Sokolov</v>
      </c>
      <c r="G50" s="34"/>
      <c r="H50" s="34"/>
      <c r="I50" s="98" t="s">
        <v>30</v>
      </c>
      <c r="J50" s="31" t="str">
        <f>E19</f>
        <v xml:space="preserve"> </v>
      </c>
      <c r="K50" s="34"/>
      <c r="L50" s="37"/>
    </row>
    <row r="51" spans="2:12" s="1" customFormat="1" ht="13.7" customHeight="1">
      <c r="B51" s="33"/>
      <c r="C51" s="28" t="s">
        <v>28</v>
      </c>
      <c r="D51" s="34"/>
      <c r="E51" s="34"/>
      <c r="F51" s="26" t="str">
        <f>IF(E16="","",E16)</f>
        <v>Vyplň údaj</v>
      </c>
      <c r="G51" s="34"/>
      <c r="H51" s="34"/>
      <c r="I51" s="98" t="s">
        <v>33</v>
      </c>
      <c r="J51" s="289" t="s">
        <v>305</v>
      </c>
      <c r="K51" s="34"/>
      <c r="L51" s="37"/>
    </row>
    <row r="52" spans="2:12" s="1" customFormat="1" ht="10.35" customHeight="1">
      <c r="B52" s="33"/>
      <c r="C52" s="34"/>
      <c r="D52" s="34"/>
      <c r="E52" s="34"/>
      <c r="F52" s="34"/>
      <c r="G52" s="34"/>
      <c r="H52" s="34"/>
      <c r="I52" s="97"/>
      <c r="J52" s="34"/>
      <c r="K52" s="34"/>
      <c r="L52" s="37"/>
    </row>
    <row r="53" spans="2:12" s="1" customFormat="1" ht="29.25" customHeight="1">
      <c r="B53" s="33"/>
      <c r="C53" s="123" t="s">
        <v>79</v>
      </c>
      <c r="D53" s="124"/>
      <c r="E53" s="124"/>
      <c r="F53" s="124"/>
      <c r="G53" s="124"/>
      <c r="H53" s="124"/>
      <c r="I53" s="125"/>
      <c r="J53" s="126" t="s">
        <v>80</v>
      </c>
      <c r="K53" s="124"/>
      <c r="L53" s="37"/>
    </row>
    <row r="54" spans="2:12" s="1" customFormat="1" ht="10.35" customHeight="1">
      <c r="B54" s="33"/>
      <c r="C54" s="34"/>
      <c r="D54" s="34"/>
      <c r="E54" s="34"/>
      <c r="F54" s="34"/>
      <c r="G54" s="34"/>
      <c r="H54" s="34"/>
      <c r="I54" s="97"/>
      <c r="J54" s="34"/>
      <c r="K54" s="34"/>
      <c r="L54" s="37"/>
    </row>
    <row r="55" spans="2:47" s="1" customFormat="1" ht="22.9" customHeight="1">
      <c r="B55" s="33"/>
      <c r="C55" s="127" t="s">
        <v>81</v>
      </c>
      <c r="D55" s="34"/>
      <c r="E55" s="34"/>
      <c r="F55" s="34"/>
      <c r="G55" s="34"/>
      <c r="H55" s="34"/>
      <c r="I55" s="97"/>
      <c r="J55" s="72">
        <f>J84</f>
        <v>0</v>
      </c>
      <c r="K55" s="34"/>
      <c r="L55" s="37"/>
      <c r="AU55" s="16" t="s">
        <v>82</v>
      </c>
    </row>
    <row r="56" spans="2:12" s="7" customFormat="1" ht="24.95" customHeight="1">
      <c r="B56" s="128"/>
      <c r="C56" s="129"/>
      <c r="D56" s="130" t="s">
        <v>83</v>
      </c>
      <c r="E56" s="131"/>
      <c r="F56" s="131"/>
      <c r="G56" s="131"/>
      <c r="H56" s="131"/>
      <c r="I56" s="132"/>
      <c r="J56" s="133">
        <f>J85</f>
        <v>0</v>
      </c>
      <c r="K56" s="129"/>
      <c r="L56" s="134"/>
    </row>
    <row r="57" spans="2:12" s="8" customFormat="1" ht="19.9" customHeight="1">
      <c r="B57" s="135"/>
      <c r="C57" s="136"/>
      <c r="D57" s="137" t="s">
        <v>84</v>
      </c>
      <c r="E57" s="138"/>
      <c r="F57" s="138"/>
      <c r="G57" s="138"/>
      <c r="H57" s="138"/>
      <c r="I57" s="139"/>
      <c r="J57" s="140">
        <f>J86</f>
        <v>0</v>
      </c>
      <c r="K57" s="136"/>
      <c r="L57" s="141"/>
    </row>
    <row r="58" spans="2:12" s="8" customFormat="1" ht="19.9" customHeight="1">
      <c r="B58" s="135"/>
      <c r="C58" s="136"/>
      <c r="D58" s="137" t="s">
        <v>85</v>
      </c>
      <c r="E58" s="138"/>
      <c r="F58" s="138"/>
      <c r="G58" s="138"/>
      <c r="H58" s="138"/>
      <c r="I58" s="139"/>
      <c r="J58" s="140">
        <f>J91</f>
        <v>0</v>
      </c>
      <c r="K58" s="136"/>
      <c r="L58" s="141"/>
    </row>
    <row r="59" spans="2:12" s="8" customFormat="1" ht="19.9" customHeight="1">
      <c r="B59" s="135"/>
      <c r="C59" s="136"/>
      <c r="D59" s="137" t="s">
        <v>86</v>
      </c>
      <c r="E59" s="138"/>
      <c r="F59" s="138"/>
      <c r="G59" s="138"/>
      <c r="H59" s="138"/>
      <c r="I59" s="139"/>
      <c r="J59" s="140">
        <f>J99</f>
        <v>0</v>
      </c>
      <c r="K59" s="136"/>
      <c r="L59" s="141"/>
    </row>
    <row r="60" spans="2:12" s="8" customFormat="1" ht="19.9" customHeight="1">
      <c r="B60" s="135"/>
      <c r="C60" s="136"/>
      <c r="D60" s="137" t="s">
        <v>87</v>
      </c>
      <c r="E60" s="138"/>
      <c r="F60" s="138"/>
      <c r="G60" s="138"/>
      <c r="H60" s="138"/>
      <c r="I60" s="139"/>
      <c r="J60" s="140">
        <f>J111</f>
        <v>0</v>
      </c>
      <c r="K60" s="136"/>
      <c r="L60" s="141"/>
    </row>
    <row r="61" spans="2:12" s="7" customFormat="1" ht="24.95" customHeight="1">
      <c r="B61" s="128"/>
      <c r="C61" s="129"/>
      <c r="D61" s="130" t="s">
        <v>88</v>
      </c>
      <c r="E61" s="131"/>
      <c r="F61" s="131"/>
      <c r="G61" s="131"/>
      <c r="H61" s="131"/>
      <c r="I61" s="132"/>
      <c r="J61" s="133">
        <f>J114</f>
        <v>0</v>
      </c>
      <c r="K61" s="129"/>
      <c r="L61" s="134"/>
    </row>
    <row r="62" spans="2:12" s="8" customFormat="1" ht="19.9" customHeight="1">
      <c r="B62" s="135"/>
      <c r="C62" s="136"/>
      <c r="D62" s="137" t="s">
        <v>89</v>
      </c>
      <c r="E62" s="138"/>
      <c r="F62" s="138"/>
      <c r="G62" s="138"/>
      <c r="H62" s="138"/>
      <c r="I62" s="139"/>
      <c r="J62" s="140">
        <f>J115</f>
        <v>0</v>
      </c>
      <c r="K62" s="136"/>
      <c r="L62" s="141"/>
    </row>
    <row r="63" spans="2:12" s="8" customFormat="1" ht="19.9" customHeight="1">
      <c r="B63" s="135"/>
      <c r="C63" s="136"/>
      <c r="D63" s="137" t="s">
        <v>90</v>
      </c>
      <c r="E63" s="138"/>
      <c r="F63" s="138"/>
      <c r="G63" s="138"/>
      <c r="H63" s="138"/>
      <c r="I63" s="139"/>
      <c r="J63" s="140">
        <f>J129</f>
        <v>0</v>
      </c>
      <c r="K63" s="136"/>
      <c r="L63" s="141"/>
    </row>
    <row r="64" spans="2:12" s="7" customFormat="1" ht="24.95" customHeight="1">
      <c r="B64" s="128"/>
      <c r="C64" s="129"/>
      <c r="D64" s="130" t="s">
        <v>91</v>
      </c>
      <c r="E64" s="131"/>
      <c r="F64" s="131"/>
      <c r="G64" s="131"/>
      <c r="H64" s="131"/>
      <c r="I64" s="132"/>
      <c r="J64" s="133">
        <f>J177</f>
        <v>0</v>
      </c>
      <c r="K64" s="129"/>
      <c r="L64" s="134"/>
    </row>
    <row r="65" spans="2:12" s="8" customFormat="1" ht="19.9" customHeight="1">
      <c r="B65" s="135"/>
      <c r="C65" s="136"/>
      <c r="D65" s="137" t="s">
        <v>92</v>
      </c>
      <c r="E65" s="138"/>
      <c r="F65" s="138"/>
      <c r="G65" s="138"/>
      <c r="H65" s="138"/>
      <c r="I65" s="139"/>
      <c r="J65" s="140">
        <f>J178</f>
        <v>0</v>
      </c>
      <c r="K65" s="136"/>
      <c r="L65" s="141"/>
    </row>
    <row r="66" spans="2:12" s="8" customFormat="1" ht="19.9" customHeight="1">
      <c r="B66" s="135"/>
      <c r="C66" s="136"/>
      <c r="D66" s="137" t="s">
        <v>93</v>
      </c>
      <c r="E66" s="138"/>
      <c r="F66" s="138"/>
      <c r="G66" s="138"/>
      <c r="H66" s="138"/>
      <c r="I66" s="139"/>
      <c r="J66" s="140">
        <f>J181</f>
        <v>0</v>
      </c>
      <c r="K66" s="136"/>
      <c r="L66" s="141"/>
    </row>
    <row r="67" spans="2:12" s="1" customFormat="1" ht="21.75" customHeight="1">
      <c r="B67" s="33"/>
      <c r="C67" s="34"/>
      <c r="D67" s="34"/>
      <c r="E67" s="34"/>
      <c r="F67" s="34"/>
      <c r="G67" s="34"/>
      <c r="H67" s="34"/>
      <c r="I67" s="97"/>
      <c r="J67" s="34"/>
      <c r="K67" s="34"/>
      <c r="L67" s="37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19"/>
      <c r="J68" s="46"/>
      <c r="K68" s="46"/>
      <c r="L68" s="37"/>
    </row>
    <row r="72" spans="2:12" s="1" customFormat="1" ht="6.95" customHeight="1">
      <c r="B72" s="47"/>
      <c r="C72" s="48"/>
      <c r="D72" s="48"/>
      <c r="E72" s="48"/>
      <c r="F72" s="48"/>
      <c r="G72" s="48"/>
      <c r="H72" s="48"/>
      <c r="I72" s="122"/>
      <c r="J72" s="48"/>
      <c r="K72" s="48"/>
      <c r="L72" s="37"/>
    </row>
    <row r="73" spans="2:12" s="1" customFormat="1" ht="24.95" customHeight="1">
      <c r="B73" s="33"/>
      <c r="C73" s="22" t="s">
        <v>94</v>
      </c>
      <c r="D73" s="34"/>
      <c r="E73" s="34"/>
      <c r="F73" s="34"/>
      <c r="G73" s="34"/>
      <c r="H73" s="34"/>
      <c r="I73" s="97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97"/>
      <c r="J74" s="34"/>
      <c r="K74" s="34"/>
      <c r="L74" s="37"/>
    </row>
    <row r="75" spans="2:12" s="1" customFormat="1" ht="12" customHeight="1">
      <c r="B75" s="33"/>
      <c r="C75" s="28" t="s">
        <v>16</v>
      </c>
      <c r="D75" s="34"/>
      <c r="E75" s="34"/>
      <c r="F75" s="34"/>
      <c r="G75" s="34"/>
      <c r="H75" s="34"/>
      <c r="I75" s="97"/>
      <c r="J75" s="34"/>
      <c r="K75" s="34"/>
      <c r="L75" s="37"/>
    </row>
    <row r="76" spans="2:12" s="1" customFormat="1" ht="16.5" customHeight="1">
      <c r="B76" s="33"/>
      <c r="C76" s="34"/>
      <c r="D76" s="34"/>
      <c r="E76" s="254" t="str">
        <f>E7</f>
        <v>MŠ Vrchlického - výměna podlahových krytin - horní třída</v>
      </c>
      <c r="F76" s="253"/>
      <c r="G76" s="253"/>
      <c r="H76" s="253"/>
      <c r="I76" s="97"/>
      <c r="J76" s="34"/>
      <c r="K76" s="34"/>
      <c r="L76" s="37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97"/>
      <c r="J77" s="34"/>
      <c r="K77" s="34"/>
      <c r="L77" s="37"/>
    </row>
    <row r="78" spans="2:12" s="1" customFormat="1" ht="12" customHeight="1">
      <c r="B78" s="33"/>
      <c r="C78" s="28" t="s">
        <v>20</v>
      </c>
      <c r="D78" s="34"/>
      <c r="E78" s="34"/>
      <c r="F78" s="26" t="str">
        <f>F10</f>
        <v>Sokolov, Vrchlického 80</v>
      </c>
      <c r="G78" s="34"/>
      <c r="H78" s="34"/>
      <c r="I78" s="98" t="s">
        <v>22</v>
      </c>
      <c r="J78" s="54" t="str">
        <f>IF(J10="","",J10)</f>
        <v>27. 3. 2019</v>
      </c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97"/>
      <c r="J79" s="34"/>
      <c r="K79" s="34"/>
      <c r="L79" s="37"/>
    </row>
    <row r="80" spans="2:12" s="1" customFormat="1" ht="13.7" customHeight="1">
      <c r="B80" s="33"/>
      <c r="C80" s="28" t="s">
        <v>24</v>
      </c>
      <c r="D80" s="34"/>
      <c r="E80" s="34"/>
      <c r="F80" s="26" t="str">
        <f>E13</f>
        <v>Město Sokolov</v>
      </c>
      <c r="G80" s="34"/>
      <c r="H80" s="34"/>
      <c r="I80" s="98" t="s">
        <v>30</v>
      </c>
      <c r="J80" s="31" t="str">
        <f>E19</f>
        <v xml:space="preserve"> </v>
      </c>
      <c r="K80" s="34"/>
      <c r="L80" s="37"/>
    </row>
    <row r="81" spans="2:12" s="1" customFormat="1" ht="13.7" customHeight="1">
      <c r="B81" s="33"/>
      <c r="C81" s="28" t="s">
        <v>28</v>
      </c>
      <c r="D81" s="34"/>
      <c r="E81" s="34"/>
      <c r="F81" s="26" t="str">
        <f>IF(E16="","",E16)</f>
        <v>Vyplň údaj</v>
      </c>
      <c r="G81" s="34"/>
      <c r="H81" s="34"/>
      <c r="I81" s="98" t="s">
        <v>33</v>
      </c>
      <c r="J81" s="31" t="str">
        <f>E22</f>
        <v>www.stavebnikalkulace.cz</v>
      </c>
      <c r="K81" s="34"/>
      <c r="L81" s="37"/>
    </row>
    <row r="82" spans="2:12" s="1" customFormat="1" ht="10.35" customHeight="1">
      <c r="B82" s="33"/>
      <c r="C82" s="34"/>
      <c r="D82" s="34"/>
      <c r="E82" s="34"/>
      <c r="F82" s="34"/>
      <c r="G82" s="34"/>
      <c r="H82" s="34"/>
      <c r="I82" s="97"/>
      <c r="J82" s="34"/>
      <c r="K82" s="34"/>
      <c r="L82" s="37"/>
    </row>
    <row r="83" spans="2:20" s="9" customFormat="1" ht="29.25" customHeight="1">
      <c r="B83" s="142"/>
      <c r="C83" s="143" t="s">
        <v>95</v>
      </c>
      <c r="D83" s="144" t="s">
        <v>54</v>
      </c>
      <c r="E83" s="144" t="s">
        <v>50</v>
      </c>
      <c r="F83" s="144" t="s">
        <v>51</v>
      </c>
      <c r="G83" s="144" t="s">
        <v>96</v>
      </c>
      <c r="H83" s="144" t="s">
        <v>97</v>
      </c>
      <c r="I83" s="145" t="s">
        <v>98</v>
      </c>
      <c r="J83" s="146" t="s">
        <v>80</v>
      </c>
      <c r="K83" s="147" t="s">
        <v>99</v>
      </c>
      <c r="L83" s="148"/>
      <c r="M83" s="63" t="s">
        <v>1</v>
      </c>
      <c r="N83" s="64" t="s">
        <v>39</v>
      </c>
      <c r="O83" s="64" t="s">
        <v>100</v>
      </c>
      <c r="P83" s="64" t="s">
        <v>101</v>
      </c>
      <c r="Q83" s="64" t="s">
        <v>102</v>
      </c>
      <c r="R83" s="64" t="s">
        <v>103</v>
      </c>
      <c r="S83" s="64" t="s">
        <v>104</v>
      </c>
      <c r="T83" s="65" t="s">
        <v>105</v>
      </c>
    </row>
    <row r="84" spans="2:63" s="1" customFormat="1" ht="22.9" customHeight="1">
      <c r="B84" s="33"/>
      <c r="C84" s="70" t="s">
        <v>106</v>
      </c>
      <c r="D84" s="34"/>
      <c r="E84" s="34"/>
      <c r="F84" s="34"/>
      <c r="G84" s="34"/>
      <c r="H84" s="34"/>
      <c r="I84" s="97"/>
      <c r="J84" s="149">
        <f>BK84</f>
        <v>0</v>
      </c>
      <c r="K84" s="34"/>
      <c r="L84" s="37"/>
      <c r="M84" s="66"/>
      <c r="N84" s="67"/>
      <c r="O84" s="67"/>
      <c r="P84" s="150">
        <f>P85+P114+P177</f>
        <v>0</v>
      </c>
      <c r="Q84" s="67"/>
      <c r="R84" s="150">
        <f>R85+R114+R177</f>
        <v>3.5544357799999995</v>
      </c>
      <c r="S84" s="67"/>
      <c r="T84" s="151">
        <f>T85+T114+T177</f>
        <v>0.398784</v>
      </c>
      <c r="AT84" s="16" t="s">
        <v>68</v>
      </c>
      <c r="AU84" s="16" t="s">
        <v>82</v>
      </c>
      <c r="BK84" s="152">
        <f>BK85+BK114+BK177</f>
        <v>0</v>
      </c>
    </row>
    <row r="85" spans="2:63" s="10" customFormat="1" ht="25.9" customHeight="1">
      <c r="B85" s="153"/>
      <c r="C85" s="154"/>
      <c r="D85" s="155" t="s">
        <v>68</v>
      </c>
      <c r="E85" s="156" t="s">
        <v>107</v>
      </c>
      <c r="F85" s="156" t="s">
        <v>108</v>
      </c>
      <c r="G85" s="154"/>
      <c r="H85" s="154"/>
      <c r="I85" s="157"/>
      <c r="J85" s="158">
        <f>BK85</f>
        <v>0</v>
      </c>
      <c r="K85" s="154"/>
      <c r="L85" s="159"/>
      <c r="M85" s="160"/>
      <c r="N85" s="161"/>
      <c r="O85" s="161"/>
      <c r="P85" s="162">
        <f>P86+P91+P99+P111</f>
        <v>0</v>
      </c>
      <c r="Q85" s="161"/>
      <c r="R85" s="162">
        <f>R86+R91+R99+R111</f>
        <v>3.1064711999999997</v>
      </c>
      <c r="S85" s="161"/>
      <c r="T85" s="163">
        <f>T86+T91+T99+T111</f>
        <v>0</v>
      </c>
      <c r="AR85" s="164" t="s">
        <v>74</v>
      </c>
      <c r="AT85" s="165" t="s">
        <v>68</v>
      </c>
      <c r="AU85" s="165" t="s">
        <v>69</v>
      </c>
      <c r="AY85" s="164" t="s">
        <v>109</v>
      </c>
      <c r="BK85" s="166">
        <f>BK86+BK91+BK99+BK111</f>
        <v>0</v>
      </c>
    </row>
    <row r="86" spans="2:63" s="10" customFormat="1" ht="22.9" customHeight="1">
      <c r="B86" s="153"/>
      <c r="C86" s="154"/>
      <c r="D86" s="155" t="s">
        <v>68</v>
      </c>
      <c r="E86" s="167" t="s">
        <v>110</v>
      </c>
      <c r="F86" s="167" t="s">
        <v>111</v>
      </c>
      <c r="G86" s="154"/>
      <c r="H86" s="154"/>
      <c r="I86" s="157"/>
      <c r="J86" s="168">
        <f>BK86</f>
        <v>0</v>
      </c>
      <c r="K86" s="154"/>
      <c r="L86" s="159"/>
      <c r="M86" s="160"/>
      <c r="N86" s="161"/>
      <c r="O86" s="161"/>
      <c r="P86" s="162">
        <f>SUM(P87:P90)</f>
        <v>0</v>
      </c>
      <c r="Q86" s="161"/>
      <c r="R86" s="162">
        <f>SUM(R87:R90)</f>
        <v>3.100392</v>
      </c>
      <c r="S86" s="161"/>
      <c r="T86" s="163">
        <f>SUM(T87:T90)</f>
        <v>0</v>
      </c>
      <c r="AR86" s="164" t="s">
        <v>74</v>
      </c>
      <c r="AT86" s="165" t="s">
        <v>68</v>
      </c>
      <c r="AU86" s="165" t="s">
        <v>74</v>
      </c>
      <c r="AY86" s="164" t="s">
        <v>109</v>
      </c>
      <c r="BK86" s="166">
        <f>SUM(BK87:BK90)</f>
        <v>0</v>
      </c>
    </row>
    <row r="87" spans="2:65" s="1" customFormat="1" ht="16.5" customHeight="1">
      <c r="B87" s="33"/>
      <c r="C87" s="169" t="s">
        <v>74</v>
      </c>
      <c r="D87" s="169" t="s">
        <v>112</v>
      </c>
      <c r="E87" s="170" t="s">
        <v>113</v>
      </c>
      <c r="F87" s="171" t="s">
        <v>114</v>
      </c>
      <c r="G87" s="172" t="s">
        <v>115</v>
      </c>
      <c r="H87" s="173">
        <v>151.98</v>
      </c>
      <c r="I87" s="174"/>
      <c r="J87" s="175">
        <f>ROUND(I87*H87,2)</f>
        <v>0</v>
      </c>
      <c r="K87" s="171" t="s">
        <v>1</v>
      </c>
      <c r="L87" s="37"/>
      <c r="M87" s="176" t="s">
        <v>1</v>
      </c>
      <c r="N87" s="177" t="s">
        <v>40</v>
      </c>
      <c r="O87" s="59"/>
      <c r="P87" s="178">
        <f>O87*H87</f>
        <v>0</v>
      </c>
      <c r="Q87" s="178">
        <v>0</v>
      </c>
      <c r="R87" s="178">
        <f>Q87*H87</f>
        <v>0</v>
      </c>
      <c r="S87" s="178">
        <v>0</v>
      </c>
      <c r="T87" s="179">
        <f>S87*H87</f>
        <v>0</v>
      </c>
      <c r="AR87" s="16" t="s">
        <v>116</v>
      </c>
      <c r="AT87" s="16" t="s">
        <v>112</v>
      </c>
      <c r="AU87" s="16" t="s">
        <v>76</v>
      </c>
      <c r="AY87" s="16" t="s">
        <v>109</v>
      </c>
      <c r="BE87" s="180">
        <f>IF(N87="základní",J87,0)</f>
        <v>0</v>
      </c>
      <c r="BF87" s="180">
        <f>IF(N87="snížená",J87,0)</f>
        <v>0</v>
      </c>
      <c r="BG87" s="180">
        <f>IF(N87="zákl. přenesená",J87,0)</f>
        <v>0</v>
      </c>
      <c r="BH87" s="180">
        <f>IF(N87="sníž. přenesená",J87,0)</f>
        <v>0</v>
      </c>
      <c r="BI87" s="180">
        <f>IF(N87="nulová",J87,0)</f>
        <v>0</v>
      </c>
      <c r="BJ87" s="16" t="s">
        <v>74</v>
      </c>
      <c r="BK87" s="180">
        <f>ROUND(I87*H87,2)</f>
        <v>0</v>
      </c>
      <c r="BL87" s="16" t="s">
        <v>116</v>
      </c>
      <c r="BM87" s="16" t="s">
        <v>117</v>
      </c>
    </row>
    <row r="88" spans="2:47" s="1" customFormat="1" ht="11.25">
      <c r="B88" s="33"/>
      <c r="C88" s="34"/>
      <c r="D88" s="181" t="s">
        <v>118</v>
      </c>
      <c r="E88" s="34"/>
      <c r="F88" s="182" t="s">
        <v>114</v>
      </c>
      <c r="G88" s="34"/>
      <c r="H88" s="34"/>
      <c r="I88" s="97"/>
      <c r="J88" s="34"/>
      <c r="K88" s="34"/>
      <c r="L88" s="37"/>
      <c r="M88" s="183"/>
      <c r="N88" s="59"/>
      <c r="O88" s="59"/>
      <c r="P88" s="59"/>
      <c r="Q88" s="59"/>
      <c r="R88" s="59"/>
      <c r="S88" s="59"/>
      <c r="T88" s="60"/>
      <c r="AT88" s="16" t="s">
        <v>118</v>
      </c>
      <c r="AU88" s="16" t="s">
        <v>76</v>
      </c>
    </row>
    <row r="89" spans="2:65" s="1" customFormat="1" ht="16.5" customHeight="1">
      <c r="B89" s="33"/>
      <c r="C89" s="169" t="s">
        <v>76</v>
      </c>
      <c r="D89" s="169" t="s">
        <v>112</v>
      </c>
      <c r="E89" s="170" t="s">
        <v>119</v>
      </c>
      <c r="F89" s="171" t="s">
        <v>120</v>
      </c>
      <c r="G89" s="172" t="s">
        <v>115</v>
      </c>
      <c r="H89" s="173">
        <v>151.98</v>
      </c>
      <c r="I89" s="174"/>
      <c r="J89" s="175">
        <f>ROUND(I89*H89,2)</f>
        <v>0</v>
      </c>
      <c r="K89" s="171" t="s">
        <v>121</v>
      </c>
      <c r="L89" s="37"/>
      <c r="M89" s="176" t="s">
        <v>1</v>
      </c>
      <c r="N89" s="177" t="s">
        <v>40</v>
      </c>
      <c r="O89" s="59"/>
      <c r="P89" s="178">
        <f>O89*H89</f>
        <v>0</v>
      </c>
      <c r="Q89" s="178">
        <v>0.0204</v>
      </c>
      <c r="R89" s="178">
        <f>Q89*H89</f>
        <v>3.100392</v>
      </c>
      <c r="S89" s="178">
        <v>0</v>
      </c>
      <c r="T89" s="179">
        <f>S89*H89</f>
        <v>0</v>
      </c>
      <c r="AR89" s="16" t="s">
        <v>116</v>
      </c>
      <c r="AT89" s="16" t="s">
        <v>112</v>
      </c>
      <c r="AU89" s="16" t="s">
        <v>76</v>
      </c>
      <c r="AY89" s="16" t="s">
        <v>109</v>
      </c>
      <c r="BE89" s="180">
        <f>IF(N89="základní",J89,0)</f>
        <v>0</v>
      </c>
      <c r="BF89" s="180">
        <f>IF(N89="snížená",J89,0)</f>
        <v>0</v>
      </c>
      <c r="BG89" s="180">
        <f>IF(N89="zákl. přenesená",J89,0)</f>
        <v>0</v>
      </c>
      <c r="BH89" s="180">
        <f>IF(N89="sníž. přenesená",J89,0)</f>
        <v>0</v>
      </c>
      <c r="BI89" s="180">
        <f>IF(N89="nulová",J89,0)</f>
        <v>0</v>
      </c>
      <c r="BJ89" s="16" t="s">
        <v>74</v>
      </c>
      <c r="BK89" s="180">
        <f>ROUND(I89*H89,2)</f>
        <v>0</v>
      </c>
      <c r="BL89" s="16" t="s">
        <v>116</v>
      </c>
      <c r="BM89" s="16" t="s">
        <v>122</v>
      </c>
    </row>
    <row r="90" spans="2:47" s="1" customFormat="1" ht="11.25">
      <c r="B90" s="33"/>
      <c r="C90" s="34"/>
      <c r="D90" s="181" t="s">
        <v>118</v>
      </c>
      <c r="E90" s="34"/>
      <c r="F90" s="182" t="s">
        <v>123</v>
      </c>
      <c r="G90" s="34"/>
      <c r="H90" s="34"/>
      <c r="I90" s="97"/>
      <c r="J90" s="34"/>
      <c r="K90" s="34"/>
      <c r="L90" s="37"/>
      <c r="M90" s="183"/>
      <c r="N90" s="59"/>
      <c r="O90" s="59"/>
      <c r="P90" s="59"/>
      <c r="Q90" s="59"/>
      <c r="R90" s="59"/>
      <c r="S90" s="59"/>
      <c r="T90" s="60"/>
      <c r="AT90" s="16" t="s">
        <v>118</v>
      </c>
      <c r="AU90" s="16" t="s">
        <v>76</v>
      </c>
    </row>
    <row r="91" spans="2:63" s="10" customFormat="1" ht="22.9" customHeight="1">
      <c r="B91" s="153"/>
      <c r="C91" s="154"/>
      <c r="D91" s="155" t="s">
        <v>68</v>
      </c>
      <c r="E91" s="167" t="s">
        <v>124</v>
      </c>
      <c r="F91" s="167" t="s">
        <v>125</v>
      </c>
      <c r="G91" s="154"/>
      <c r="H91" s="154"/>
      <c r="I91" s="157"/>
      <c r="J91" s="168">
        <f>BK91</f>
        <v>0</v>
      </c>
      <c r="K91" s="154"/>
      <c r="L91" s="159"/>
      <c r="M91" s="160"/>
      <c r="N91" s="161"/>
      <c r="O91" s="161"/>
      <c r="P91" s="162">
        <f>SUM(P92:P98)</f>
        <v>0</v>
      </c>
      <c r="Q91" s="161"/>
      <c r="R91" s="162">
        <f>SUM(R92:R98)</f>
        <v>0.0060792</v>
      </c>
      <c r="S91" s="161"/>
      <c r="T91" s="163">
        <f>SUM(T92:T98)</f>
        <v>0</v>
      </c>
      <c r="AR91" s="164" t="s">
        <v>74</v>
      </c>
      <c r="AT91" s="165" t="s">
        <v>68</v>
      </c>
      <c r="AU91" s="165" t="s">
        <v>74</v>
      </c>
      <c r="AY91" s="164" t="s">
        <v>109</v>
      </c>
      <c r="BK91" s="166">
        <f>SUM(BK92:BK98)</f>
        <v>0</v>
      </c>
    </row>
    <row r="92" spans="2:65" s="1" customFormat="1" ht="16.5" customHeight="1">
      <c r="B92" s="33"/>
      <c r="C92" s="169" t="s">
        <v>126</v>
      </c>
      <c r="D92" s="169" t="s">
        <v>112</v>
      </c>
      <c r="E92" s="170" t="s">
        <v>127</v>
      </c>
      <c r="F92" s="171" t="s">
        <v>128</v>
      </c>
      <c r="G92" s="172" t="s">
        <v>115</v>
      </c>
      <c r="H92" s="173">
        <v>151.98</v>
      </c>
      <c r="I92" s="174"/>
      <c r="J92" s="175">
        <f>ROUND(I92*H92,2)</f>
        <v>0</v>
      </c>
      <c r="K92" s="171" t="s">
        <v>121</v>
      </c>
      <c r="L92" s="37"/>
      <c r="M92" s="176" t="s">
        <v>1</v>
      </c>
      <c r="N92" s="177" t="s">
        <v>40</v>
      </c>
      <c r="O92" s="59"/>
      <c r="P92" s="178">
        <f>O92*H92</f>
        <v>0</v>
      </c>
      <c r="Q92" s="178">
        <v>4E-05</v>
      </c>
      <c r="R92" s="178">
        <f>Q92*H92</f>
        <v>0.0060792</v>
      </c>
      <c r="S92" s="178">
        <v>0</v>
      </c>
      <c r="T92" s="179">
        <f>S92*H92</f>
        <v>0</v>
      </c>
      <c r="AR92" s="16" t="s">
        <v>116</v>
      </c>
      <c r="AT92" s="16" t="s">
        <v>112</v>
      </c>
      <c r="AU92" s="16" t="s">
        <v>76</v>
      </c>
      <c r="AY92" s="16" t="s">
        <v>109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16" t="s">
        <v>74</v>
      </c>
      <c r="BK92" s="180">
        <f>ROUND(I92*H92,2)</f>
        <v>0</v>
      </c>
      <c r="BL92" s="16" t="s">
        <v>116</v>
      </c>
      <c r="BM92" s="16" t="s">
        <v>129</v>
      </c>
    </row>
    <row r="93" spans="2:47" s="1" customFormat="1" ht="11.25">
      <c r="B93" s="33"/>
      <c r="C93" s="34"/>
      <c r="D93" s="181" t="s">
        <v>118</v>
      </c>
      <c r="E93" s="34"/>
      <c r="F93" s="182" t="s">
        <v>130</v>
      </c>
      <c r="G93" s="34"/>
      <c r="H93" s="34"/>
      <c r="I93" s="97"/>
      <c r="J93" s="34"/>
      <c r="K93" s="34"/>
      <c r="L93" s="37"/>
      <c r="M93" s="183"/>
      <c r="N93" s="59"/>
      <c r="O93" s="59"/>
      <c r="P93" s="59"/>
      <c r="Q93" s="59"/>
      <c r="R93" s="59"/>
      <c r="S93" s="59"/>
      <c r="T93" s="60"/>
      <c r="AT93" s="16" t="s">
        <v>118</v>
      </c>
      <c r="AU93" s="16" t="s">
        <v>76</v>
      </c>
    </row>
    <row r="94" spans="2:65" s="1" customFormat="1" ht="16.5" customHeight="1">
      <c r="B94" s="33"/>
      <c r="C94" s="169" t="s">
        <v>116</v>
      </c>
      <c r="D94" s="169" t="s">
        <v>112</v>
      </c>
      <c r="E94" s="170" t="s">
        <v>131</v>
      </c>
      <c r="F94" s="171" t="s">
        <v>132</v>
      </c>
      <c r="G94" s="172" t="s">
        <v>115</v>
      </c>
      <c r="H94" s="173">
        <v>151.98</v>
      </c>
      <c r="I94" s="174"/>
      <c r="J94" s="175">
        <f>ROUND(I94*H94,2)</f>
        <v>0</v>
      </c>
      <c r="K94" s="171" t="s">
        <v>121</v>
      </c>
      <c r="L94" s="37"/>
      <c r="M94" s="176" t="s">
        <v>1</v>
      </c>
      <c r="N94" s="177" t="s">
        <v>40</v>
      </c>
      <c r="O94" s="59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AR94" s="16" t="s">
        <v>116</v>
      </c>
      <c r="AT94" s="16" t="s">
        <v>112</v>
      </c>
      <c r="AU94" s="16" t="s">
        <v>76</v>
      </c>
      <c r="AY94" s="16" t="s">
        <v>109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6" t="s">
        <v>74</v>
      </c>
      <c r="BK94" s="180">
        <f>ROUND(I94*H94,2)</f>
        <v>0</v>
      </c>
      <c r="BL94" s="16" t="s">
        <v>116</v>
      </c>
      <c r="BM94" s="16" t="s">
        <v>133</v>
      </c>
    </row>
    <row r="95" spans="2:47" s="1" customFormat="1" ht="11.25">
      <c r="B95" s="33"/>
      <c r="C95" s="34"/>
      <c r="D95" s="181" t="s">
        <v>118</v>
      </c>
      <c r="E95" s="34"/>
      <c r="F95" s="182" t="s">
        <v>132</v>
      </c>
      <c r="G95" s="34"/>
      <c r="H95" s="34"/>
      <c r="I95" s="97"/>
      <c r="J95" s="34"/>
      <c r="K95" s="34"/>
      <c r="L95" s="37"/>
      <c r="M95" s="183"/>
      <c r="N95" s="59"/>
      <c r="O95" s="59"/>
      <c r="P95" s="59"/>
      <c r="Q95" s="59"/>
      <c r="R95" s="59"/>
      <c r="S95" s="59"/>
      <c r="T95" s="60"/>
      <c r="AT95" s="16" t="s">
        <v>118</v>
      </c>
      <c r="AU95" s="16" t="s">
        <v>76</v>
      </c>
    </row>
    <row r="96" spans="2:65" s="1" customFormat="1" ht="16.5" customHeight="1">
      <c r="B96" s="33"/>
      <c r="C96" s="169" t="s">
        <v>134</v>
      </c>
      <c r="D96" s="169" t="s">
        <v>112</v>
      </c>
      <c r="E96" s="170" t="s">
        <v>135</v>
      </c>
      <c r="F96" s="171" t="s">
        <v>136</v>
      </c>
      <c r="G96" s="172" t="s">
        <v>115</v>
      </c>
      <c r="H96" s="173">
        <v>303.96</v>
      </c>
      <c r="I96" s="174"/>
      <c r="J96" s="175">
        <f>ROUND(I96*H96,2)</f>
        <v>0</v>
      </c>
      <c r="K96" s="171" t="s">
        <v>121</v>
      </c>
      <c r="L96" s="37"/>
      <c r="M96" s="176" t="s">
        <v>1</v>
      </c>
      <c r="N96" s="177" t="s">
        <v>40</v>
      </c>
      <c r="O96" s="59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AR96" s="16" t="s">
        <v>116</v>
      </c>
      <c r="AT96" s="16" t="s">
        <v>112</v>
      </c>
      <c r="AU96" s="16" t="s">
        <v>76</v>
      </c>
      <c r="AY96" s="16" t="s">
        <v>109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6" t="s">
        <v>74</v>
      </c>
      <c r="BK96" s="180">
        <f>ROUND(I96*H96,2)</f>
        <v>0</v>
      </c>
      <c r="BL96" s="16" t="s">
        <v>116</v>
      </c>
      <c r="BM96" s="16" t="s">
        <v>137</v>
      </c>
    </row>
    <row r="97" spans="2:47" s="1" customFormat="1" ht="11.25">
      <c r="B97" s="33"/>
      <c r="C97" s="34"/>
      <c r="D97" s="181" t="s">
        <v>118</v>
      </c>
      <c r="E97" s="34"/>
      <c r="F97" s="182" t="s">
        <v>138</v>
      </c>
      <c r="G97" s="34"/>
      <c r="H97" s="34"/>
      <c r="I97" s="97"/>
      <c r="J97" s="34"/>
      <c r="K97" s="34"/>
      <c r="L97" s="37"/>
      <c r="M97" s="183"/>
      <c r="N97" s="59"/>
      <c r="O97" s="59"/>
      <c r="P97" s="59"/>
      <c r="Q97" s="59"/>
      <c r="R97" s="59"/>
      <c r="S97" s="59"/>
      <c r="T97" s="60"/>
      <c r="AT97" s="16" t="s">
        <v>118</v>
      </c>
      <c r="AU97" s="16" t="s">
        <v>76</v>
      </c>
    </row>
    <row r="98" spans="2:51" s="11" customFormat="1" ht="11.25">
      <c r="B98" s="184"/>
      <c r="C98" s="185"/>
      <c r="D98" s="181" t="s">
        <v>139</v>
      </c>
      <c r="E98" s="186" t="s">
        <v>1</v>
      </c>
      <c r="F98" s="187" t="s">
        <v>140</v>
      </c>
      <c r="G98" s="185"/>
      <c r="H98" s="188">
        <v>303.96</v>
      </c>
      <c r="I98" s="189"/>
      <c r="J98" s="185"/>
      <c r="K98" s="185"/>
      <c r="L98" s="190"/>
      <c r="M98" s="191"/>
      <c r="N98" s="192"/>
      <c r="O98" s="192"/>
      <c r="P98" s="192"/>
      <c r="Q98" s="192"/>
      <c r="R98" s="192"/>
      <c r="S98" s="192"/>
      <c r="T98" s="193"/>
      <c r="AT98" s="194" t="s">
        <v>139</v>
      </c>
      <c r="AU98" s="194" t="s">
        <v>76</v>
      </c>
      <c r="AV98" s="11" t="s">
        <v>76</v>
      </c>
      <c r="AW98" s="11" t="s">
        <v>32</v>
      </c>
      <c r="AX98" s="11" t="s">
        <v>74</v>
      </c>
      <c r="AY98" s="194" t="s">
        <v>109</v>
      </c>
    </row>
    <row r="99" spans="2:63" s="10" customFormat="1" ht="22.9" customHeight="1">
      <c r="B99" s="153"/>
      <c r="C99" s="154"/>
      <c r="D99" s="155" t="s">
        <v>68</v>
      </c>
      <c r="E99" s="167" t="s">
        <v>141</v>
      </c>
      <c r="F99" s="167" t="s">
        <v>142</v>
      </c>
      <c r="G99" s="154"/>
      <c r="H99" s="154"/>
      <c r="I99" s="157"/>
      <c r="J99" s="168">
        <f>BK99</f>
        <v>0</v>
      </c>
      <c r="K99" s="154"/>
      <c r="L99" s="159"/>
      <c r="M99" s="160"/>
      <c r="N99" s="161"/>
      <c r="O99" s="161"/>
      <c r="P99" s="162">
        <f>SUM(P100:P110)</f>
        <v>0</v>
      </c>
      <c r="Q99" s="161"/>
      <c r="R99" s="162">
        <f>SUM(R100:R110)</f>
        <v>0</v>
      </c>
      <c r="S99" s="161"/>
      <c r="T99" s="163">
        <f>SUM(T100:T110)</f>
        <v>0</v>
      </c>
      <c r="AR99" s="164" t="s">
        <v>74</v>
      </c>
      <c r="AT99" s="165" t="s">
        <v>68</v>
      </c>
      <c r="AU99" s="165" t="s">
        <v>74</v>
      </c>
      <c r="AY99" s="164" t="s">
        <v>109</v>
      </c>
      <c r="BK99" s="166">
        <f>SUM(BK100:BK110)</f>
        <v>0</v>
      </c>
    </row>
    <row r="100" spans="2:65" s="1" customFormat="1" ht="16.5" customHeight="1">
      <c r="B100" s="33"/>
      <c r="C100" s="169" t="s">
        <v>110</v>
      </c>
      <c r="D100" s="169" t="s">
        <v>112</v>
      </c>
      <c r="E100" s="170" t="s">
        <v>143</v>
      </c>
      <c r="F100" s="171" t="s">
        <v>144</v>
      </c>
      <c r="G100" s="172" t="s">
        <v>145</v>
      </c>
      <c r="H100" s="173">
        <v>0.399</v>
      </c>
      <c r="I100" s="174"/>
      <c r="J100" s="175">
        <f>ROUND(I100*H100,2)</f>
        <v>0</v>
      </c>
      <c r="K100" s="171" t="s">
        <v>121</v>
      </c>
      <c r="L100" s="37"/>
      <c r="M100" s="176" t="s">
        <v>1</v>
      </c>
      <c r="N100" s="177" t="s">
        <v>40</v>
      </c>
      <c r="O100" s="59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AR100" s="16" t="s">
        <v>116</v>
      </c>
      <c r="AT100" s="16" t="s">
        <v>112</v>
      </c>
      <c r="AU100" s="16" t="s">
        <v>76</v>
      </c>
      <c r="AY100" s="16" t="s">
        <v>109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16" t="s">
        <v>74</v>
      </c>
      <c r="BK100" s="180">
        <f>ROUND(I100*H100,2)</f>
        <v>0</v>
      </c>
      <c r="BL100" s="16" t="s">
        <v>116</v>
      </c>
      <c r="BM100" s="16" t="s">
        <v>146</v>
      </c>
    </row>
    <row r="101" spans="2:47" s="1" customFormat="1" ht="11.25">
      <c r="B101" s="33"/>
      <c r="C101" s="34"/>
      <c r="D101" s="181" t="s">
        <v>118</v>
      </c>
      <c r="E101" s="34"/>
      <c r="F101" s="182" t="s">
        <v>147</v>
      </c>
      <c r="G101" s="34"/>
      <c r="H101" s="34"/>
      <c r="I101" s="97"/>
      <c r="J101" s="34"/>
      <c r="K101" s="34"/>
      <c r="L101" s="37"/>
      <c r="M101" s="183"/>
      <c r="N101" s="59"/>
      <c r="O101" s="59"/>
      <c r="P101" s="59"/>
      <c r="Q101" s="59"/>
      <c r="R101" s="59"/>
      <c r="S101" s="59"/>
      <c r="T101" s="60"/>
      <c r="AT101" s="16" t="s">
        <v>118</v>
      </c>
      <c r="AU101" s="16" t="s">
        <v>76</v>
      </c>
    </row>
    <row r="102" spans="2:65" s="1" customFormat="1" ht="16.5" customHeight="1">
      <c r="B102" s="33"/>
      <c r="C102" s="169" t="s">
        <v>148</v>
      </c>
      <c r="D102" s="169" t="s">
        <v>112</v>
      </c>
      <c r="E102" s="170" t="s">
        <v>149</v>
      </c>
      <c r="F102" s="171" t="s">
        <v>150</v>
      </c>
      <c r="G102" s="172" t="s">
        <v>145</v>
      </c>
      <c r="H102" s="173">
        <v>0.399</v>
      </c>
      <c r="I102" s="174"/>
      <c r="J102" s="175">
        <f>ROUND(I102*H102,2)</f>
        <v>0</v>
      </c>
      <c r="K102" s="171" t="s">
        <v>121</v>
      </c>
      <c r="L102" s="37"/>
      <c r="M102" s="176" t="s">
        <v>1</v>
      </c>
      <c r="N102" s="177" t="s">
        <v>40</v>
      </c>
      <c r="O102" s="59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AR102" s="16" t="s">
        <v>116</v>
      </c>
      <c r="AT102" s="16" t="s">
        <v>112</v>
      </c>
      <c r="AU102" s="16" t="s">
        <v>76</v>
      </c>
      <c r="AY102" s="16" t="s">
        <v>109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6" t="s">
        <v>74</v>
      </c>
      <c r="BK102" s="180">
        <f>ROUND(I102*H102,2)</f>
        <v>0</v>
      </c>
      <c r="BL102" s="16" t="s">
        <v>116</v>
      </c>
      <c r="BM102" s="16" t="s">
        <v>151</v>
      </c>
    </row>
    <row r="103" spans="2:47" s="1" customFormat="1" ht="19.5">
      <c r="B103" s="33"/>
      <c r="C103" s="34"/>
      <c r="D103" s="181" t="s">
        <v>118</v>
      </c>
      <c r="E103" s="34"/>
      <c r="F103" s="182" t="s">
        <v>152</v>
      </c>
      <c r="G103" s="34"/>
      <c r="H103" s="34"/>
      <c r="I103" s="97"/>
      <c r="J103" s="34"/>
      <c r="K103" s="34"/>
      <c r="L103" s="37"/>
      <c r="M103" s="183"/>
      <c r="N103" s="59"/>
      <c r="O103" s="59"/>
      <c r="P103" s="59"/>
      <c r="Q103" s="59"/>
      <c r="R103" s="59"/>
      <c r="S103" s="59"/>
      <c r="T103" s="60"/>
      <c r="AT103" s="16" t="s">
        <v>118</v>
      </c>
      <c r="AU103" s="16" t="s">
        <v>76</v>
      </c>
    </row>
    <row r="104" spans="2:65" s="1" customFormat="1" ht="16.5" customHeight="1">
      <c r="B104" s="33"/>
      <c r="C104" s="169" t="s">
        <v>153</v>
      </c>
      <c r="D104" s="169" t="s">
        <v>112</v>
      </c>
      <c r="E104" s="170" t="s">
        <v>154</v>
      </c>
      <c r="F104" s="171" t="s">
        <v>155</v>
      </c>
      <c r="G104" s="172" t="s">
        <v>145</v>
      </c>
      <c r="H104" s="173">
        <v>0.399</v>
      </c>
      <c r="I104" s="174"/>
      <c r="J104" s="175">
        <f>ROUND(I104*H104,2)</f>
        <v>0</v>
      </c>
      <c r="K104" s="171" t="s">
        <v>121</v>
      </c>
      <c r="L104" s="37"/>
      <c r="M104" s="176" t="s">
        <v>1</v>
      </c>
      <c r="N104" s="177" t="s">
        <v>40</v>
      </c>
      <c r="O104" s="59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AR104" s="16" t="s">
        <v>116</v>
      </c>
      <c r="AT104" s="16" t="s">
        <v>112</v>
      </c>
      <c r="AU104" s="16" t="s">
        <v>76</v>
      </c>
      <c r="AY104" s="16" t="s">
        <v>109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6" t="s">
        <v>74</v>
      </c>
      <c r="BK104" s="180">
        <f>ROUND(I104*H104,2)</f>
        <v>0</v>
      </c>
      <c r="BL104" s="16" t="s">
        <v>116</v>
      </c>
      <c r="BM104" s="16" t="s">
        <v>156</v>
      </c>
    </row>
    <row r="105" spans="2:47" s="1" customFormat="1" ht="11.25">
      <c r="B105" s="33"/>
      <c r="C105" s="34"/>
      <c r="D105" s="181" t="s">
        <v>118</v>
      </c>
      <c r="E105" s="34"/>
      <c r="F105" s="182" t="s">
        <v>157</v>
      </c>
      <c r="G105" s="34"/>
      <c r="H105" s="34"/>
      <c r="I105" s="97"/>
      <c r="J105" s="34"/>
      <c r="K105" s="34"/>
      <c r="L105" s="37"/>
      <c r="M105" s="183"/>
      <c r="N105" s="59"/>
      <c r="O105" s="59"/>
      <c r="P105" s="59"/>
      <c r="Q105" s="59"/>
      <c r="R105" s="59"/>
      <c r="S105" s="59"/>
      <c r="T105" s="60"/>
      <c r="AT105" s="16" t="s">
        <v>118</v>
      </c>
      <c r="AU105" s="16" t="s">
        <v>76</v>
      </c>
    </row>
    <row r="106" spans="2:65" s="1" customFormat="1" ht="16.5" customHeight="1">
      <c r="B106" s="33"/>
      <c r="C106" s="169" t="s">
        <v>124</v>
      </c>
      <c r="D106" s="169" t="s">
        <v>112</v>
      </c>
      <c r="E106" s="170" t="s">
        <v>158</v>
      </c>
      <c r="F106" s="171" t="s">
        <v>159</v>
      </c>
      <c r="G106" s="172" t="s">
        <v>145</v>
      </c>
      <c r="H106" s="173">
        <v>1.995</v>
      </c>
      <c r="I106" s="174"/>
      <c r="J106" s="175">
        <f>ROUND(I106*H106,2)</f>
        <v>0</v>
      </c>
      <c r="K106" s="171" t="s">
        <v>121</v>
      </c>
      <c r="L106" s="37"/>
      <c r="M106" s="176" t="s">
        <v>1</v>
      </c>
      <c r="N106" s="177" t="s">
        <v>40</v>
      </c>
      <c r="O106" s="59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AR106" s="16" t="s">
        <v>116</v>
      </c>
      <c r="AT106" s="16" t="s">
        <v>112</v>
      </c>
      <c r="AU106" s="16" t="s">
        <v>76</v>
      </c>
      <c r="AY106" s="16" t="s">
        <v>109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6" t="s">
        <v>74</v>
      </c>
      <c r="BK106" s="180">
        <f>ROUND(I106*H106,2)</f>
        <v>0</v>
      </c>
      <c r="BL106" s="16" t="s">
        <v>116</v>
      </c>
      <c r="BM106" s="16" t="s">
        <v>160</v>
      </c>
    </row>
    <row r="107" spans="2:47" s="1" customFormat="1" ht="19.5">
      <c r="B107" s="33"/>
      <c r="C107" s="34"/>
      <c r="D107" s="181" t="s">
        <v>118</v>
      </c>
      <c r="E107" s="34"/>
      <c r="F107" s="182" t="s">
        <v>161</v>
      </c>
      <c r="G107" s="34"/>
      <c r="H107" s="34"/>
      <c r="I107" s="97"/>
      <c r="J107" s="34"/>
      <c r="K107" s="34"/>
      <c r="L107" s="37"/>
      <c r="M107" s="183"/>
      <c r="N107" s="59"/>
      <c r="O107" s="59"/>
      <c r="P107" s="59"/>
      <c r="Q107" s="59"/>
      <c r="R107" s="59"/>
      <c r="S107" s="59"/>
      <c r="T107" s="60"/>
      <c r="AT107" s="16" t="s">
        <v>118</v>
      </c>
      <c r="AU107" s="16" t="s">
        <v>76</v>
      </c>
    </row>
    <row r="108" spans="2:51" s="11" customFormat="1" ht="11.25">
      <c r="B108" s="184"/>
      <c r="C108" s="185"/>
      <c r="D108" s="181" t="s">
        <v>139</v>
      </c>
      <c r="E108" s="186" t="s">
        <v>1</v>
      </c>
      <c r="F108" s="187" t="s">
        <v>162</v>
      </c>
      <c r="G108" s="185"/>
      <c r="H108" s="188">
        <v>1.995</v>
      </c>
      <c r="I108" s="189"/>
      <c r="J108" s="185"/>
      <c r="K108" s="185"/>
      <c r="L108" s="190"/>
      <c r="M108" s="191"/>
      <c r="N108" s="192"/>
      <c r="O108" s="192"/>
      <c r="P108" s="192"/>
      <c r="Q108" s="192"/>
      <c r="R108" s="192"/>
      <c r="S108" s="192"/>
      <c r="T108" s="193"/>
      <c r="AT108" s="194" t="s">
        <v>139</v>
      </c>
      <c r="AU108" s="194" t="s">
        <v>76</v>
      </c>
      <c r="AV108" s="11" t="s">
        <v>76</v>
      </c>
      <c r="AW108" s="11" t="s">
        <v>32</v>
      </c>
      <c r="AX108" s="11" t="s">
        <v>74</v>
      </c>
      <c r="AY108" s="194" t="s">
        <v>109</v>
      </c>
    </row>
    <row r="109" spans="2:65" s="1" customFormat="1" ht="16.5" customHeight="1">
      <c r="B109" s="33"/>
      <c r="C109" s="169" t="s">
        <v>163</v>
      </c>
      <c r="D109" s="169" t="s">
        <v>112</v>
      </c>
      <c r="E109" s="170" t="s">
        <v>164</v>
      </c>
      <c r="F109" s="171" t="s">
        <v>165</v>
      </c>
      <c r="G109" s="172" t="s">
        <v>145</v>
      </c>
      <c r="H109" s="173">
        <v>0.399</v>
      </c>
      <c r="I109" s="174"/>
      <c r="J109" s="175">
        <f>ROUND(I109*H109,2)</f>
        <v>0</v>
      </c>
      <c r="K109" s="171" t="s">
        <v>121</v>
      </c>
      <c r="L109" s="37"/>
      <c r="M109" s="176" t="s">
        <v>1</v>
      </c>
      <c r="N109" s="177" t="s">
        <v>40</v>
      </c>
      <c r="O109" s="59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AR109" s="16" t="s">
        <v>116</v>
      </c>
      <c r="AT109" s="16" t="s">
        <v>112</v>
      </c>
      <c r="AU109" s="16" t="s">
        <v>76</v>
      </c>
      <c r="AY109" s="16" t="s">
        <v>109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6" t="s">
        <v>74</v>
      </c>
      <c r="BK109" s="180">
        <f>ROUND(I109*H109,2)</f>
        <v>0</v>
      </c>
      <c r="BL109" s="16" t="s">
        <v>116</v>
      </c>
      <c r="BM109" s="16" t="s">
        <v>166</v>
      </c>
    </row>
    <row r="110" spans="2:47" s="1" customFormat="1" ht="19.5">
      <c r="B110" s="33"/>
      <c r="C110" s="34"/>
      <c r="D110" s="181" t="s">
        <v>118</v>
      </c>
      <c r="E110" s="34"/>
      <c r="F110" s="182" t="s">
        <v>167</v>
      </c>
      <c r="G110" s="34"/>
      <c r="H110" s="34"/>
      <c r="I110" s="97"/>
      <c r="J110" s="34"/>
      <c r="K110" s="34"/>
      <c r="L110" s="37"/>
      <c r="M110" s="183"/>
      <c r="N110" s="59"/>
      <c r="O110" s="59"/>
      <c r="P110" s="59"/>
      <c r="Q110" s="59"/>
      <c r="R110" s="59"/>
      <c r="S110" s="59"/>
      <c r="T110" s="60"/>
      <c r="AT110" s="16" t="s">
        <v>118</v>
      </c>
      <c r="AU110" s="16" t="s">
        <v>76</v>
      </c>
    </row>
    <row r="111" spans="2:63" s="10" customFormat="1" ht="22.9" customHeight="1">
      <c r="B111" s="153"/>
      <c r="C111" s="154"/>
      <c r="D111" s="155" t="s">
        <v>68</v>
      </c>
      <c r="E111" s="167" t="s">
        <v>168</v>
      </c>
      <c r="F111" s="167" t="s">
        <v>169</v>
      </c>
      <c r="G111" s="154"/>
      <c r="H111" s="154"/>
      <c r="I111" s="157"/>
      <c r="J111" s="168">
        <f>BK111</f>
        <v>0</v>
      </c>
      <c r="K111" s="154"/>
      <c r="L111" s="159"/>
      <c r="M111" s="160"/>
      <c r="N111" s="161"/>
      <c r="O111" s="161"/>
      <c r="P111" s="162">
        <f>SUM(P112:P113)</f>
        <v>0</v>
      </c>
      <c r="Q111" s="161"/>
      <c r="R111" s="162">
        <f>SUM(R112:R113)</f>
        <v>0</v>
      </c>
      <c r="S111" s="161"/>
      <c r="T111" s="163">
        <f>SUM(T112:T113)</f>
        <v>0</v>
      </c>
      <c r="AR111" s="164" t="s">
        <v>74</v>
      </c>
      <c r="AT111" s="165" t="s">
        <v>68</v>
      </c>
      <c r="AU111" s="165" t="s">
        <v>74</v>
      </c>
      <c r="AY111" s="164" t="s">
        <v>109</v>
      </c>
      <c r="BK111" s="166">
        <f>SUM(BK112:BK113)</f>
        <v>0</v>
      </c>
    </row>
    <row r="112" spans="2:65" s="1" customFormat="1" ht="16.5" customHeight="1">
      <c r="B112" s="33"/>
      <c r="C112" s="169" t="s">
        <v>170</v>
      </c>
      <c r="D112" s="169" t="s">
        <v>112</v>
      </c>
      <c r="E112" s="170" t="s">
        <v>171</v>
      </c>
      <c r="F112" s="171" t="s">
        <v>172</v>
      </c>
      <c r="G112" s="172" t="s">
        <v>145</v>
      </c>
      <c r="H112" s="173">
        <v>3.106</v>
      </c>
      <c r="I112" s="174"/>
      <c r="J112" s="175">
        <f>ROUND(I112*H112,2)</f>
        <v>0</v>
      </c>
      <c r="K112" s="171" t="s">
        <v>121</v>
      </c>
      <c r="L112" s="37"/>
      <c r="M112" s="176" t="s">
        <v>1</v>
      </c>
      <c r="N112" s="177" t="s">
        <v>40</v>
      </c>
      <c r="O112" s="59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AR112" s="16" t="s">
        <v>116</v>
      </c>
      <c r="AT112" s="16" t="s">
        <v>112</v>
      </c>
      <c r="AU112" s="16" t="s">
        <v>76</v>
      </c>
      <c r="AY112" s="16" t="s">
        <v>109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16" t="s">
        <v>74</v>
      </c>
      <c r="BK112" s="180">
        <f>ROUND(I112*H112,2)</f>
        <v>0</v>
      </c>
      <c r="BL112" s="16" t="s">
        <v>116</v>
      </c>
      <c r="BM112" s="16" t="s">
        <v>173</v>
      </c>
    </row>
    <row r="113" spans="2:47" s="1" customFormat="1" ht="19.5">
      <c r="B113" s="33"/>
      <c r="C113" s="34"/>
      <c r="D113" s="181" t="s">
        <v>118</v>
      </c>
      <c r="E113" s="34"/>
      <c r="F113" s="182" t="s">
        <v>174</v>
      </c>
      <c r="G113" s="34"/>
      <c r="H113" s="34"/>
      <c r="I113" s="97"/>
      <c r="J113" s="34"/>
      <c r="K113" s="34"/>
      <c r="L113" s="37"/>
      <c r="M113" s="183"/>
      <c r="N113" s="59"/>
      <c r="O113" s="59"/>
      <c r="P113" s="59"/>
      <c r="Q113" s="59"/>
      <c r="R113" s="59"/>
      <c r="S113" s="59"/>
      <c r="T113" s="60"/>
      <c r="AT113" s="16" t="s">
        <v>118</v>
      </c>
      <c r="AU113" s="16" t="s">
        <v>76</v>
      </c>
    </row>
    <row r="114" spans="2:63" s="10" customFormat="1" ht="25.9" customHeight="1">
      <c r="B114" s="153"/>
      <c r="C114" s="154"/>
      <c r="D114" s="155" t="s">
        <v>68</v>
      </c>
      <c r="E114" s="156" t="s">
        <v>175</v>
      </c>
      <c r="F114" s="156" t="s">
        <v>176</v>
      </c>
      <c r="G114" s="154"/>
      <c r="H114" s="154"/>
      <c r="I114" s="157"/>
      <c r="J114" s="158">
        <f>BK114</f>
        <v>0</v>
      </c>
      <c r="K114" s="154"/>
      <c r="L114" s="159"/>
      <c r="M114" s="160"/>
      <c r="N114" s="161"/>
      <c r="O114" s="161"/>
      <c r="P114" s="162">
        <f>P115+P129</f>
        <v>0</v>
      </c>
      <c r="Q114" s="161"/>
      <c r="R114" s="162">
        <f>R115+R129</f>
        <v>0.44796458</v>
      </c>
      <c r="S114" s="161"/>
      <c r="T114" s="163">
        <f>T115+T129</f>
        <v>0.398784</v>
      </c>
      <c r="AR114" s="164" t="s">
        <v>76</v>
      </c>
      <c r="AT114" s="165" t="s">
        <v>68</v>
      </c>
      <c r="AU114" s="165" t="s">
        <v>69</v>
      </c>
      <c r="AY114" s="164" t="s">
        <v>109</v>
      </c>
      <c r="BK114" s="166">
        <f>BK115+BK129</f>
        <v>0</v>
      </c>
    </row>
    <row r="115" spans="2:63" s="10" customFormat="1" ht="22.9" customHeight="1">
      <c r="B115" s="153"/>
      <c r="C115" s="154"/>
      <c r="D115" s="155" t="s">
        <v>68</v>
      </c>
      <c r="E115" s="167" t="s">
        <v>177</v>
      </c>
      <c r="F115" s="167" t="s">
        <v>178</v>
      </c>
      <c r="G115" s="154"/>
      <c r="H115" s="154"/>
      <c r="I115" s="157"/>
      <c r="J115" s="168">
        <f>BK115</f>
        <v>0</v>
      </c>
      <c r="K115" s="154"/>
      <c r="L115" s="159"/>
      <c r="M115" s="160"/>
      <c r="N115" s="161"/>
      <c r="O115" s="161"/>
      <c r="P115" s="162">
        <f>SUM(P116:P128)</f>
        <v>0</v>
      </c>
      <c r="Q115" s="161"/>
      <c r="R115" s="162">
        <f>SUM(R116:R128)</f>
        <v>0</v>
      </c>
      <c r="S115" s="161"/>
      <c r="T115" s="163">
        <f>SUM(T116:T128)</f>
        <v>0</v>
      </c>
      <c r="AR115" s="164" t="s">
        <v>76</v>
      </c>
      <c r="AT115" s="165" t="s">
        <v>68</v>
      </c>
      <c r="AU115" s="165" t="s">
        <v>74</v>
      </c>
      <c r="AY115" s="164" t="s">
        <v>109</v>
      </c>
      <c r="BK115" s="166">
        <f>SUM(BK116:BK128)</f>
        <v>0</v>
      </c>
    </row>
    <row r="116" spans="2:65" s="1" customFormat="1" ht="16.5" customHeight="1">
      <c r="B116" s="33"/>
      <c r="C116" s="169" t="s">
        <v>179</v>
      </c>
      <c r="D116" s="169" t="s">
        <v>112</v>
      </c>
      <c r="E116" s="170" t="s">
        <v>180</v>
      </c>
      <c r="F116" s="171" t="s">
        <v>181</v>
      </c>
      <c r="G116" s="172" t="s">
        <v>182</v>
      </c>
      <c r="H116" s="173">
        <v>12.64</v>
      </c>
      <c r="I116" s="174"/>
      <c r="J116" s="175">
        <f>ROUND(I116*H116,2)</f>
        <v>0</v>
      </c>
      <c r="K116" s="171" t="s">
        <v>1</v>
      </c>
      <c r="L116" s="37"/>
      <c r="M116" s="176" t="s">
        <v>1</v>
      </c>
      <c r="N116" s="177" t="s">
        <v>40</v>
      </c>
      <c r="O116" s="59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AR116" s="16" t="s">
        <v>183</v>
      </c>
      <c r="AT116" s="16" t="s">
        <v>112</v>
      </c>
      <c r="AU116" s="16" t="s">
        <v>76</v>
      </c>
      <c r="AY116" s="16" t="s">
        <v>109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6" t="s">
        <v>74</v>
      </c>
      <c r="BK116" s="180">
        <f>ROUND(I116*H116,2)</f>
        <v>0</v>
      </c>
      <c r="BL116" s="16" t="s">
        <v>183</v>
      </c>
      <c r="BM116" s="16" t="s">
        <v>184</v>
      </c>
    </row>
    <row r="117" spans="2:47" s="1" customFormat="1" ht="11.25">
      <c r="B117" s="33"/>
      <c r="C117" s="34"/>
      <c r="D117" s="181" t="s">
        <v>118</v>
      </c>
      <c r="E117" s="34"/>
      <c r="F117" s="182" t="s">
        <v>181</v>
      </c>
      <c r="G117" s="34"/>
      <c r="H117" s="34"/>
      <c r="I117" s="97"/>
      <c r="J117" s="34"/>
      <c r="K117" s="34"/>
      <c r="L117" s="37"/>
      <c r="M117" s="183"/>
      <c r="N117" s="59"/>
      <c r="O117" s="59"/>
      <c r="P117" s="59"/>
      <c r="Q117" s="59"/>
      <c r="R117" s="59"/>
      <c r="S117" s="59"/>
      <c r="T117" s="60"/>
      <c r="AT117" s="16" t="s">
        <v>118</v>
      </c>
      <c r="AU117" s="16" t="s">
        <v>76</v>
      </c>
    </row>
    <row r="118" spans="2:51" s="11" customFormat="1" ht="11.25">
      <c r="B118" s="184"/>
      <c r="C118" s="185"/>
      <c r="D118" s="181" t="s">
        <v>139</v>
      </c>
      <c r="E118" s="186" t="s">
        <v>1</v>
      </c>
      <c r="F118" s="187" t="s">
        <v>185</v>
      </c>
      <c r="G118" s="185"/>
      <c r="H118" s="188">
        <v>6.4</v>
      </c>
      <c r="I118" s="189"/>
      <c r="J118" s="185"/>
      <c r="K118" s="185"/>
      <c r="L118" s="190"/>
      <c r="M118" s="191"/>
      <c r="N118" s="192"/>
      <c r="O118" s="192"/>
      <c r="P118" s="192"/>
      <c r="Q118" s="192"/>
      <c r="R118" s="192"/>
      <c r="S118" s="192"/>
      <c r="T118" s="193"/>
      <c r="AT118" s="194" t="s">
        <v>139</v>
      </c>
      <c r="AU118" s="194" t="s">
        <v>76</v>
      </c>
      <c r="AV118" s="11" t="s">
        <v>76</v>
      </c>
      <c r="AW118" s="11" t="s">
        <v>32</v>
      </c>
      <c r="AX118" s="11" t="s">
        <v>69</v>
      </c>
      <c r="AY118" s="194" t="s">
        <v>109</v>
      </c>
    </row>
    <row r="119" spans="2:51" s="11" customFormat="1" ht="11.25">
      <c r="B119" s="184"/>
      <c r="C119" s="185"/>
      <c r="D119" s="181" t="s">
        <v>139</v>
      </c>
      <c r="E119" s="186" t="s">
        <v>1</v>
      </c>
      <c r="F119" s="187" t="s">
        <v>186</v>
      </c>
      <c r="G119" s="185"/>
      <c r="H119" s="188">
        <v>0.9</v>
      </c>
      <c r="I119" s="189"/>
      <c r="J119" s="185"/>
      <c r="K119" s="185"/>
      <c r="L119" s="190"/>
      <c r="M119" s="191"/>
      <c r="N119" s="192"/>
      <c r="O119" s="192"/>
      <c r="P119" s="192"/>
      <c r="Q119" s="192"/>
      <c r="R119" s="192"/>
      <c r="S119" s="192"/>
      <c r="T119" s="193"/>
      <c r="AT119" s="194" t="s">
        <v>139</v>
      </c>
      <c r="AU119" s="194" t="s">
        <v>76</v>
      </c>
      <c r="AV119" s="11" t="s">
        <v>76</v>
      </c>
      <c r="AW119" s="11" t="s">
        <v>32</v>
      </c>
      <c r="AX119" s="11" t="s">
        <v>69</v>
      </c>
      <c r="AY119" s="194" t="s">
        <v>109</v>
      </c>
    </row>
    <row r="120" spans="2:51" s="11" customFormat="1" ht="11.25">
      <c r="B120" s="184"/>
      <c r="C120" s="185"/>
      <c r="D120" s="181" t="s">
        <v>139</v>
      </c>
      <c r="E120" s="186" t="s">
        <v>1</v>
      </c>
      <c r="F120" s="187" t="s">
        <v>187</v>
      </c>
      <c r="G120" s="185"/>
      <c r="H120" s="188">
        <v>5.34</v>
      </c>
      <c r="I120" s="189"/>
      <c r="J120" s="185"/>
      <c r="K120" s="185"/>
      <c r="L120" s="190"/>
      <c r="M120" s="191"/>
      <c r="N120" s="192"/>
      <c r="O120" s="192"/>
      <c r="P120" s="192"/>
      <c r="Q120" s="192"/>
      <c r="R120" s="192"/>
      <c r="S120" s="192"/>
      <c r="T120" s="193"/>
      <c r="AT120" s="194" t="s">
        <v>139</v>
      </c>
      <c r="AU120" s="194" t="s">
        <v>76</v>
      </c>
      <c r="AV120" s="11" t="s">
        <v>76</v>
      </c>
      <c r="AW120" s="11" t="s">
        <v>32</v>
      </c>
      <c r="AX120" s="11" t="s">
        <v>69</v>
      </c>
      <c r="AY120" s="194" t="s">
        <v>109</v>
      </c>
    </row>
    <row r="121" spans="2:51" s="12" customFormat="1" ht="11.25">
      <c r="B121" s="195"/>
      <c r="C121" s="196"/>
      <c r="D121" s="181" t="s">
        <v>139</v>
      </c>
      <c r="E121" s="197" t="s">
        <v>1</v>
      </c>
      <c r="F121" s="198" t="s">
        <v>188</v>
      </c>
      <c r="G121" s="196"/>
      <c r="H121" s="199">
        <v>12.64</v>
      </c>
      <c r="I121" s="200"/>
      <c r="J121" s="196"/>
      <c r="K121" s="196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139</v>
      </c>
      <c r="AU121" s="205" t="s">
        <v>76</v>
      </c>
      <c r="AV121" s="12" t="s">
        <v>116</v>
      </c>
      <c r="AW121" s="12" t="s">
        <v>32</v>
      </c>
      <c r="AX121" s="12" t="s">
        <v>74</v>
      </c>
      <c r="AY121" s="205" t="s">
        <v>109</v>
      </c>
    </row>
    <row r="122" spans="2:65" s="1" customFormat="1" ht="16.5" customHeight="1">
      <c r="B122" s="33"/>
      <c r="C122" s="169" t="s">
        <v>189</v>
      </c>
      <c r="D122" s="169" t="s">
        <v>112</v>
      </c>
      <c r="E122" s="170" t="s">
        <v>190</v>
      </c>
      <c r="F122" s="171" t="s">
        <v>191</v>
      </c>
      <c r="G122" s="172" t="s">
        <v>182</v>
      </c>
      <c r="H122" s="173">
        <v>29.75</v>
      </c>
      <c r="I122" s="174"/>
      <c r="J122" s="175">
        <f>ROUND(I122*H122,2)</f>
        <v>0</v>
      </c>
      <c r="K122" s="171" t="s">
        <v>1</v>
      </c>
      <c r="L122" s="37"/>
      <c r="M122" s="176" t="s">
        <v>1</v>
      </c>
      <c r="N122" s="177" t="s">
        <v>40</v>
      </c>
      <c r="O122" s="59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AR122" s="16" t="s">
        <v>183</v>
      </c>
      <c r="AT122" s="16" t="s">
        <v>112</v>
      </c>
      <c r="AU122" s="16" t="s">
        <v>76</v>
      </c>
      <c r="AY122" s="16" t="s">
        <v>109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6" t="s">
        <v>74</v>
      </c>
      <c r="BK122" s="180">
        <f>ROUND(I122*H122,2)</f>
        <v>0</v>
      </c>
      <c r="BL122" s="16" t="s">
        <v>183</v>
      </c>
      <c r="BM122" s="16" t="s">
        <v>192</v>
      </c>
    </row>
    <row r="123" spans="2:47" s="1" customFormat="1" ht="11.25">
      <c r="B123" s="33"/>
      <c r="C123" s="34"/>
      <c r="D123" s="181" t="s">
        <v>118</v>
      </c>
      <c r="E123" s="34"/>
      <c r="F123" s="182" t="s">
        <v>191</v>
      </c>
      <c r="G123" s="34"/>
      <c r="H123" s="34"/>
      <c r="I123" s="97"/>
      <c r="J123" s="34"/>
      <c r="K123" s="34"/>
      <c r="L123" s="37"/>
      <c r="M123" s="183"/>
      <c r="N123" s="59"/>
      <c r="O123" s="59"/>
      <c r="P123" s="59"/>
      <c r="Q123" s="59"/>
      <c r="R123" s="59"/>
      <c r="S123" s="59"/>
      <c r="T123" s="60"/>
      <c r="AT123" s="16" t="s">
        <v>118</v>
      </c>
      <c r="AU123" s="16" t="s">
        <v>76</v>
      </c>
    </row>
    <row r="124" spans="2:51" s="11" customFormat="1" ht="11.25">
      <c r="B124" s="184"/>
      <c r="C124" s="185"/>
      <c r="D124" s="181" t="s">
        <v>139</v>
      </c>
      <c r="E124" s="186" t="s">
        <v>1</v>
      </c>
      <c r="F124" s="187" t="s">
        <v>193</v>
      </c>
      <c r="G124" s="185"/>
      <c r="H124" s="188">
        <v>29.75</v>
      </c>
      <c r="I124" s="189"/>
      <c r="J124" s="185"/>
      <c r="K124" s="185"/>
      <c r="L124" s="190"/>
      <c r="M124" s="191"/>
      <c r="N124" s="192"/>
      <c r="O124" s="192"/>
      <c r="P124" s="192"/>
      <c r="Q124" s="192"/>
      <c r="R124" s="192"/>
      <c r="S124" s="192"/>
      <c r="T124" s="193"/>
      <c r="AT124" s="194" t="s">
        <v>139</v>
      </c>
      <c r="AU124" s="194" t="s">
        <v>76</v>
      </c>
      <c r="AV124" s="11" t="s">
        <v>76</v>
      </c>
      <c r="AW124" s="11" t="s">
        <v>32</v>
      </c>
      <c r="AX124" s="11" t="s">
        <v>74</v>
      </c>
      <c r="AY124" s="194" t="s">
        <v>109</v>
      </c>
    </row>
    <row r="125" spans="2:65" s="1" customFormat="1" ht="16.5" customHeight="1">
      <c r="B125" s="33"/>
      <c r="C125" s="169" t="s">
        <v>194</v>
      </c>
      <c r="D125" s="169" t="s">
        <v>112</v>
      </c>
      <c r="E125" s="170" t="s">
        <v>195</v>
      </c>
      <c r="F125" s="171" t="s">
        <v>196</v>
      </c>
      <c r="G125" s="172" t="s">
        <v>197</v>
      </c>
      <c r="H125" s="173">
        <v>1</v>
      </c>
      <c r="I125" s="174"/>
      <c r="J125" s="175">
        <f>ROUND(I125*H125,2)</f>
        <v>0</v>
      </c>
      <c r="K125" s="171" t="s">
        <v>1</v>
      </c>
      <c r="L125" s="37"/>
      <c r="M125" s="176" t="s">
        <v>1</v>
      </c>
      <c r="N125" s="177" t="s">
        <v>40</v>
      </c>
      <c r="O125" s="59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AR125" s="16" t="s">
        <v>183</v>
      </c>
      <c r="AT125" s="16" t="s">
        <v>112</v>
      </c>
      <c r="AU125" s="16" t="s">
        <v>76</v>
      </c>
      <c r="AY125" s="16" t="s">
        <v>109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6" t="s">
        <v>74</v>
      </c>
      <c r="BK125" s="180">
        <f>ROUND(I125*H125,2)</f>
        <v>0</v>
      </c>
      <c r="BL125" s="16" t="s">
        <v>183</v>
      </c>
      <c r="BM125" s="16" t="s">
        <v>198</v>
      </c>
    </row>
    <row r="126" spans="2:47" s="1" customFormat="1" ht="11.25">
      <c r="B126" s="33"/>
      <c r="C126" s="34"/>
      <c r="D126" s="181" t="s">
        <v>118</v>
      </c>
      <c r="E126" s="34"/>
      <c r="F126" s="182" t="s">
        <v>196</v>
      </c>
      <c r="G126" s="34"/>
      <c r="H126" s="34"/>
      <c r="I126" s="97"/>
      <c r="J126" s="34"/>
      <c r="K126" s="34"/>
      <c r="L126" s="37"/>
      <c r="M126" s="183"/>
      <c r="N126" s="59"/>
      <c r="O126" s="59"/>
      <c r="P126" s="59"/>
      <c r="Q126" s="59"/>
      <c r="R126" s="59"/>
      <c r="S126" s="59"/>
      <c r="T126" s="60"/>
      <c r="AT126" s="16" t="s">
        <v>118</v>
      </c>
      <c r="AU126" s="16" t="s">
        <v>76</v>
      </c>
    </row>
    <row r="127" spans="2:65" s="1" customFormat="1" ht="16.5" customHeight="1">
      <c r="B127" s="33"/>
      <c r="C127" s="169" t="s">
        <v>8</v>
      </c>
      <c r="D127" s="169" t="s">
        <v>112</v>
      </c>
      <c r="E127" s="170" t="s">
        <v>199</v>
      </c>
      <c r="F127" s="171" t="s">
        <v>200</v>
      </c>
      <c r="G127" s="172" t="s">
        <v>201</v>
      </c>
      <c r="H127" s="206"/>
      <c r="I127" s="174"/>
      <c r="J127" s="175">
        <f>ROUND(I127*H127,2)</f>
        <v>0</v>
      </c>
      <c r="K127" s="171" t="s">
        <v>121</v>
      </c>
      <c r="L127" s="37"/>
      <c r="M127" s="176" t="s">
        <v>1</v>
      </c>
      <c r="N127" s="177" t="s">
        <v>40</v>
      </c>
      <c r="O127" s="59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AR127" s="16" t="s">
        <v>183</v>
      </c>
      <c r="AT127" s="16" t="s">
        <v>112</v>
      </c>
      <c r="AU127" s="16" t="s">
        <v>76</v>
      </c>
      <c r="AY127" s="16" t="s">
        <v>109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6" t="s">
        <v>74</v>
      </c>
      <c r="BK127" s="180">
        <f>ROUND(I127*H127,2)</f>
        <v>0</v>
      </c>
      <c r="BL127" s="16" t="s">
        <v>183</v>
      </c>
      <c r="BM127" s="16" t="s">
        <v>202</v>
      </c>
    </row>
    <row r="128" spans="2:47" s="1" customFormat="1" ht="19.5">
      <c r="B128" s="33"/>
      <c r="C128" s="34"/>
      <c r="D128" s="181" t="s">
        <v>118</v>
      </c>
      <c r="E128" s="34"/>
      <c r="F128" s="182" t="s">
        <v>203</v>
      </c>
      <c r="G128" s="34"/>
      <c r="H128" s="34"/>
      <c r="I128" s="97"/>
      <c r="J128" s="34"/>
      <c r="K128" s="34"/>
      <c r="L128" s="37"/>
      <c r="M128" s="183"/>
      <c r="N128" s="59"/>
      <c r="O128" s="59"/>
      <c r="P128" s="59"/>
      <c r="Q128" s="59"/>
      <c r="R128" s="59"/>
      <c r="S128" s="59"/>
      <c r="T128" s="60"/>
      <c r="AT128" s="16" t="s">
        <v>118</v>
      </c>
      <c r="AU128" s="16" t="s">
        <v>76</v>
      </c>
    </row>
    <row r="129" spans="2:63" s="10" customFormat="1" ht="22.9" customHeight="1">
      <c r="B129" s="153"/>
      <c r="C129" s="154"/>
      <c r="D129" s="155" t="s">
        <v>68</v>
      </c>
      <c r="E129" s="167" t="s">
        <v>204</v>
      </c>
      <c r="F129" s="167" t="s">
        <v>205</v>
      </c>
      <c r="G129" s="154"/>
      <c r="H129" s="154"/>
      <c r="I129" s="157"/>
      <c r="J129" s="168">
        <f>BK129</f>
        <v>0</v>
      </c>
      <c r="K129" s="154"/>
      <c r="L129" s="159"/>
      <c r="M129" s="160"/>
      <c r="N129" s="161"/>
      <c r="O129" s="161"/>
      <c r="P129" s="162">
        <f>SUM(P130:P176)</f>
        <v>0</v>
      </c>
      <c r="Q129" s="161"/>
      <c r="R129" s="162">
        <f>SUM(R130:R176)</f>
        <v>0.44796458</v>
      </c>
      <c r="S129" s="161"/>
      <c r="T129" s="163">
        <f>SUM(T130:T176)</f>
        <v>0.398784</v>
      </c>
      <c r="AR129" s="164" t="s">
        <v>76</v>
      </c>
      <c r="AT129" s="165" t="s">
        <v>68</v>
      </c>
      <c r="AU129" s="165" t="s">
        <v>74</v>
      </c>
      <c r="AY129" s="164" t="s">
        <v>109</v>
      </c>
      <c r="BK129" s="166">
        <f>SUM(BK130:BK176)</f>
        <v>0</v>
      </c>
    </row>
    <row r="130" spans="2:65" s="1" customFormat="1" ht="16.5" customHeight="1">
      <c r="B130" s="33"/>
      <c r="C130" s="169" t="s">
        <v>183</v>
      </c>
      <c r="D130" s="169" t="s">
        <v>112</v>
      </c>
      <c r="E130" s="170" t="s">
        <v>206</v>
      </c>
      <c r="F130" s="171" t="s">
        <v>207</v>
      </c>
      <c r="G130" s="172" t="s">
        <v>115</v>
      </c>
      <c r="H130" s="173">
        <v>151.98</v>
      </c>
      <c r="I130" s="174"/>
      <c r="J130" s="175">
        <f>ROUND(I130*H130,2)</f>
        <v>0</v>
      </c>
      <c r="K130" s="171" t="s">
        <v>121</v>
      </c>
      <c r="L130" s="37"/>
      <c r="M130" s="176" t="s">
        <v>1</v>
      </c>
      <c r="N130" s="177" t="s">
        <v>40</v>
      </c>
      <c r="O130" s="59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AR130" s="16" t="s">
        <v>183</v>
      </c>
      <c r="AT130" s="16" t="s">
        <v>112</v>
      </c>
      <c r="AU130" s="16" t="s">
        <v>76</v>
      </c>
      <c r="AY130" s="16" t="s">
        <v>109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6" t="s">
        <v>74</v>
      </c>
      <c r="BK130" s="180">
        <f>ROUND(I130*H130,2)</f>
        <v>0</v>
      </c>
      <c r="BL130" s="16" t="s">
        <v>183</v>
      </c>
      <c r="BM130" s="16" t="s">
        <v>208</v>
      </c>
    </row>
    <row r="131" spans="2:47" s="1" customFormat="1" ht="11.25">
      <c r="B131" s="33"/>
      <c r="C131" s="34"/>
      <c r="D131" s="181" t="s">
        <v>118</v>
      </c>
      <c r="E131" s="34"/>
      <c r="F131" s="182" t="s">
        <v>209</v>
      </c>
      <c r="G131" s="34"/>
      <c r="H131" s="34"/>
      <c r="I131" s="97"/>
      <c r="J131" s="34"/>
      <c r="K131" s="34"/>
      <c r="L131" s="37"/>
      <c r="M131" s="183"/>
      <c r="N131" s="59"/>
      <c r="O131" s="59"/>
      <c r="P131" s="59"/>
      <c r="Q131" s="59"/>
      <c r="R131" s="59"/>
      <c r="S131" s="59"/>
      <c r="T131" s="60"/>
      <c r="AT131" s="16" t="s">
        <v>118</v>
      </c>
      <c r="AU131" s="16" t="s">
        <v>76</v>
      </c>
    </row>
    <row r="132" spans="2:65" s="1" customFormat="1" ht="16.5" customHeight="1">
      <c r="B132" s="33"/>
      <c r="C132" s="169" t="s">
        <v>210</v>
      </c>
      <c r="D132" s="169" t="s">
        <v>112</v>
      </c>
      <c r="E132" s="170" t="s">
        <v>211</v>
      </c>
      <c r="F132" s="171" t="s">
        <v>212</v>
      </c>
      <c r="G132" s="172" t="s">
        <v>115</v>
      </c>
      <c r="H132" s="173">
        <v>151.98</v>
      </c>
      <c r="I132" s="174"/>
      <c r="J132" s="175">
        <f>ROUND(I132*H132,2)</f>
        <v>0</v>
      </c>
      <c r="K132" s="171" t="s">
        <v>121</v>
      </c>
      <c r="L132" s="37"/>
      <c r="M132" s="176" t="s">
        <v>1</v>
      </c>
      <c r="N132" s="177" t="s">
        <v>40</v>
      </c>
      <c r="O132" s="59"/>
      <c r="P132" s="178">
        <f>O132*H132</f>
        <v>0</v>
      </c>
      <c r="Q132" s="178">
        <v>3E-05</v>
      </c>
      <c r="R132" s="178">
        <f>Q132*H132</f>
        <v>0.0045594</v>
      </c>
      <c r="S132" s="178">
        <v>0</v>
      </c>
      <c r="T132" s="179">
        <f>S132*H132</f>
        <v>0</v>
      </c>
      <c r="AR132" s="16" t="s">
        <v>183</v>
      </c>
      <c r="AT132" s="16" t="s">
        <v>112</v>
      </c>
      <c r="AU132" s="16" t="s">
        <v>76</v>
      </c>
      <c r="AY132" s="16" t="s">
        <v>109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6" t="s">
        <v>74</v>
      </c>
      <c r="BK132" s="180">
        <f>ROUND(I132*H132,2)</f>
        <v>0</v>
      </c>
      <c r="BL132" s="16" t="s">
        <v>183</v>
      </c>
      <c r="BM132" s="16" t="s">
        <v>213</v>
      </c>
    </row>
    <row r="133" spans="2:47" s="1" customFormat="1" ht="11.25">
      <c r="B133" s="33"/>
      <c r="C133" s="34"/>
      <c r="D133" s="181" t="s">
        <v>118</v>
      </c>
      <c r="E133" s="34"/>
      <c r="F133" s="182" t="s">
        <v>214</v>
      </c>
      <c r="G133" s="34"/>
      <c r="H133" s="34"/>
      <c r="I133" s="97"/>
      <c r="J133" s="34"/>
      <c r="K133" s="34"/>
      <c r="L133" s="37"/>
      <c r="M133" s="183"/>
      <c r="N133" s="59"/>
      <c r="O133" s="59"/>
      <c r="P133" s="59"/>
      <c r="Q133" s="59"/>
      <c r="R133" s="59"/>
      <c r="S133" s="59"/>
      <c r="T133" s="60"/>
      <c r="AT133" s="16" t="s">
        <v>118</v>
      </c>
      <c r="AU133" s="16" t="s">
        <v>76</v>
      </c>
    </row>
    <row r="134" spans="2:65" s="1" customFormat="1" ht="16.5" customHeight="1">
      <c r="B134" s="33"/>
      <c r="C134" s="169" t="s">
        <v>215</v>
      </c>
      <c r="D134" s="169" t="s">
        <v>112</v>
      </c>
      <c r="E134" s="170" t="s">
        <v>216</v>
      </c>
      <c r="F134" s="171" t="s">
        <v>217</v>
      </c>
      <c r="G134" s="172" t="s">
        <v>115</v>
      </c>
      <c r="H134" s="173">
        <v>151.98</v>
      </c>
      <c r="I134" s="174"/>
      <c r="J134" s="175">
        <f>ROUND(I134*H134,2)</f>
        <v>0</v>
      </c>
      <c r="K134" s="171" t="s">
        <v>121</v>
      </c>
      <c r="L134" s="37"/>
      <c r="M134" s="176" t="s">
        <v>1</v>
      </c>
      <c r="N134" s="177" t="s">
        <v>40</v>
      </c>
      <c r="O134" s="59"/>
      <c r="P134" s="178">
        <f>O134*H134</f>
        <v>0</v>
      </c>
      <c r="Q134" s="178">
        <v>0</v>
      </c>
      <c r="R134" s="178">
        <f>Q134*H134</f>
        <v>0</v>
      </c>
      <c r="S134" s="178">
        <v>0.0025</v>
      </c>
      <c r="T134" s="179">
        <f>S134*H134</f>
        <v>0.37995</v>
      </c>
      <c r="AR134" s="16" t="s">
        <v>183</v>
      </c>
      <c r="AT134" s="16" t="s">
        <v>112</v>
      </c>
      <c r="AU134" s="16" t="s">
        <v>76</v>
      </c>
      <c r="AY134" s="16" t="s">
        <v>109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6" t="s">
        <v>74</v>
      </c>
      <c r="BK134" s="180">
        <f>ROUND(I134*H134,2)</f>
        <v>0</v>
      </c>
      <c r="BL134" s="16" t="s">
        <v>183</v>
      </c>
      <c r="BM134" s="16" t="s">
        <v>218</v>
      </c>
    </row>
    <row r="135" spans="2:47" s="1" customFormat="1" ht="11.25">
      <c r="B135" s="33"/>
      <c r="C135" s="34"/>
      <c r="D135" s="181" t="s">
        <v>118</v>
      </c>
      <c r="E135" s="34"/>
      <c r="F135" s="182" t="s">
        <v>219</v>
      </c>
      <c r="G135" s="34"/>
      <c r="H135" s="34"/>
      <c r="I135" s="97"/>
      <c r="J135" s="34"/>
      <c r="K135" s="34"/>
      <c r="L135" s="37"/>
      <c r="M135" s="183"/>
      <c r="N135" s="59"/>
      <c r="O135" s="59"/>
      <c r="P135" s="59"/>
      <c r="Q135" s="59"/>
      <c r="R135" s="59"/>
      <c r="S135" s="59"/>
      <c r="T135" s="60"/>
      <c r="AT135" s="16" t="s">
        <v>118</v>
      </c>
      <c r="AU135" s="16" t="s">
        <v>76</v>
      </c>
    </row>
    <row r="136" spans="2:51" s="13" customFormat="1" ht="11.25">
      <c r="B136" s="207"/>
      <c r="C136" s="208"/>
      <c r="D136" s="181" t="s">
        <v>139</v>
      </c>
      <c r="E136" s="209" t="s">
        <v>1</v>
      </c>
      <c r="F136" s="210" t="s">
        <v>220</v>
      </c>
      <c r="G136" s="208"/>
      <c r="H136" s="209" t="s">
        <v>1</v>
      </c>
      <c r="I136" s="211"/>
      <c r="J136" s="208"/>
      <c r="K136" s="208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139</v>
      </c>
      <c r="AU136" s="216" t="s">
        <v>76</v>
      </c>
      <c r="AV136" s="13" t="s">
        <v>74</v>
      </c>
      <c r="AW136" s="13" t="s">
        <v>32</v>
      </c>
      <c r="AX136" s="13" t="s">
        <v>69</v>
      </c>
      <c r="AY136" s="216" t="s">
        <v>109</v>
      </c>
    </row>
    <row r="137" spans="2:51" s="11" customFormat="1" ht="11.25">
      <c r="B137" s="184"/>
      <c r="C137" s="185"/>
      <c r="D137" s="181" t="s">
        <v>139</v>
      </c>
      <c r="E137" s="186" t="s">
        <v>1</v>
      </c>
      <c r="F137" s="187" t="s">
        <v>221</v>
      </c>
      <c r="G137" s="185"/>
      <c r="H137" s="188">
        <v>83.946</v>
      </c>
      <c r="I137" s="189"/>
      <c r="J137" s="185"/>
      <c r="K137" s="185"/>
      <c r="L137" s="190"/>
      <c r="M137" s="191"/>
      <c r="N137" s="192"/>
      <c r="O137" s="192"/>
      <c r="P137" s="192"/>
      <c r="Q137" s="192"/>
      <c r="R137" s="192"/>
      <c r="S137" s="192"/>
      <c r="T137" s="193"/>
      <c r="AT137" s="194" t="s">
        <v>139</v>
      </c>
      <c r="AU137" s="194" t="s">
        <v>76</v>
      </c>
      <c r="AV137" s="11" t="s">
        <v>76</v>
      </c>
      <c r="AW137" s="11" t="s">
        <v>32</v>
      </c>
      <c r="AX137" s="11" t="s">
        <v>69</v>
      </c>
      <c r="AY137" s="194" t="s">
        <v>109</v>
      </c>
    </row>
    <row r="138" spans="2:51" s="11" customFormat="1" ht="11.25">
      <c r="B138" s="184"/>
      <c r="C138" s="185"/>
      <c r="D138" s="181" t="s">
        <v>139</v>
      </c>
      <c r="E138" s="186" t="s">
        <v>1</v>
      </c>
      <c r="F138" s="187" t="s">
        <v>222</v>
      </c>
      <c r="G138" s="185"/>
      <c r="H138" s="188">
        <v>5.813</v>
      </c>
      <c r="I138" s="189"/>
      <c r="J138" s="185"/>
      <c r="K138" s="185"/>
      <c r="L138" s="190"/>
      <c r="M138" s="191"/>
      <c r="N138" s="192"/>
      <c r="O138" s="192"/>
      <c r="P138" s="192"/>
      <c r="Q138" s="192"/>
      <c r="R138" s="192"/>
      <c r="S138" s="192"/>
      <c r="T138" s="193"/>
      <c r="AT138" s="194" t="s">
        <v>139</v>
      </c>
      <c r="AU138" s="194" t="s">
        <v>76</v>
      </c>
      <c r="AV138" s="11" t="s">
        <v>76</v>
      </c>
      <c r="AW138" s="11" t="s">
        <v>32</v>
      </c>
      <c r="AX138" s="11" t="s">
        <v>69</v>
      </c>
      <c r="AY138" s="194" t="s">
        <v>109</v>
      </c>
    </row>
    <row r="139" spans="2:51" s="14" customFormat="1" ht="11.25">
      <c r="B139" s="217"/>
      <c r="C139" s="218"/>
      <c r="D139" s="181" t="s">
        <v>139</v>
      </c>
      <c r="E139" s="219" t="s">
        <v>1</v>
      </c>
      <c r="F139" s="220" t="s">
        <v>223</v>
      </c>
      <c r="G139" s="218"/>
      <c r="H139" s="221">
        <v>89.759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139</v>
      </c>
      <c r="AU139" s="227" t="s">
        <v>76</v>
      </c>
      <c r="AV139" s="14" t="s">
        <v>126</v>
      </c>
      <c r="AW139" s="14" t="s">
        <v>32</v>
      </c>
      <c r="AX139" s="14" t="s">
        <v>69</v>
      </c>
      <c r="AY139" s="227" t="s">
        <v>109</v>
      </c>
    </row>
    <row r="140" spans="2:51" s="13" customFormat="1" ht="11.25">
      <c r="B140" s="207"/>
      <c r="C140" s="208"/>
      <c r="D140" s="181" t="s">
        <v>139</v>
      </c>
      <c r="E140" s="209" t="s">
        <v>1</v>
      </c>
      <c r="F140" s="210" t="s">
        <v>224</v>
      </c>
      <c r="G140" s="208"/>
      <c r="H140" s="209" t="s">
        <v>1</v>
      </c>
      <c r="I140" s="211"/>
      <c r="J140" s="208"/>
      <c r="K140" s="208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139</v>
      </c>
      <c r="AU140" s="216" t="s">
        <v>76</v>
      </c>
      <c r="AV140" s="13" t="s">
        <v>74</v>
      </c>
      <c r="AW140" s="13" t="s">
        <v>32</v>
      </c>
      <c r="AX140" s="13" t="s">
        <v>69</v>
      </c>
      <c r="AY140" s="216" t="s">
        <v>109</v>
      </c>
    </row>
    <row r="141" spans="2:51" s="11" customFormat="1" ht="11.25">
      <c r="B141" s="184"/>
      <c r="C141" s="185"/>
      <c r="D141" s="181" t="s">
        <v>139</v>
      </c>
      <c r="E141" s="186" t="s">
        <v>1</v>
      </c>
      <c r="F141" s="187" t="s">
        <v>225</v>
      </c>
      <c r="G141" s="185"/>
      <c r="H141" s="188">
        <v>55.835</v>
      </c>
      <c r="I141" s="189"/>
      <c r="J141" s="185"/>
      <c r="K141" s="185"/>
      <c r="L141" s="190"/>
      <c r="M141" s="191"/>
      <c r="N141" s="192"/>
      <c r="O141" s="192"/>
      <c r="P141" s="192"/>
      <c r="Q141" s="192"/>
      <c r="R141" s="192"/>
      <c r="S141" s="192"/>
      <c r="T141" s="193"/>
      <c r="AT141" s="194" t="s">
        <v>139</v>
      </c>
      <c r="AU141" s="194" t="s">
        <v>76</v>
      </c>
      <c r="AV141" s="11" t="s">
        <v>76</v>
      </c>
      <c r="AW141" s="11" t="s">
        <v>32</v>
      </c>
      <c r="AX141" s="11" t="s">
        <v>69</v>
      </c>
      <c r="AY141" s="194" t="s">
        <v>109</v>
      </c>
    </row>
    <row r="142" spans="2:51" s="11" customFormat="1" ht="11.25">
      <c r="B142" s="184"/>
      <c r="C142" s="185"/>
      <c r="D142" s="181" t="s">
        <v>139</v>
      </c>
      <c r="E142" s="186" t="s">
        <v>1</v>
      </c>
      <c r="F142" s="187" t="s">
        <v>226</v>
      </c>
      <c r="G142" s="185"/>
      <c r="H142" s="188">
        <v>6.386</v>
      </c>
      <c r="I142" s="189"/>
      <c r="J142" s="185"/>
      <c r="K142" s="185"/>
      <c r="L142" s="190"/>
      <c r="M142" s="191"/>
      <c r="N142" s="192"/>
      <c r="O142" s="192"/>
      <c r="P142" s="192"/>
      <c r="Q142" s="192"/>
      <c r="R142" s="192"/>
      <c r="S142" s="192"/>
      <c r="T142" s="193"/>
      <c r="AT142" s="194" t="s">
        <v>139</v>
      </c>
      <c r="AU142" s="194" t="s">
        <v>76</v>
      </c>
      <c r="AV142" s="11" t="s">
        <v>76</v>
      </c>
      <c r="AW142" s="11" t="s">
        <v>32</v>
      </c>
      <c r="AX142" s="11" t="s">
        <v>69</v>
      </c>
      <c r="AY142" s="194" t="s">
        <v>109</v>
      </c>
    </row>
    <row r="143" spans="2:51" s="14" customFormat="1" ht="11.25">
      <c r="B143" s="217"/>
      <c r="C143" s="218"/>
      <c r="D143" s="181" t="s">
        <v>139</v>
      </c>
      <c r="E143" s="219" t="s">
        <v>1</v>
      </c>
      <c r="F143" s="220" t="s">
        <v>223</v>
      </c>
      <c r="G143" s="218"/>
      <c r="H143" s="221">
        <v>62.221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139</v>
      </c>
      <c r="AU143" s="227" t="s">
        <v>76</v>
      </c>
      <c r="AV143" s="14" t="s">
        <v>126</v>
      </c>
      <c r="AW143" s="14" t="s">
        <v>32</v>
      </c>
      <c r="AX143" s="14" t="s">
        <v>69</v>
      </c>
      <c r="AY143" s="227" t="s">
        <v>109</v>
      </c>
    </row>
    <row r="144" spans="2:51" s="12" customFormat="1" ht="11.25">
      <c r="B144" s="195"/>
      <c r="C144" s="196"/>
      <c r="D144" s="181" t="s">
        <v>139</v>
      </c>
      <c r="E144" s="197" t="s">
        <v>1</v>
      </c>
      <c r="F144" s="198" t="s">
        <v>188</v>
      </c>
      <c r="G144" s="196"/>
      <c r="H144" s="199">
        <v>151.98</v>
      </c>
      <c r="I144" s="200"/>
      <c r="J144" s="196"/>
      <c r="K144" s="196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139</v>
      </c>
      <c r="AU144" s="205" t="s">
        <v>76</v>
      </c>
      <c r="AV144" s="12" t="s">
        <v>116</v>
      </c>
      <c r="AW144" s="12" t="s">
        <v>32</v>
      </c>
      <c r="AX144" s="12" t="s">
        <v>74</v>
      </c>
      <c r="AY144" s="205" t="s">
        <v>109</v>
      </c>
    </row>
    <row r="145" spans="2:65" s="1" customFormat="1" ht="16.5" customHeight="1">
      <c r="B145" s="33"/>
      <c r="C145" s="169" t="s">
        <v>227</v>
      </c>
      <c r="D145" s="169" t="s">
        <v>112</v>
      </c>
      <c r="E145" s="170" t="s">
        <v>228</v>
      </c>
      <c r="F145" s="171" t="s">
        <v>229</v>
      </c>
      <c r="G145" s="172" t="s">
        <v>115</v>
      </c>
      <c r="H145" s="173">
        <v>62.221</v>
      </c>
      <c r="I145" s="174"/>
      <c r="J145" s="175">
        <f>ROUND(I145*H145,2)</f>
        <v>0</v>
      </c>
      <c r="K145" s="171" t="s">
        <v>121</v>
      </c>
      <c r="L145" s="37"/>
      <c r="M145" s="176" t="s">
        <v>1</v>
      </c>
      <c r="N145" s="177" t="s">
        <v>40</v>
      </c>
      <c r="O145" s="59"/>
      <c r="P145" s="178">
        <f>O145*H145</f>
        <v>0</v>
      </c>
      <c r="Q145" s="178">
        <v>0.0005</v>
      </c>
      <c r="R145" s="178">
        <f>Q145*H145</f>
        <v>0.0311105</v>
      </c>
      <c r="S145" s="178">
        <v>0</v>
      </c>
      <c r="T145" s="179">
        <f>S145*H145</f>
        <v>0</v>
      </c>
      <c r="AR145" s="16" t="s">
        <v>183</v>
      </c>
      <c r="AT145" s="16" t="s">
        <v>112</v>
      </c>
      <c r="AU145" s="16" t="s">
        <v>76</v>
      </c>
      <c r="AY145" s="16" t="s">
        <v>109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6" t="s">
        <v>74</v>
      </c>
      <c r="BK145" s="180">
        <f>ROUND(I145*H145,2)</f>
        <v>0</v>
      </c>
      <c r="BL145" s="16" t="s">
        <v>183</v>
      </c>
      <c r="BM145" s="16" t="s">
        <v>230</v>
      </c>
    </row>
    <row r="146" spans="2:47" s="1" customFormat="1" ht="11.25">
      <c r="B146" s="33"/>
      <c r="C146" s="34"/>
      <c r="D146" s="181" t="s">
        <v>118</v>
      </c>
      <c r="E146" s="34"/>
      <c r="F146" s="182" t="s">
        <v>231</v>
      </c>
      <c r="G146" s="34"/>
      <c r="H146" s="34"/>
      <c r="I146" s="97"/>
      <c r="J146" s="34"/>
      <c r="K146" s="34"/>
      <c r="L146" s="37"/>
      <c r="M146" s="183"/>
      <c r="N146" s="59"/>
      <c r="O146" s="59"/>
      <c r="P146" s="59"/>
      <c r="Q146" s="59"/>
      <c r="R146" s="59"/>
      <c r="S146" s="59"/>
      <c r="T146" s="60"/>
      <c r="AT146" s="16" t="s">
        <v>118</v>
      </c>
      <c r="AU146" s="16" t="s">
        <v>76</v>
      </c>
    </row>
    <row r="147" spans="2:65" s="1" customFormat="1" ht="16.5" customHeight="1">
      <c r="B147" s="33"/>
      <c r="C147" s="228" t="s">
        <v>232</v>
      </c>
      <c r="D147" s="228" t="s">
        <v>233</v>
      </c>
      <c r="E147" s="229" t="s">
        <v>234</v>
      </c>
      <c r="F147" s="230" t="s">
        <v>235</v>
      </c>
      <c r="G147" s="231" t="s">
        <v>115</v>
      </c>
      <c r="H147" s="232">
        <v>71.554</v>
      </c>
      <c r="I147" s="233"/>
      <c r="J147" s="234">
        <f>ROUND(I147*H147,2)</f>
        <v>0</v>
      </c>
      <c r="K147" s="230" t="s">
        <v>121</v>
      </c>
      <c r="L147" s="235"/>
      <c r="M147" s="236" t="s">
        <v>1</v>
      </c>
      <c r="N147" s="237" t="s">
        <v>40</v>
      </c>
      <c r="O147" s="59"/>
      <c r="P147" s="178">
        <f>O147*H147</f>
        <v>0</v>
      </c>
      <c r="Q147" s="178">
        <v>0.00132</v>
      </c>
      <c r="R147" s="178">
        <f>Q147*H147</f>
        <v>0.09445128</v>
      </c>
      <c r="S147" s="178">
        <v>0</v>
      </c>
      <c r="T147" s="179">
        <f>S147*H147</f>
        <v>0</v>
      </c>
      <c r="AR147" s="16" t="s">
        <v>236</v>
      </c>
      <c r="AT147" s="16" t="s">
        <v>233</v>
      </c>
      <c r="AU147" s="16" t="s">
        <v>76</v>
      </c>
      <c r="AY147" s="16" t="s">
        <v>109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6" t="s">
        <v>74</v>
      </c>
      <c r="BK147" s="180">
        <f>ROUND(I147*H147,2)</f>
        <v>0</v>
      </c>
      <c r="BL147" s="16" t="s">
        <v>183</v>
      </c>
      <c r="BM147" s="16" t="s">
        <v>237</v>
      </c>
    </row>
    <row r="148" spans="2:47" s="1" customFormat="1" ht="11.25">
      <c r="B148" s="33"/>
      <c r="C148" s="34"/>
      <c r="D148" s="181" t="s">
        <v>118</v>
      </c>
      <c r="E148" s="34"/>
      <c r="F148" s="182" t="s">
        <v>238</v>
      </c>
      <c r="G148" s="34"/>
      <c r="H148" s="34"/>
      <c r="I148" s="97"/>
      <c r="J148" s="34"/>
      <c r="K148" s="34"/>
      <c r="L148" s="37"/>
      <c r="M148" s="183"/>
      <c r="N148" s="59"/>
      <c r="O148" s="59"/>
      <c r="P148" s="59"/>
      <c r="Q148" s="59"/>
      <c r="R148" s="59"/>
      <c r="S148" s="59"/>
      <c r="T148" s="60"/>
      <c r="AT148" s="16" t="s">
        <v>118</v>
      </c>
      <c r="AU148" s="16" t="s">
        <v>76</v>
      </c>
    </row>
    <row r="149" spans="2:51" s="11" customFormat="1" ht="11.25">
      <c r="B149" s="184"/>
      <c r="C149" s="185"/>
      <c r="D149" s="181" t="s">
        <v>139</v>
      </c>
      <c r="E149" s="185"/>
      <c r="F149" s="187" t="s">
        <v>239</v>
      </c>
      <c r="G149" s="185"/>
      <c r="H149" s="188">
        <v>71.554</v>
      </c>
      <c r="I149" s="189"/>
      <c r="J149" s="185"/>
      <c r="K149" s="185"/>
      <c r="L149" s="190"/>
      <c r="M149" s="191"/>
      <c r="N149" s="192"/>
      <c r="O149" s="192"/>
      <c r="P149" s="192"/>
      <c r="Q149" s="192"/>
      <c r="R149" s="192"/>
      <c r="S149" s="192"/>
      <c r="T149" s="193"/>
      <c r="AT149" s="194" t="s">
        <v>139</v>
      </c>
      <c r="AU149" s="194" t="s">
        <v>76</v>
      </c>
      <c r="AV149" s="11" t="s">
        <v>76</v>
      </c>
      <c r="AW149" s="11" t="s">
        <v>4</v>
      </c>
      <c r="AX149" s="11" t="s">
        <v>74</v>
      </c>
      <c r="AY149" s="194" t="s">
        <v>109</v>
      </c>
    </row>
    <row r="150" spans="2:65" s="1" customFormat="1" ht="16.5" customHeight="1">
      <c r="B150" s="33"/>
      <c r="C150" s="169" t="s">
        <v>7</v>
      </c>
      <c r="D150" s="169" t="s">
        <v>112</v>
      </c>
      <c r="E150" s="170" t="s">
        <v>240</v>
      </c>
      <c r="F150" s="171" t="s">
        <v>241</v>
      </c>
      <c r="G150" s="172" t="s">
        <v>115</v>
      </c>
      <c r="H150" s="173">
        <v>89.759</v>
      </c>
      <c r="I150" s="174"/>
      <c r="J150" s="175">
        <f>ROUND(I150*H150,2)</f>
        <v>0</v>
      </c>
      <c r="K150" s="171" t="s">
        <v>121</v>
      </c>
      <c r="L150" s="37"/>
      <c r="M150" s="176" t="s">
        <v>1</v>
      </c>
      <c r="N150" s="177" t="s">
        <v>40</v>
      </c>
      <c r="O150" s="59"/>
      <c r="P150" s="178">
        <f>O150*H150</f>
        <v>0</v>
      </c>
      <c r="Q150" s="178">
        <v>0.0003</v>
      </c>
      <c r="R150" s="178">
        <f>Q150*H150</f>
        <v>0.0269277</v>
      </c>
      <c r="S150" s="178">
        <v>0</v>
      </c>
      <c r="T150" s="179">
        <f>S150*H150</f>
        <v>0</v>
      </c>
      <c r="AR150" s="16" t="s">
        <v>183</v>
      </c>
      <c r="AT150" s="16" t="s">
        <v>112</v>
      </c>
      <c r="AU150" s="16" t="s">
        <v>76</v>
      </c>
      <c r="AY150" s="16" t="s">
        <v>109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6" t="s">
        <v>74</v>
      </c>
      <c r="BK150" s="180">
        <f>ROUND(I150*H150,2)</f>
        <v>0</v>
      </c>
      <c r="BL150" s="16" t="s">
        <v>183</v>
      </c>
      <c r="BM150" s="16" t="s">
        <v>242</v>
      </c>
    </row>
    <row r="151" spans="2:47" s="1" customFormat="1" ht="11.25">
      <c r="B151" s="33"/>
      <c r="C151" s="34"/>
      <c r="D151" s="181" t="s">
        <v>118</v>
      </c>
      <c r="E151" s="34"/>
      <c r="F151" s="182" t="s">
        <v>243</v>
      </c>
      <c r="G151" s="34"/>
      <c r="H151" s="34"/>
      <c r="I151" s="97"/>
      <c r="J151" s="34"/>
      <c r="K151" s="34"/>
      <c r="L151" s="37"/>
      <c r="M151" s="183"/>
      <c r="N151" s="59"/>
      <c r="O151" s="59"/>
      <c r="P151" s="59"/>
      <c r="Q151" s="59"/>
      <c r="R151" s="59"/>
      <c r="S151" s="59"/>
      <c r="T151" s="60"/>
      <c r="AT151" s="16" t="s">
        <v>118</v>
      </c>
      <c r="AU151" s="16" t="s">
        <v>76</v>
      </c>
    </row>
    <row r="152" spans="2:65" s="1" customFormat="1" ht="16.5" customHeight="1">
      <c r="B152" s="33"/>
      <c r="C152" s="228" t="s">
        <v>244</v>
      </c>
      <c r="D152" s="228" t="s">
        <v>233</v>
      </c>
      <c r="E152" s="229" t="s">
        <v>245</v>
      </c>
      <c r="F152" s="230" t="s">
        <v>246</v>
      </c>
      <c r="G152" s="231" t="s">
        <v>115</v>
      </c>
      <c r="H152" s="232">
        <v>103.223</v>
      </c>
      <c r="I152" s="233"/>
      <c r="J152" s="234">
        <f>ROUND(I152*H152,2)</f>
        <v>0</v>
      </c>
      <c r="K152" s="230" t="s">
        <v>121</v>
      </c>
      <c r="L152" s="235"/>
      <c r="M152" s="236" t="s">
        <v>1</v>
      </c>
      <c r="N152" s="237" t="s">
        <v>40</v>
      </c>
      <c r="O152" s="59"/>
      <c r="P152" s="178">
        <f>O152*H152</f>
        <v>0</v>
      </c>
      <c r="Q152" s="178">
        <v>0.0027</v>
      </c>
      <c r="R152" s="178">
        <f>Q152*H152</f>
        <v>0.2787021</v>
      </c>
      <c r="S152" s="178">
        <v>0</v>
      </c>
      <c r="T152" s="179">
        <f>S152*H152</f>
        <v>0</v>
      </c>
      <c r="AR152" s="16" t="s">
        <v>236</v>
      </c>
      <c r="AT152" s="16" t="s">
        <v>233</v>
      </c>
      <c r="AU152" s="16" t="s">
        <v>76</v>
      </c>
      <c r="AY152" s="16" t="s">
        <v>109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6" t="s">
        <v>74</v>
      </c>
      <c r="BK152" s="180">
        <f>ROUND(I152*H152,2)</f>
        <v>0</v>
      </c>
      <c r="BL152" s="16" t="s">
        <v>183</v>
      </c>
      <c r="BM152" s="16" t="s">
        <v>247</v>
      </c>
    </row>
    <row r="153" spans="2:47" s="1" customFormat="1" ht="11.25">
      <c r="B153" s="33"/>
      <c r="C153" s="34"/>
      <c r="D153" s="181" t="s">
        <v>118</v>
      </c>
      <c r="E153" s="34"/>
      <c r="F153" s="182" t="s">
        <v>248</v>
      </c>
      <c r="G153" s="34"/>
      <c r="H153" s="34"/>
      <c r="I153" s="97"/>
      <c r="J153" s="34"/>
      <c r="K153" s="34"/>
      <c r="L153" s="37"/>
      <c r="M153" s="183"/>
      <c r="N153" s="59"/>
      <c r="O153" s="59"/>
      <c r="P153" s="59"/>
      <c r="Q153" s="59"/>
      <c r="R153" s="59"/>
      <c r="S153" s="59"/>
      <c r="T153" s="60"/>
      <c r="AT153" s="16" t="s">
        <v>118</v>
      </c>
      <c r="AU153" s="16" t="s">
        <v>76</v>
      </c>
    </row>
    <row r="154" spans="2:51" s="11" customFormat="1" ht="11.25">
      <c r="B154" s="184"/>
      <c r="C154" s="185"/>
      <c r="D154" s="181" t="s">
        <v>139</v>
      </c>
      <c r="E154" s="185"/>
      <c r="F154" s="187" t="s">
        <v>249</v>
      </c>
      <c r="G154" s="185"/>
      <c r="H154" s="188">
        <v>103.223</v>
      </c>
      <c r="I154" s="189"/>
      <c r="J154" s="185"/>
      <c r="K154" s="185"/>
      <c r="L154" s="190"/>
      <c r="M154" s="191"/>
      <c r="N154" s="192"/>
      <c r="O154" s="192"/>
      <c r="P154" s="192"/>
      <c r="Q154" s="192"/>
      <c r="R154" s="192"/>
      <c r="S154" s="192"/>
      <c r="T154" s="193"/>
      <c r="AT154" s="194" t="s">
        <v>139</v>
      </c>
      <c r="AU154" s="194" t="s">
        <v>76</v>
      </c>
      <c r="AV154" s="11" t="s">
        <v>76</v>
      </c>
      <c r="AW154" s="11" t="s">
        <v>4</v>
      </c>
      <c r="AX154" s="11" t="s">
        <v>74</v>
      </c>
      <c r="AY154" s="194" t="s">
        <v>109</v>
      </c>
    </row>
    <row r="155" spans="2:65" s="1" customFormat="1" ht="16.5" customHeight="1">
      <c r="B155" s="33"/>
      <c r="C155" s="169" t="s">
        <v>250</v>
      </c>
      <c r="D155" s="169" t="s">
        <v>112</v>
      </c>
      <c r="E155" s="170" t="s">
        <v>251</v>
      </c>
      <c r="F155" s="171" t="s">
        <v>252</v>
      </c>
      <c r="G155" s="172" t="s">
        <v>182</v>
      </c>
      <c r="H155" s="173">
        <v>62.78</v>
      </c>
      <c r="I155" s="174"/>
      <c r="J155" s="175">
        <f>ROUND(I155*H155,2)</f>
        <v>0</v>
      </c>
      <c r="K155" s="171" t="s">
        <v>121</v>
      </c>
      <c r="L155" s="37"/>
      <c r="M155" s="176" t="s">
        <v>1</v>
      </c>
      <c r="N155" s="177" t="s">
        <v>40</v>
      </c>
      <c r="O155" s="59"/>
      <c r="P155" s="178">
        <f>O155*H155</f>
        <v>0</v>
      </c>
      <c r="Q155" s="178">
        <v>0</v>
      </c>
      <c r="R155" s="178">
        <f>Q155*H155</f>
        <v>0</v>
      </c>
      <c r="S155" s="178">
        <v>0.0003</v>
      </c>
      <c r="T155" s="179">
        <f>S155*H155</f>
        <v>0.018834</v>
      </c>
      <c r="AR155" s="16" t="s">
        <v>183</v>
      </c>
      <c r="AT155" s="16" t="s">
        <v>112</v>
      </c>
      <c r="AU155" s="16" t="s">
        <v>76</v>
      </c>
      <c r="AY155" s="16" t="s">
        <v>109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6" t="s">
        <v>74</v>
      </c>
      <c r="BK155" s="180">
        <f>ROUND(I155*H155,2)</f>
        <v>0</v>
      </c>
      <c r="BL155" s="16" t="s">
        <v>183</v>
      </c>
      <c r="BM155" s="16" t="s">
        <v>253</v>
      </c>
    </row>
    <row r="156" spans="2:47" s="1" customFormat="1" ht="11.25">
      <c r="B156" s="33"/>
      <c r="C156" s="34"/>
      <c r="D156" s="181" t="s">
        <v>118</v>
      </c>
      <c r="E156" s="34"/>
      <c r="F156" s="182" t="s">
        <v>254</v>
      </c>
      <c r="G156" s="34"/>
      <c r="H156" s="34"/>
      <c r="I156" s="97"/>
      <c r="J156" s="34"/>
      <c r="K156" s="34"/>
      <c r="L156" s="37"/>
      <c r="M156" s="183"/>
      <c r="N156" s="59"/>
      <c r="O156" s="59"/>
      <c r="P156" s="59"/>
      <c r="Q156" s="59"/>
      <c r="R156" s="59"/>
      <c r="S156" s="59"/>
      <c r="T156" s="60"/>
      <c r="AT156" s="16" t="s">
        <v>118</v>
      </c>
      <c r="AU156" s="16" t="s">
        <v>76</v>
      </c>
    </row>
    <row r="157" spans="2:51" s="13" customFormat="1" ht="11.25">
      <c r="B157" s="207"/>
      <c r="C157" s="208"/>
      <c r="D157" s="181" t="s">
        <v>139</v>
      </c>
      <c r="E157" s="209" t="s">
        <v>1</v>
      </c>
      <c r="F157" s="210" t="s">
        <v>255</v>
      </c>
      <c r="G157" s="208"/>
      <c r="H157" s="209" t="s">
        <v>1</v>
      </c>
      <c r="I157" s="211"/>
      <c r="J157" s="208"/>
      <c r="K157" s="208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139</v>
      </c>
      <c r="AU157" s="216" t="s">
        <v>76</v>
      </c>
      <c r="AV157" s="13" t="s">
        <v>74</v>
      </c>
      <c r="AW157" s="13" t="s">
        <v>32</v>
      </c>
      <c r="AX157" s="13" t="s">
        <v>69</v>
      </c>
      <c r="AY157" s="216" t="s">
        <v>109</v>
      </c>
    </row>
    <row r="158" spans="2:51" s="11" customFormat="1" ht="11.25">
      <c r="B158" s="184"/>
      <c r="C158" s="185"/>
      <c r="D158" s="181" t="s">
        <v>139</v>
      </c>
      <c r="E158" s="186" t="s">
        <v>1</v>
      </c>
      <c r="F158" s="187" t="s">
        <v>256</v>
      </c>
      <c r="G158" s="185"/>
      <c r="H158" s="188">
        <v>35.06</v>
      </c>
      <c r="I158" s="189"/>
      <c r="J158" s="185"/>
      <c r="K158" s="185"/>
      <c r="L158" s="190"/>
      <c r="M158" s="191"/>
      <c r="N158" s="192"/>
      <c r="O158" s="192"/>
      <c r="P158" s="192"/>
      <c r="Q158" s="192"/>
      <c r="R158" s="192"/>
      <c r="S158" s="192"/>
      <c r="T158" s="193"/>
      <c r="AT158" s="194" t="s">
        <v>139</v>
      </c>
      <c r="AU158" s="194" t="s">
        <v>76</v>
      </c>
      <c r="AV158" s="11" t="s">
        <v>76</v>
      </c>
      <c r="AW158" s="11" t="s">
        <v>32</v>
      </c>
      <c r="AX158" s="11" t="s">
        <v>69</v>
      </c>
      <c r="AY158" s="194" t="s">
        <v>109</v>
      </c>
    </row>
    <row r="159" spans="2:51" s="13" customFormat="1" ht="11.25">
      <c r="B159" s="207"/>
      <c r="C159" s="208"/>
      <c r="D159" s="181" t="s">
        <v>139</v>
      </c>
      <c r="E159" s="209" t="s">
        <v>1</v>
      </c>
      <c r="F159" s="210" t="s">
        <v>257</v>
      </c>
      <c r="G159" s="208"/>
      <c r="H159" s="209" t="s">
        <v>1</v>
      </c>
      <c r="I159" s="211"/>
      <c r="J159" s="208"/>
      <c r="K159" s="208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139</v>
      </c>
      <c r="AU159" s="216" t="s">
        <v>76</v>
      </c>
      <c r="AV159" s="13" t="s">
        <v>74</v>
      </c>
      <c r="AW159" s="13" t="s">
        <v>32</v>
      </c>
      <c r="AX159" s="13" t="s">
        <v>69</v>
      </c>
      <c r="AY159" s="216" t="s">
        <v>109</v>
      </c>
    </row>
    <row r="160" spans="2:51" s="11" customFormat="1" ht="11.25">
      <c r="B160" s="184"/>
      <c r="C160" s="185"/>
      <c r="D160" s="181" t="s">
        <v>139</v>
      </c>
      <c r="E160" s="186" t="s">
        <v>1</v>
      </c>
      <c r="F160" s="187" t="s">
        <v>258</v>
      </c>
      <c r="G160" s="185"/>
      <c r="H160" s="188">
        <v>27.72</v>
      </c>
      <c r="I160" s="189"/>
      <c r="J160" s="185"/>
      <c r="K160" s="185"/>
      <c r="L160" s="190"/>
      <c r="M160" s="191"/>
      <c r="N160" s="192"/>
      <c r="O160" s="192"/>
      <c r="P160" s="192"/>
      <c r="Q160" s="192"/>
      <c r="R160" s="192"/>
      <c r="S160" s="192"/>
      <c r="T160" s="193"/>
      <c r="AT160" s="194" t="s">
        <v>139</v>
      </c>
      <c r="AU160" s="194" t="s">
        <v>76</v>
      </c>
      <c r="AV160" s="11" t="s">
        <v>76</v>
      </c>
      <c r="AW160" s="11" t="s">
        <v>32</v>
      </c>
      <c r="AX160" s="11" t="s">
        <v>69</v>
      </c>
      <c r="AY160" s="194" t="s">
        <v>109</v>
      </c>
    </row>
    <row r="161" spans="2:51" s="12" customFormat="1" ht="11.25">
      <c r="B161" s="195"/>
      <c r="C161" s="196"/>
      <c r="D161" s="181" t="s">
        <v>139</v>
      </c>
      <c r="E161" s="197" t="s">
        <v>1</v>
      </c>
      <c r="F161" s="198" t="s">
        <v>188</v>
      </c>
      <c r="G161" s="196"/>
      <c r="H161" s="199">
        <v>62.78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139</v>
      </c>
      <c r="AU161" s="205" t="s">
        <v>76</v>
      </c>
      <c r="AV161" s="12" t="s">
        <v>116</v>
      </c>
      <c r="AW161" s="12" t="s">
        <v>32</v>
      </c>
      <c r="AX161" s="12" t="s">
        <v>74</v>
      </c>
      <c r="AY161" s="205" t="s">
        <v>109</v>
      </c>
    </row>
    <row r="162" spans="2:65" s="1" customFormat="1" ht="16.5" customHeight="1">
      <c r="B162" s="33"/>
      <c r="C162" s="169" t="s">
        <v>259</v>
      </c>
      <c r="D162" s="169" t="s">
        <v>112</v>
      </c>
      <c r="E162" s="170" t="s">
        <v>260</v>
      </c>
      <c r="F162" s="171" t="s">
        <v>261</v>
      </c>
      <c r="G162" s="172" t="s">
        <v>182</v>
      </c>
      <c r="H162" s="173">
        <v>62.78</v>
      </c>
      <c r="I162" s="174"/>
      <c r="J162" s="175">
        <f>ROUND(I162*H162,2)</f>
        <v>0</v>
      </c>
      <c r="K162" s="171" t="s">
        <v>121</v>
      </c>
      <c r="L162" s="37"/>
      <c r="M162" s="176" t="s">
        <v>1</v>
      </c>
      <c r="N162" s="177" t="s">
        <v>40</v>
      </c>
      <c r="O162" s="59"/>
      <c r="P162" s="178">
        <f>O162*H162</f>
        <v>0</v>
      </c>
      <c r="Q162" s="178">
        <v>1E-05</v>
      </c>
      <c r="R162" s="178">
        <f>Q162*H162</f>
        <v>0.0006278000000000001</v>
      </c>
      <c r="S162" s="178">
        <v>0</v>
      </c>
      <c r="T162" s="179">
        <f>S162*H162</f>
        <v>0</v>
      </c>
      <c r="AR162" s="16" t="s">
        <v>183</v>
      </c>
      <c r="AT162" s="16" t="s">
        <v>112</v>
      </c>
      <c r="AU162" s="16" t="s">
        <v>76</v>
      </c>
      <c r="AY162" s="16" t="s">
        <v>109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6" t="s">
        <v>74</v>
      </c>
      <c r="BK162" s="180">
        <f>ROUND(I162*H162,2)</f>
        <v>0</v>
      </c>
      <c r="BL162" s="16" t="s">
        <v>183</v>
      </c>
      <c r="BM162" s="16" t="s">
        <v>262</v>
      </c>
    </row>
    <row r="163" spans="2:47" s="1" customFormat="1" ht="11.25">
      <c r="B163" s="33"/>
      <c r="C163" s="34"/>
      <c r="D163" s="181" t="s">
        <v>118</v>
      </c>
      <c r="E163" s="34"/>
      <c r="F163" s="182" t="s">
        <v>263</v>
      </c>
      <c r="G163" s="34"/>
      <c r="H163" s="34"/>
      <c r="I163" s="97"/>
      <c r="J163" s="34"/>
      <c r="K163" s="34"/>
      <c r="L163" s="37"/>
      <c r="M163" s="183"/>
      <c r="N163" s="59"/>
      <c r="O163" s="59"/>
      <c r="P163" s="59"/>
      <c r="Q163" s="59"/>
      <c r="R163" s="59"/>
      <c r="S163" s="59"/>
      <c r="T163" s="60"/>
      <c r="AT163" s="16" t="s">
        <v>118</v>
      </c>
      <c r="AU163" s="16" t="s">
        <v>76</v>
      </c>
    </row>
    <row r="164" spans="2:51" s="11" customFormat="1" ht="11.25">
      <c r="B164" s="184"/>
      <c r="C164" s="185"/>
      <c r="D164" s="181" t="s">
        <v>139</v>
      </c>
      <c r="E164" s="186" t="s">
        <v>1</v>
      </c>
      <c r="F164" s="187" t="s">
        <v>264</v>
      </c>
      <c r="G164" s="185"/>
      <c r="H164" s="188">
        <v>62.78</v>
      </c>
      <c r="I164" s="189"/>
      <c r="J164" s="185"/>
      <c r="K164" s="185"/>
      <c r="L164" s="190"/>
      <c r="M164" s="191"/>
      <c r="N164" s="192"/>
      <c r="O164" s="192"/>
      <c r="P164" s="192"/>
      <c r="Q164" s="192"/>
      <c r="R164" s="192"/>
      <c r="S164" s="192"/>
      <c r="T164" s="193"/>
      <c r="AT164" s="194" t="s">
        <v>139</v>
      </c>
      <c r="AU164" s="194" t="s">
        <v>76</v>
      </c>
      <c r="AV164" s="11" t="s">
        <v>76</v>
      </c>
      <c r="AW164" s="11" t="s">
        <v>32</v>
      </c>
      <c r="AX164" s="11" t="s">
        <v>74</v>
      </c>
      <c r="AY164" s="194" t="s">
        <v>109</v>
      </c>
    </row>
    <row r="165" spans="2:65" s="1" customFormat="1" ht="16.5" customHeight="1">
      <c r="B165" s="33"/>
      <c r="C165" s="228" t="s">
        <v>265</v>
      </c>
      <c r="D165" s="228" t="s">
        <v>233</v>
      </c>
      <c r="E165" s="229" t="s">
        <v>266</v>
      </c>
      <c r="F165" s="230" t="s">
        <v>267</v>
      </c>
      <c r="G165" s="231" t="s">
        <v>182</v>
      </c>
      <c r="H165" s="232">
        <v>31.878</v>
      </c>
      <c r="I165" s="233"/>
      <c r="J165" s="234">
        <f>ROUND(I165*H165,2)</f>
        <v>0</v>
      </c>
      <c r="K165" s="230" t="s">
        <v>121</v>
      </c>
      <c r="L165" s="235"/>
      <c r="M165" s="236" t="s">
        <v>1</v>
      </c>
      <c r="N165" s="237" t="s">
        <v>40</v>
      </c>
      <c r="O165" s="59"/>
      <c r="P165" s="178">
        <f>O165*H165</f>
        <v>0</v>
      </c>
      <c r="Q165" s="178">
        <v>0.0003</v>
      </c>
      <c r="R165" s="178">
        <f>Q165*H165</f>
        <v>0.0095634</v>
      </c>
      <c r="S165" s="178">
        <v>0</v>
      </c>
      <c r="T165" s="179">
        <f>S165*H165</f>
        <v>0</v>
      </c>
      <c r="AR165" s="16" t="s">
        <v>236</v>
      </c>
      <c r="AT165" s="16" t="s">
        <v>233</v>
      </c>
      <c r="AU165" s="16" t="s">
        <v>76</v>
      </c>
      <c r="AY165" s="16" t="s">
        <v>109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6" t="s">
        <v>74</v>
      </c>
      <c r="BK165" s="180">
        <f>ROUND(I165*H165,2)</f>
        <v>0</v>
      </c>
      <c r="BL165" s="16" t="s">
        <v>183</v>
      </c>
      <c r="BM165" s="16" t="s">
        <v>268</v>
      </c>
    </row>
    <row r="166" spans="2:47" s="1" customFormat="1" ht="11.25">
      <c r="B166" s="33"/>
      <c r="C166" s="34"/>
      <c r="D166" s="181" t="s">
        <v>118</v>
      </c>
      <c r="E166" s="34"/>
      <c r="F166" s="182" t="s">
        <v>267</v>
      </c>
      <c r="G166" s="34"/>
      <c r="H166" s="34"/>
      <c r="I166" s="97"/>
      <c r="J166" s="34"/>
      <c r="K166" s="34"/>
      <c r="L166" s="37"/>
      <c r="M166" s="183"/>
      <c r="N166" s="59"/>
      <c r="O166" s="59"/>
      <c r="P166" s="59"/>
      <c r="Q166" s="59"/>
      <c r="R166" s="59"/>
      <c r="S166" s="59"/>
      <c r="T166" s="60"/>
      <c r="AT166" s="16" t="s">
        <v>118</v>
      </c>
      <c r="AU166" s="16" t="s">
        <v>76</v>
      </c>
    </row>
    <row r="167" spans="2:51" s="11" customFormat="1" ht="11.25">
      <c r="B167" s="184"/>
      <c r="C167" s="185"/>
      <c r="D167" s="181" t="s">
        <v>139</v>
      </c>
      <c r="E167" s="185"/>
      <c r="F167" s="187" t="s">
        <v>269</v>
      </c>
      <c r="G167" s="185"/>
      <c r="H167" s="188">
        <v>31.878</v>
      </c>
      <c r="I167" s="189"/>
      <c r="J167" s="185"/>
      <c r="K167" s="185"/>
      <c r="L167" s="190"/>
      <c r="M167" s="191"/>
      <c r="N167" s="192"/>
      <c r="O167" s="192"/>
      <c r="P167" s="192"/>
      <c r="Q167" s="192"/>
      <c r="R167" s="192"/>
      <c r="S167" s="192"/>
      <c r="T167" s="193"/>
      <c r="AT167" s="194" t="s">
        <v>139</v>
      </c>
      <c r="AU167" s="194" t="s">
        <v>76</v>
      </c>
      <c r="AV167" s="11" t="s">
        <v>76</v>
      </c>
      <c r="AW167" s="11" t="s">
        <v>4</v>
      </c>
      <c r="AX167" s="11" t="s">
        <v>74</v>
      </c>
      <c r="AY167" s="194" t="s">
        <v>109</v>
      </c>
    </row>
    <row r="168" spans="2:65" s="1" customFormat="1" ht="16.5" customHeight="1">
      <c r="B168" s="33"/>
      <c r="C168" s="228" t="s">
        <v>270</v>
      </c>
      <c r="D168" s="228" t="s">
        <v>233</v>
      </c>
      <c r="E168" s="229" t="s">
        <v>271</v>
      </c>
      <c r="F168" s="230" t="s">
        <v>272</v>
      </c>
      <c r="G168" s="231" t="s">
        <v>182</v>
      </c>
      <c r="H168" s="232">
        <v>40.319</v>
      </c>
      <c r="I168" s="233"/>
      <c r="J168" s="234">
        <f>ROUND(I168*H168,2)</f>
        <v>0</v>
      </c>
      <c r="K168" s="230" t="s">
        <v>1</v>
      </c>
      <c r="L168" s="235"/>
      <c r="M168" s="236" t="s">
        <v>1</v>
      </c>
      <c r="N168" s="237" t="s">
        <v>40</v>
      </c>
      <c r="O168" s="59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AR168" s="16" t="s">
        <v>236</v>
      </c>
      <c r="AT168" s="16" t="s">
        <v>233</v>
      </c>
      <c r="AU168" s="16" t="s">
        <v>76</v>
      </c>
      <c r="AY168" s="16" t="s">
        <v>109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6" t="s">
        <v>74</v>
      </c>
      <c r="BK168" s="180">
        <f>ROUND(I168*H168,2)</f>
        <v>0</v>
      </c>
      <c r="BL168" s="16" t="s">
        <v>183</v>
      </c>
      <c r="BM168" s="16" t="s">
        <v>273</v>
      </c>
    </row>
    <row r="169" spans="2:47" s="1" customFormat="1" ht="11.25">
      <c r="B169" s="33"/>
      <c r="C169" s="34"/>
      <c r="D169" s="181" t="s">
        <v>118</v>
      </c>
      <c r="E169" s="34"/>
      <c r="F169" s="182" t="s">
        <v>272</v>
      </c>
      <c r="G169" s="34"/>
      <c r="H169" s="34"/>
      <c r="I169" s="97"/>
      <c r="J169" s="34"/>
      <c r="K169" s="34"/>
      <c r="L169" s="37"/>
      <c r="M169" s="183"/>
      <c r="N169" s="59"/>
      <c r="O169" s="59"/>
      <c r="P169" s="59"/>
      <c r="Q169" s="59"/>
      <c r="R169" s="59"/>
      <c r="S169" s="59"/>
      <c r="T169" s="60"/>
      <c r="AT169" s="16" t="s">
        <v>118</v>
      </c>
      <c r="AU169" s="16" t="s">
        <v>76</v>
      </c>
    </row>
    <row r="170" spans="2:51" s="11" customFormat="1" ht="11.25">
      <c r="B170" s="184"/>
      <c r="C170" s="185"/>
      <c r="D170" s="181" t="s">
        <v>139</v>
      </c>
      <c r="E170" s="185"/>
      <c r="F170" s="187" t="s">
        <v>274</v>
      </c>
      <c r="G170" s="185"/>
      <c r="H170" s="188">
        <v>40.319</v>
      </c>
      <c r="I170" s="189"/>
      <c r="J170" s="185"/>
      <c r="K170" s="185"/>
      <c r="L170" s="190"/>
      <c r="M170" s="191"/>
      <c r="N170" s="192"/>
      <c r="O170" s="192"/>
      <c r="P170" s="192"/>
      <c r="Q170" s="192"/>
      <c r="R170" s="192"/>
      <c r="S170" s="192"/>
      <c r="T170" s="193"/>
      <c r="AT170" s="194" t="s">
        <v>139</v>
      </c>
      <c r="AU170" s="194" t="s">
        <v>76</v>
      </c>
      <c r="AV170" s="11" t="s">
        <v>76</v>
      </c>
      <c r="AW170" s="11" t="s">
        <v>4</v>
      </c>
      <c r="AX170" s="11" t="s">
        <v>74</v>
      </c>
      <c r="AY170" s="194" t="s">
        <v>109</v>
      </c>
    </row>
    <row r="171" spans="2:65" s="1" customFormat="1" ht="16.5" customHeight="1">
      <c r="B171" s="33"/>
      <c r="C171" s="169" t="s">
        <v>275</v>
      </c>
      <c r="D171" s="169" t="s">
        <v>112</v>
      </c>
      <c r="E171" s="170" t="s">
        <v>276</v>
      </c>
      <c r="F171" s="171" t="s">
        <v>277</v>
      </c>
      <c r="G171" s="172" t="s">
        <v>182</v>
      </c>
      <c r="H171" s="173">
        <v>12.64</v>
      </c>
      <c r="I171" s="174"/>
      <c r="J171" s="175">
        <f>ROUND(I171*H171,2)</f>
        <v>0</v>
      </c>
      <c r="K171" s="171" t="s">
        <v>121</v>
      </c>
      <c r="L171" s="37"/>
      <c r="M171" s="176" t="s">
        <v>1</v>
      </c>
      <c r="N171" s="177" t="s">
        <v>40</v>
      </c>
      <c r="O171" s="59"/>
      <c r="P171" s="178">
        <f>O171*H171</f>
        <v>0</v>
      </c>
      <c r="Q171" s="178">
        <v>0</v>
      </c>
      <c r="R171" s="178">
        <f>Q171*H171</f>
        <v>0</v>
      </c>
      <c r="S171" s="178">
        <v>0</v>
      </c>
      <c r="T171" s="179">
        <f>S171*H171</f>
        <v>0</v>
      </c>
      <c r="AR171" s="16" t="s">
        <v>183</v>
      </c>
      <c r="AT171" s="16" t="s">
        <v>112</v>
      </c>
      <c r="AU171" s="16" t="s">
        <v>76</v>
      </c>
      <c r="AY171" s="16" t="s">
        <v>109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6" t="s">
        <v>74</v>
      </c>
      <c r="BK171" s="180">
        <f>ROUND(I171*H171,2)</f>
        <v>0</v>
      </c>
      <c r="BL171" s="16" t="s">
        <v>183</v>
      </c>
      <c r="BM171" s="16" t="s">
        <v>278</v>
      </c>
    </row>
    <row r="172" spans="2:47" s="1" customFormat="1" ht="11.25">
      <c r="B172" s="33"/>
      <c r="C172" s="34"/>
      <c r="D172" s="181" t="s">
        <v>118</v>
      </c>
      <c r="E172" s="34"/>
      <c r="F172" s="182" t="s">
        <v>279</v>
      </c>
      <c r="G172" s="34"/>
      <c r="H172" s="34"/>
      <c r="I172" s="97"/>
      <c r="J172" s="34"/>
      <c r="K172" s="34"/>
      <c r="L172" s="37"/>
      <c r="M172" s="183"/>
      <c r="N172" s="59"/>
      <c r="O172" s="59"/>
      <c r="P172" s="59"/>
      <c r="Q172" s="59"/>
      <c r="R172" s="59"/>
      <c r="S172" s="59"/>
      <c r="T172" s="60"/>
      <c r="AT172" s="16" t="s">
        <v>118</v>
      </c>
      <c r="AU172" s="16" t="s">
        <v>76</v>
      </c>
    </row>
    <row r="173" spans="2:65" s="1" customFormat="1" ht="16.5" customHeight="1">
      <c r="B173" s="33"/>
      <c r="C173" s="228" t="s">
        <v>280</v>
      </c>
      <c r="D173" s="228" t="s">
        <v>233</v>
      </c>
      <c r="E173" s="229" t="s">
        <v>281</v>
      </c>
      <c r="F173" s="230" t="s">
        <v>282</v>
      </c>
      <c r="G173" s="231" t="s">
        <v>182</v>
      </c>
      <c r="H173" s="232">
        <v>12.64</v>
      </c>
      <c r="I173" s="233"/>
      <c r="J173" s="234">
        <f>ROUND(I173*H173,2)</f>
        <v>0</v>
      </c>
      <c r="K173" s="230" t="s">
        <v>121</v>
      </c>
      <c r="L173" s="235"/>
      <c r="M173" s="236" t="s">
        <v>1</v>
      </c>
      <c r="N173" s="237" t="s">
        <v>40</v>
      </c>
      <c r="O173" s="59"/>
      <c r="P173" s="178">
        <f>O173*H173</f>
        <v>0</v>
      </c>
      <c r="Q173" s="178">
        <v>0.00016</v>
      </c>
      <c r="R173" s="178">
        <f>Q173*H173</f>
        <v>0.0020224</v>
      </c>
      <c r="S173" s="178">
        <v>0</v>
      </c>
      <c r="T173" s="179">
        <f>S173*H173</f>
        <v>0</v>
      </c>
      <c r="AR173" s="16" t="s">
        <v>236</v>
      </c>
      <c r="AT173" s="16" t="s">
        <v>233</v>
      </c>
      <c r="AU173" s="16" t="s">
        <v>76</v>
      </c>
      <c r="AY173" s="16" t="s">
        <v>109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6" t="s">
        <v>74</v>
      </c>
      <c r="BK173" s="180">
        <f>ROUND(I173*H173,2)</f>
        <v>0</v>
      </c>
      <c r="BL173" s="16" t="s">
        <v>183</v>
      </c>
      <c r="BM173" s="16" t="s">
        <v>283</v>
      </c>
    </row>
    <row r="174" spans="2:47" s="1" customFormat="1" ht="11.25">
      <c r="B174" s="33"/>
      <c r="C174" s="34"/>
      <c r="D174" s="181" t="s">
        <v>118</v>
      </c>
      <c r="E174" s="34"/>
      <c r="F174" s="182" t="s">
        <v>282</v>
      </c>
      <c r="G174" s="34"/>
      <c r="H174" s="34"/>
      <c r="I174" s="97"/>
      <c r="J174" s="34"/>
      <c r="K174" s="34"/>
      <c r="L174" s="37"/>
      <c r="M174" s="183"/>
      <c r="N174" s="59"/>
      <c r="O174" s="59"/>
      <c r="P174" s="59"/>
      <c r="Q174" s="59"/>
      <c r="R174" s="59"/>
      <c r="S174" s="59"/>
      <c r="T174" s="60"/>
      <c r="AT174" s="16" t="s">
        <v>118</v>
      </c>
      <c r="AU174" s="16" t="s">
        <v>76</v>
      </c>
    </row>
    <row r="175" spans="2:65" s="1" customFormat="1" ht="16.5" customHeight="1">
      <c r="B175" s="33"/>
      <c r="C175" s="169" t="s">
        <v>284</v>
      </c>
      <c r="D175" s="169" t="s">
        <v>112</v>
      </c>
      <c r="E175" s="170" t="s">
        <v>285</v>
      </c>
      <c r="F175" s="171" t="s">
        <v>286</v>
      </c>
      <c r="G175" s="172" t="s">
        <v>201</v>
      </c>
      <c r="H175" s="206"/>
      <c r="I175" s="174"/>
      <c r="J175" s="175">
        <f>ROUND(I175*H175,2)</f>
        <v>0</v>
      </c>
      <c r="K175" s="171" t="s">
        <v>121</v>
      </c>
      <c r="L175" s="37"/>
      <c r="M175" s="176" t="s">
        <v>1</v>
      </c>
      <c r="N175" s="177" t="s">
        <v>40</v>
      </c>
      <c r="O175" s="59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AR175" s="16" t="s">
        <v>183</v>
      </c>
      <c r="AT175" s="16" t="s">
        <v>112</v>
      </c>
      <c r="AU175" s="16" t="s">
        <v>76</v>
      </c>
      <c r="AY175" s="16" t="s">
        <v>109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6" t="s">
        <v>74</v>
      </c>
      <c r="BK175" s="180">
        <f>ROUND(I175*H175,2)</f>
        <v>0</v>
      </c>
      <c r="BL175" s="16" t="s">
        <v>183</v>
      </c>
      <c r="BM175" s="16" t="s">
        <v>287</v>
      </c>
    </row>
    <row r="176" spans="2:47" s="1" customFormat="1" ht="19.5">
      <c r="B176" s="33"/>
      <c r="C176" s="34"/>
      <c r="D176" s="181" t="s">
        <v>118</v>
      </c>
      <c r="E176" s="34"/>
      <c r="F176" s="182" t="s">
        <v>288</v>
      </c>
      <c r="G176" s="34"/>
      <c r="H176" s="34"/>
      <c r="I176" s="97"/>
      <c r="J176" s="34"/>
      <c r="K176" s="34"/>
      <c r="L176" s="37"/>
      <c r="M176" s="183"/>
      <c r="N176" s="59"/>
      <c r="O176" s="59"/>
      <c r="P176" s="59"/>
      <c r="Q176" s="59"/>
      <c r="R176" s="59"/>
      <c r="S176" s="59"/>
      <c r="T176" s="60"/>
      <c r="AT176" s="16" t="s">
        <v>118</v>
      </c>
      <c r="AU176" s="16" t="s">
        <v>76</v>
      </c>
    </row>
    <row r="177" spans="2:63" s="10" customFormat="1" ht="25.9" customHeight="1">
      <c r="B177" s="153"/>
      <c r="C177" s="154"/>
      <c r="D177" s="155" t="s">
        <v>68</v>
      </c>
      <c r="E177" s="156" t="s">
        <v>289</v>
      </c>
      <c r="F177" s="156" t="s">
        <v>290</v>
      </c>
      <c r="G177" s="154"/>
      <c r="H177" s="154"/>
      <c r="I177" s="157"/>
      <c r="J177" s="158">
        <f>BK177</f>
        <v>0</v>
      </c>
      <c r="K177" s="154"/>
      <c r="L177" s="159"/>
      <c r="M177" s="160"/>
      <c r="N177" s="161"/>
      <c r="O177" s="161"/>
      <c r="P177" s="162">
        <f>P178+P181</f>
        <v>0</v>
      </c>
      <c r="Q177" s="161"/>
      <c r="R177" s="162">
        <f>R178+R181</f>
        <v>0</v>
      </c>
      <c r="S177" s="161"/>
      <c r="T177" s="163">
        <f>T178+T181</f>
        <v>0</v>
      </c>
      <c r="AR177" s="164" t="s">
        <v>134</v>
      </c>
      <c r="AT177" s="165" t="s">
        <v>68</v>
      </c>
      <c r="AU177" s="165" t="s">
        <v>69</v>
      </c>
      <c r="AY177" s="164" t="s">
        <v>109</v>
      </c>
      <c r="BK177" s="166">
        <f>BK178+BK181</f>
        <v>0</v>
      </c>
    </row>
    <row r="178" spans="2:63" s="10" customFormat="1" ht="22.9" customHeight="1">
      <c r="B178" s="153"/>
      <c r="C178" s="154"/>
      <c r="D178" s="155" t="s">
        <v>68</v>
      </c>
      <c r="E178" s="167" t="s">
        <v>291</v>
      </c>
      <c r="F178" s="167" t="s">
        <v>292</v>
      </c>
      <c r="G178" s="154"/>
      <c r="H178" s="154"/>
      <c r="I178" s="157"/>
      <c r="J178" s="168">
        <f>BK178</f>
        <v>0</v>
      </c>
      <c r="K178" s="154"/>
      <c r="L178" s="159"/>
      <c r="M178" s="160"/>
      <c r="N178" s="161"/>
      <c r="O178" s="161"/>
      <c r="P178" s="162">
        <f>SUM(P179:P180)</f>
        <v>0</v>
      </c>
      <c r="Q178" s="161"/>
      <c r="R178" s="162">
        <f>SUM(R179:R180)</f>
        <v>0</v>
      </c>
      <c r="S178" s="161"/>
      <c r="T178" s="163">
        <f>SUM(T179:T180)</f>
        <v>0</v>
      </c>
      <c r="AR178" s="164" t="s">
        <v>134</v>
      </c>
      <c r="AT178" s="165" t="s">
        <v>68</v>
      </c>
      <c r="AU178" s="165" t="s">
        <v>74</v>
      </c>
      <c r="AY178" s="164" t="s">
        <v>109</v>
      </c>
      <c r="BK178" s="166">
        <f>SUM(BK179:BK180)</f>
        <v>0</v>
      </c>
    </row>
    <row r="179" spans="2:65" s="1" customFormat="1" ht="16.5" customHeight="1">
      <c r="B179" s="33"/>
      <c r="C179" s="169" t="s">
        <v>293</v>
      </c>
      <c r="D179" s="169" t="s">
        <v>112</v>
      </c>
      <c r="E179" s="170" t="s">
        <v>294</v>
      </c>
      <c r="F179" s="171" t="s">
        <v>295</v>
      </c>
      <c r="G179" s="172" t="s">
        <v>296</v>
      </c>
      <c r="H179" s="173">
        <v>1</v>
      </c>
      <c r="I179" s="174"/>
      <c r="J179" s="175">
        <f>ROUND(I179*H179,2)</f>
        <v>0</v>
      </c>
      <c r="K179" s="171" t="s">
        <v>121</v>
      </c>
      <c r="L179" s="37"/>
      <c r="M179" s="176" t="s">
        <v>1</v>
      </c>
      <c r="N179" s="177" t="s">
        <v>40</v>
      </c>
      <c r="O179" s="59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AR179" s="16" t="s">
        <v>297</v>
      </c>
      <c r="AT179" s="16" t="s">
        <v>112</v>
      </c>
      <c r="AU179" s="16" t="s">
        <v>76</v>
      </c>
      <c r="AY179" s="16" t="s">
        <v>109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6" t="s">
        <v>74</v>
      </c>
      <c r="BK179" s="180">
        <f>ROUND(I179*H179,2)</f>
        <v>0</v>
      </c>
      <c r="BL179" s="16" t="s">
        <v>297</v>
      </c>
      <c r="BM179" s="16" t="s">
        <v>298</v>
      </c>
    </row>
    <row r="180" spans="2:47" s="1" customFormat="1" ht="11.25">
      <c r="B180" s="33"/>
      <c r="C180" s="34"/>
      <c r="D180" s="181" t="s">
        <v>118</v>
      </c>
      <c r="E180" s="34"/>
      <c r="F180" s="182" t="s">
        <v>295</v>
      </c>
      <c r="G180" s="34"/>
      <c r="H180" s="34"/>
      <c r="I180" s="97"/>
      <c r="J180" s="34"/>
      <c r="K180" s="34"/>
      <c r="L180" s="37"/>
      <c r="M180" s="183"/>
      <c r="N180" s="59"/>
      <c r="O180" s="59"/>
      <c r="P180" s="59"/>
      <c r="Q180" s="59"/>
      <c r="R180" s="59"/>
      <c r="S180" s="59"/>
      <c r="T180" s="60"/>
      <c r="AT180" s="16" t="s">
        <v>118</v>
      </c>
      <c r="AU180" s="16" t="s">
        <v>76</v>
      </c>
    </row>
    <row r="181" spans="2:63" s="10" customFormat="1" ht="22.9" customHeight="1">
      <c r="B181" s="153"/>
      <c r="C181" s="154"/>
      <c r="D181" s="155" t="s">
        <v>68</v>
      </c>
      <c r="E181" s="167" t="s">
        <v>299</v>
      </c>
      <c r="F181" s="167" t="s">
        <v>300</v>
      </c>
      <c r="G181" s="154"/>
      <c r="H181" s="154"/>
      <c r="I181" s="157"/>
      <c r="J181" s="168">
        <f>BK181</f>
        <v>0</v>
      </c>
      <c r="K181" s="154"/>
      <c r="L181" s="159"/>
      <c r="M181" s="160"/>
      <c r="N181" s="161"/>
      <c r="O181" s="161"/>
      <c r="P181" s="162">
        <f>SUM(P182:P183)</f>
        <v>0</v>
      </c>
      <c r="Q181" s="161"/>
      <c r="R181" s="162">
        <f>SUM(R182:R183)</f>
        <v>0</v>
      </c>
      <c r="S181" s="161"/>
      <c r="T181" s="163">
        <f>SUM(T182:T183)</f>
        <v>0</v>
      </c>
      <c r="AR181" s="164" t="s">
        <v>134</v>
      </c>
      <c r="AT181" s="165" t="s">
        <v>68</v>
      </c>
      <c r="AU181" s="165" t="s">
        <v>74</v>
      </c>
      <c r="AY181" s="164" t="s">
        <v>109</v>
      </c>
      <c r="BK181" s="166">
        <f>SUM(BK182:BK183)</f>
        <v>0</v>
      </c>
    </row>
    <row r="182" spans="2:65" s="1" customFormat="1" ht="16.5" customHeight="1">
      <c r="B182" s="33"/>
      <c r="C182" s="169" t="s">
        <v>301</v>
      </c>
      <c r="D182" s="169" t="s">
        <v>112</v>
      </c>
      <c r="E182" s="170" t="s">
        <v>302</v>
      </c>
      <c r="F182" s="171" t="s">
        <v>303</v>
      </c>
      <c r="G182" s="172" t="s">
        <v>296</v>
      </c>
      <c r="H182" s="173">
        <v>1</v>
      </c>
      <c r="I182" s="174"/>
      <c r="J182" s="175">
        <f>ROUND(I182*H182,2)</f>
        <v>0</v>
      </c>
      <c r="K182" s="171" t="s">
        <v>121</v>
      </c>
      <c r="L182" s="37"/>
      <c r="M182" s="176" t="s">
        <v>1</v>
      </c>
      <c r="N182" s="177" t="s">
        <v>40</v>
      </c>
      <c r="O182" s="59"/>
      <c r="P182" s="178">
        <f>O182*H182</f>
        <v>0</v>
      </c>
      <c r="Q182" s="178">
        <v>0</v>
      </c>
      <c r="R182" s="178">
        <f>Q182*H182</f>
        <v>0</v>
      </c>
      <c r="S182" s="178">
        <v>0</v>
      </c>
      <c r="T182" s="179">
        <f>S182*H182</f>
        <v>0</v>
      </c>
      <c r="AR182" s="16" t="s">
        <v>297</v>
      </c>
      <c r="AT182" s="16" t="s">
        <v>112</v>
      </c>
      <c r="AU182" s="16" t="s">
        <v>76</v>
      </c>
      <c r="AY182" s="16" t="s">
        <v>109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6" t="s">
        <v>74</v>
      </c>
      <c r="BK182" s="180">
        <f>ROUND(I182*H182,2)</f>
        <v>0</v>
      </c>
      <c r="BL182" s="16" t="s">
        <v>297</v>
      </c>
      <c r="BM182" s="16" t="s">
        <v>304</v>
      </c>
    </row>
    <row r="183" spans="2:47" s="1" customFormat="1" ht="11.25">
      <c r="B183" s="33"/>
      <c r="C183" s="34"/>
      <c r="D183" s="181" t="s">
        <v>118</v>
      </c>
      <c r="E183" s="34"/>
      <c r="F183" s="182" t="s">
        <v>300</v>
      </c>
      <c r="G183" s="34"/>
      <c r="H183" s="34"/>
      <c r="I183" s="97"/>
      <c r="J183" s="34"/>
      <c r="K183" s="34"/>
      <c r="L183" s="37"/>
      <c r="M183" s="238"/>
      <c r="N183" s="239"/>
      <c r="O183" s="239"/>
      <c r="P183" s="239"/>
      <c r="Q183" s="239"/>
      <c r="R183" s="239"/>
      <c r="S183" s="239"/>
      <c r="T183" s="240"/>
      <c r="AT183" s="16" t="s">
        <v>118</v>
      </c>
      <c r="AU183" s="16" t="s">
        <v>76</v>
      </c>
    </row>
    <row r="184" spans="2:12" s="1" customFormat="1" ht="6.95" customHeight="1">
      <c r="B184" s="45"/>
      <c r="C184" s="46"/>
      <c r="D184" s="46"/>
      <c r="E184" s="46"/>
      <c r="F184" s="46"/>
      <c r="G184" s="46"/>
      <c r="H184" s="46"/>
      <c r="I184" s="119"/>
      <c r="J184" s="46"/>
      <c r="K184" s="46"/>
      <c r="L184" s="37"/>
    </row>
  </sheetData>
  <sheetProtection algorithmName="SHA-512" hashValue="GN8L6bc7jSQwt8qqUgBA4i42jVPdkAO0J/z6P7XtZSjJXc9dPkzd/sT599hRmUdm4i6dPwZH8RwGR3YIjWWo0g==" saltValue="RpoV588chU3X2SBEmXY9qw==" spinCount="100000" sheet="1" objects="1" scenarios="1" formatColumns="0" formatRows="0" autoFilter="0"/>
  <autoFilter ref="C83:K183"/>
  <mergeCells count="6">
    <mergeCell ref="L2:V2"/>
    <mergeCell ref="E7:H7"/>
    <mergeCell ref="E16:H16"/>
    <mergeCell ref="E25:H25"/>
    <mergeCell ref="E46:H46"/>
    <mergeCell ref="E76:H76"/>
  </mergeCells>
  <hyperlinks>
    <hyperlink ref="E22" r:id="rId1" display="http://www.stavebnikalkulace.cz/"/>
    <hyperlink ref="J51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LAPTOP-MHUATH8K\Misaaaa</dc:creator>
  <cp:keywords/>
  <dc:description/>
  <cp:lastModifiedBy>Misaaaa</cp:lastModifiedBy>
  <dcterms:created xsi:type="dcterms:W3CDTF">2019-03-27T13:46:41Z</dcterms:created>
  <dcterms:modified xsi:type="dcterms:W3CDTF">2019-03-27T13:48:44Z</dcterms:modified>
  <cp:category/>
  <cp:version/>
  <cp:contentType/>
  <cp:contentStatus/>
</cp:coreProperties>
</file>