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401" windowWidth="14520" windowHeight="13485" tabRatio="867" activeTab="11"/>
  </bookViews>
  <sheets>
    <sheet name="CELKOVÉ NÁKLADY" sheetId="1" r:id="rId1"/>
    <sheet name="Stavba" sheetId="2" r:id="rId2"/>
    <sheet name="SO 03 1231-83 KL" sheetId="3" r:id="rId3"/>
    <sheet name="SO 03 1231-83 Rek" sheetId="4" r:id="rId4"/>
    <sheet name="SO 03 1231-83 Pol" sheetId="5" r:id="rId5"/>
    <sheet name="SO 10 1231-83 KL" sheetId="6" r:id="rId6"/>
    <sheet name="SO 10 1231-83 Rek" sheetId="7" r:id="rId7"/>
    <sheet name="SO 10 1231-83 Pol" sheetId="8" r:id="rId8"/>
    <sheet name="PS02 - Mechanické čištění" sheetId="9" r:id="rId9"/>
    <sheet name="PS03.1 " sheetId="10" r:id="rId10"/>
    <sheet name="EL-ASŘTP 2.etapa, část 2" sheetId="11" r:id="rId11"/>
    <sheet name="VEDLEJŠÍ NÁKLADY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&#13;">'[1]B. STROJNÍ'!#REF!</definedName>
    <definedName name="_">'[3]B_ STROJNÍ'!#REF!</definedName>
    <definedName name="CelkemObjekty" localSheetId="1">'Stavba'!$F$31</definedName>
    <definedName name="CisloStavby" localSheetId="1">'Stavba'!$D$5</definedName>
    <definedName name="dadresa" localSheetId="1">'Stavba'!$D$9</definedName>
    <definedName name="DIČ" localSheetId="1">'Stavba'!$K$9</definedName>
    <definedName name="dmisto" localSheetId="1">'Stavba'!$D$10</definedName>
    <definedName name="dpsc" localSheetId="1">'Stavba'!$C$10</definedName>
    <definedName name="Excel_BuiltIn__FilterDatabase_2">'[4]STAVEBNÍ OBJEKTY'!#REF!</definedName>
    <definedName name="Excel_BuiltIn__FilterDatabase_4">'[4]ELEKTRO'!#REF!</definedName>
    <definedName name="Excel_BuiltIn__FilterDatabase_5">'[4]ASŘTP'!#REF!</definedName>
    <definedName name="Excel_BuiltIn__FilterDatabase_6">'[4]OSTATNÍ'!#REF!</definedName>
    <definedName name="Excel_BuiltIn_Print_Area_10">"$#REF!.$A$1:$O$230"</definedName>
    <definedName name="Excel_BuiltIn_Print_Area_11">"$#REF!.$A$1:$O$11"</definedName>
    <definedName name="Excel_BuiltIn_Print_Area_12">"$#REF!.$A$1:$O$19"</definedName>
    <definedName name="Excel_BuiltIn_Print_Area_13">"$#REF!.$A$1:$O$218"</definedName>
    <definedName name="Excel_BuiltIn_Print_Area_2_1">#REF!</definedName>
    <definedName name="Excel_BuiltIn_Print_Area_2_1_1">#REF!</definedName>
    <definedName name="Excel_BuiltIn_Print_Area_2_1_1_2">#REF!</definedName>
    <definedName name="Excel_BuiltIn_Print_Area_2_1_1_3">#REF!</definedName>
    <definedName name="Excel_BuiltIn_Print_Area_2_1_2">#REF!</definedName>
    <definedName name="Excel_BuiltIn_Print_Area_2_1_3">#REF!</definedName>
    <definedName name="Excel_BuiltIn_Print_Area_3">"$#REF!.$A$1:$O$200"</definedName>
    <definedName name="Excel_BuiltIn_Print_Area_3_1">"$#REF!.$A$1:$O$200"</definedName>
    <definedName name="Excel_BuiltIn_Print_Area_4">"$#REF!.$A$1:$O$260"</definedName>
    <definedName name="Excel_BuiltIn_Print_Area_4_1">"$#REF!.$A$1:$O$260"</definedName>
    <definedName name="Excel_BuiltIn_Print_Area_5">"$#REF!.$A$1:$O$8"</definedName>
    <definedName name="Excel_BuiltIn_Print_Area_6">"$#REF!.$A$1:$O$187"</definedName>
    <definedName name="Excel_BuiltIn_Print_Area_7">"$#REF!.$A$1:$O$187"</definedName>
    <definedName name="Excel_BuiltIn_Print_Area_8">"$#REF!.$A$1:$O$226"</definedName>
    <definedName name="Excel_BuiltIn_Print_Area_9">"$#REF!.$A$1:$O$20"</definedName>
    <definedName name="FRANTA">'[5]B. STROJNÍ'!#REF!</definedName>
    <definedName name="IČO" localSheetId="1">'Stavba'!$K$8</definedName>
    <definedName name="NazevObjektu" localSheetId="1">'Stavba'!$C$28</definedName>
    <definedName name="NazevStavby" localSheetId="1">'Stavba'!$E$5</definedName>
    <definedName name="_xlnm.Print_Titles" localSheetId="10">'EL-ASŘTP 2.etapa, část 2'!$1:$2</definedName>
    <definedName name="_xlnm.Print_Titles" localSheetId="4">'SO 03 1231-83 Pol'!$1:$6</definedName>
    <definedName name="_xlnm.Print_Titles" localSheetId="3">'SO 03 1231-83 Rek'!$1:$6</definedName>
    <definedName name="_xlnm.Print_Titles" localSheetId="7">'SO 10 1231-83 Pol'!$1:$6</definedName>
    <definedName name="_xlnm.Print_Titles" localSheetId="6">'SO 10 1231-83 Rek'!$1:$6</definedName>
    <definedName name="NOVÁK1">'[5]B. STROJNÍ'!#REF!</definedName>
    <definedName name="NOVÁK2">'[5]B. STROJNÍ'!#REF!</definedName>
    <definedName name="NOVÁK3">'[5]B. STROJNÍ'!#REF!</definedName>
    <definedName name="Objednatel" localSheetId="1">'Stavba'!$D$12</definedName>
    <definedName name="Objekt" localSheetId="1">'Stavba'!$B$28</definedName>
    <definedName name="_xlnm.Print_Area" localSheetId="0">'CELKOVÉ NÁKLADY'!$A$1:$E$23</definedName>
    <definedName name="_xlnm.Print_Area" localSheetId="10">'EL-ASŘTP 2.etapa, část 2'!$A$1:$L$560</definedName>
    <definedName name="_xlnm.Print_Area" localSheetId="8">'PS02 - Mechanické čištění'!$A$1:$H$159</definedName>
    <definedName name="_xlnm.Print_Area" localSheetId="9">'PS03.1 '!$A$1:$H$55</definedName>
    <definedName name="_xlnm.Print_Area" localSheetId="2">'SO 03 1231-83 KL'!$A$1:$G$36</definedName>
    <definedName name="_xlnm.Print_Area" localSheetId="4">'SO 03 1231-83 Pol'!$A$1:$J$255</definedName>
    <definedName name="_xlnm.Print_Area" localSheetId="3">'SO 03 1231-83 Rek'!$A$1:$I$23</definedName>
    <definedName name="_xlnm.Print_Area" localSheetId="5">'SO 10 1231-83 KL'!$A$1:$G$36</definedName>
    <definedName name="_xlnm.Print_Area" localSheetId="7">'SO 10 1231-83 Pol'!$A$1:$K$491</definedName>
    <definedName name="_xlnm.Print_Area" localSheetId="6">'SO 10 1231-83 Rek'!$A$1:$I$31</definedName>
    <definedName name="_xlnm.Print_Area" localSheetId="1">'Stavba'!$B$1:$J$73</definedName>
    <definedName name="_xlnm.Print_Area" localSheetId="11">'VEDLEJŠÍ NÁKLADY'!$A$1:$F$12</definedName>
    <definedName name="odic" localSheetId="1">'Stavba'!$K$13</definedName>
    <definedName name="oico" localSheetId="1">'Stavba'!$K$12</definedName>
    <definedName name="omisto" localSheetId="1">'Stavba'!$D$14</definedName>
    <definedName name="onazev" localSheetId="1">'Stavba'!$D$13</definedName>
    <definedName name="opsc" localSheetId="1">'Stavba'!$C$14</definedName>
    <definedName name="PS">'[5]B. STROJNÍ'!#REF!</definedName>
    <definedName name="PS03.2">'[3]B_ STROJNÍ'!#REF!</definedName>
    <definedName name="SazbaDPH1" localSheetId="1">'Stavba'!$D$20</definedName>
    <definedName name="SazbaDPH2" localSheetId="1">'Stavba'!$D$22</definedName>
    <definedName name="solver_lin" localSheetId="4" hidden="1">0</definedName>
    <definedName name="solver_lin" localSheetId="7" hidden="1">0</definedName>
    <definedName name="solver_num" localSheetId="4" hidden="1">0</definedName>
    <definedName name="solver_num" localSheetId="7" hidden="1">0</definedName>
    <definedName name="solver_opt" localSheetId="4" hidden="1">'SO 03 1231-83 Pol'!#REF!</definedName>
    <definedName name="solver_opt" localSheetId="7" hidden="1">'SO 10 1231-83 Pol'!#REF!</definedName>
    <definedName name="solver_typ" localSheetId="4" hidden="1">1</definedName>
    <definedName name="solver_typ" localSheetId="7" hidden="1">1</definedName>
    <definedName name="solver_val" localSheetId="4" hidden="1">0</definedName>
    <definedName name="solver_val" localSheetId="7" hidden="1">0</definedName>
    <definedName name="SoucetDilu" localSheetId="1">'Stavba'!$F$69:$J$69</definedName>
    <definedName name="SOUČET">'[2]B. STROJNÍ'!#REF!</definedName>
    <definedName name="StavbaCelkem" localSheetId="1">'Stavba'!$H$31</definedName>
    <definedName name="Zhotovitel" localSheetId="1">'Stavba'!$D$8</definedName>
  </definedNames>
  <calcPr fullCalcOnLoad="1"/>
</workbook>
</file>

<file path=xl/comments11.xml><?xml version="1.0" encoding="utf-8"?>
<comments xmlns="http://schemas.openxmlformats.org/spreadsheetml/2006/main">
  <authors>
    <author>Urb?nek, Jaroslav</author>
  </authors>
  <commentList>
    <comment ref="A1" authorId="0">
      <text>
        <r>
          <rPr>
            <b/>
            <sz val="9"/>
            <rFont val="Tahoma"/>
            <family val="2"/>
          </rPr>
          <t>Urbánek, 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Urb?nek, Jaroslav</author>
  </authors>
  <commentList>
    <comment ref="G218" authorId="0">
      <text>
        <r>
          <rPr>
            <b/>
            <sz val="9"/>
            <rFont val="Tahoma"/>
            <family val="2"/>
          </rPr>
          <t>Urbánek, 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<sst xmlns="http://schemas.openxmlformats.org/spreadsheetml/2006/main" count="3825" uniqueCount="2013">
  <si>
    <t>DPH 21%</t>
  </si>
  <si>
    <t>Cena bez DPH</t>
  </si>
  <si>
    <t>Cena celkem</t>
  </si>
  <si>
    <t>Množství</t>
  </si>
  <si>
    <t>Jednotk. cena</t>
  </si>
  <si>
    <t xml:space="preserve">A. </t>
  </si>
  <si>
    <t>VEDLEJŠÍ A OSTATNÍ  NÁKLADY</t>
  </si>
  <si>
    <t xml:space="preserve"> </t>
  </si>
  <si>
    <t>NÁKLADY CELKEM</t>
  </si>
  <si>
    <t>Jednotka</t>
  </si>
  <si>
    <t>kpl</t>
  </si>
  <si>
    <t>ks</t>
  </si>
  <si>
    <t>C.</t>
  </si>
  <si>
    <t>SOUČET ODDÍLŮ A+B+C</t>
  </si>
  <si>
    <t>Popis</t>
  </si>
  <si>
    <t>STAVEBNÍ ČÁST</t>
  </si>
  <si>
    <t xml:space="preserve">TECHNOLOGICKÁ ČÁST </t>
  </si>
  <si>
    <t>B.</t>
  </si>
  <si>
    <t>SOUČET ODDÍLŮ A+B</t>
  </si>
  <si>
    <t>Pol.</t>
  </si>
  <si>
    <t>Typ</t>
  </si>
  <si>
    <t>Výrobce</t>
  </si>
  <si>
    <t>1</t>
  </si>
  <si>
    <t>2</t>
  </si>
  <si>
    <t>3</t>
  </si>
  <si>
    <t>4</t>
  </si>
  <si>
    <t>m</t>
  </si>
  <si>
    <t>kpl.</t>
  </si>
  <si>
    <t>kg</t>
  </si>
  <si>
    <t>Označení strojů a pohonů dle technologického schématu</t>
  </si>
  <si>
    <t>Označení potrubí - směr toku, funkce potrubí, dopravovaná látka</t>
  </si>
  <si>
    <t>Těsnící materiál závitových spojů</t>
  </si>
  <si>
    <t>Drobný montážní materiál</t>
  </si>
  <si>
    <t>Těsnící a drobný montážní materiál</t>
  </si>
  <si>
    <t>Pasivace svarů nerezového potrubí</t>
  </si>
  <si>
    <t xml:space="preserve">Mechanické očištění a omytí nerezového potrubí a svarů </t>
  </si>
  <si>
    <t>Funkční a individuální zkoušky, uvedení zařízení do provozu</t>
  </si>
  <si>
    <t>Pomocné a přípravné práce a konstrukce</t>
  </si>
  <si>
    <t>Celková cena
CZK</t>
  </si>
  <si>
    <t>Jedn. cena
CZK/m.j.</t>
  </si>
  <si>
    <t>m.j.</t>
  </si>
  <si>
    <t>Popis položky</t>
  </si>
  <si>
    <t>Pozice</t>
  </si>
  <si>
    <t xml:space="preserve">C. </t>
  </si>
  <si>
    <t>Dokumentace skutečného provedení stavby 3x v tištěné verzi a 3x na CD nosiči</t>
  </si>
  <si>
    <t>Zajištění komplexních zkoušek v délce  trvání 72hod nepřetržitého chodu</t>
  </si>
  <si>
    <t>hod</t>
  </si>
  <si>
    <t>Doplněk k provoznímu řádu  realizované části,  4x tištěná verze a 4x na CD na nosiči</t>
  </si>
  <si>
    <t>Fotodokumentace průběhu stavby jedenkrát v tištěném provedení a jedenkrát na CD nosiči</t>
  </si>
  <si>
    <t>Doklady požadované  k předání a převzetí díla, 2x v tištěné verzi</t>
  </si>
  <si>
    <t>VEDLEJŠÍ A OSTATNÍ   NÁKLADY CELKEM</t>
  </si>
  <si>
    <t>Položkový rozpočet stavby</t>
  </si>
  <si>
    <t xml:space="preserve">Datum: </t>
  </si>
  <si>
    <t>Stavba :</t>
  </si>
  <si>
    <t>1231-83</t>
  </si>
  <si>
    <t>ČOV Sokolov - 2.etapa</t>
  </si>
  <si>
    <t xml:space="preserve">Objednatel : </t>
  </si>
  <si>
    <t>IČO :</t>
  </si>
  <si>
    <t>DIČ :</t>
  </si>
  <si>
    <t xml:space="preserve">Zhotovitel : </t>
  </si>
  <si>
    <t>EKOEKO s.r.o.</t>
  </si>
  <si>
    <t>25184750</t>
  </si>
  <si>
    <t>Senovážné náměstí 1</t>
  </si>
  <si>
    <t>CZ25184750</t>
  </si>
  <si>
    <t>37001</t>
  </si>
  <si>
    <t>České Budějovice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</si>
  <si>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</si>
  <si>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</si>
  <si>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</si>
  <si>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</si>
  <si>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</si>
  <si>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</si>
  <si>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</si>
  <si>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</si>
  <si>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</si>
  <si>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</si>
  <si>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</si>
  <si>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</si>
  <si>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</si>
  <si>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</si>
  <si>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</si>
  <si>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</si>
  <si>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</si>
  <si>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</si>
  <si>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</si>
  <si>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</si>
  <si>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</si>
  <si>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</si>
  <si>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Zemní práce</t>
  </si>
  <si>
    <t>11</t>
  </si>
  <si>
    <t>Přípravné a přidružené práce</t>
  </si>
  <si>
    <t>300</t>
  </si>
  <si>
    <t>Sanace</t>
  </si>
  <si>
    <t>38</t>
  </si>
  <si>
    <t>Kompletní konstrukce</t>
  </si>
  <si>
    <t>767</t>
  </si>
  <si>
    <t>Konstrukce zámečnické</t>
  </si>
  <si>
    <t>96</t>
  </si>
  <si>
    <t>Bourání konstrukcí</t>
  </si>
  <si>
    <t>99</t>
  </si>
  <si>
    <t>Staveništní přesun hmot</t>
  </si>
  <si>
    <t>D96</t>
  </si>
  <si>
    <t>Přesuny suti a vybouraných hmot</t>
  </si>
  <si>
    <t>POLOŽKOVÝ 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</si>
  <si>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</si>
  <si>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</si>
  <si>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</si>
  <si>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</si>
  <si>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</si>
  <si>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</si>
  <si>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</si>
  <si>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</si>
  <si>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</si>
  <si>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</si>
  <si>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</si>
  <si>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</si>
  <si>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</si>
  <si>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</si>
  <si>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</si>
  <si>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</si>
  <si>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</si>
  <si>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</si>
  <si>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</si>
  <si>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</si>
  <si>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</si>
  <si>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</si>
  <si>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</si>
  <si>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</si>
  <si>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</si>
  <si>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</si>
  <si>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</si>
  <si>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</si>
  <si>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</si>
  <si>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</si>
  <si>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</si>
  <si>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</si>
  <si>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</si>
  <si>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</si>
  <si>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</si>
  <si>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</si>
  <si>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</si>
  <si>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</si>
  <si>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</si>
  <si>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</si>
  <si>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</si>
  <si>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</si>
  <si>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1231-83 ČOV Sokolov - 2.etapa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</si>
  <si>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</si>
  <si>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</si>
  <si>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</si>
  <si>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</si>
  <si>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</si>
  <si>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</si>
  <si>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</si>
  <si>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</si>
  <si>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</si>
  <si>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</si>
  <si>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</si>
  <si>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</si>
  <si>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</si>
  <si>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</si>
  <si>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</si>
  <si>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</si>
  <si>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</si>
  <si>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</si>
  <si>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</si>
  <si>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</si>
  <si>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</si>
  <si>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</si>
  <si>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</si>
  <si>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</si>
  <si>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122201101R00</t>
  </si>
  <si>
    <t xml:space="preserve">Odkopávky nezapažené v hor. 3 do 100 m3 </t>
  </si>
  <si>
    <t>m3</t>
  </si>
  <si>
    <t>Odkopání stěn objektu pro zpřístupnění sanačních prací.</t>
  </si>
  <si>
    <t>Odkopávky v hornině 3 ... 100% výkopku.</t>
  </si>
  <si>
    <t>Hornina bude dočasně uložena v blízkosti výkopu.</t>
  </si>
  <si>
    <t>174101101R00</t>
  </si>
  <si>
    <t xml:space="preserve">Zásyp jam, rýh, šachet se zhutněním </t>
  </si>
  <si>
    <t>Položka obsahuje strojní přemístění materiálu pro zásyp ze vzdálenosti do 10 m od okraje zásypu.</t>
  </si>
  <si>
    <t>Celkem za</t>
  </si>
  <si>
    <t>1 Zemní práce</t>
  </si>
  <si>
    <t>011 01</t>
  </si>
  <si>
    <t>115101201R00</t>
  </si>
  <si>
    <t xml:space="preserve">Čerpání vody na výšku do 10 m, přítok do 500 l/min </t>
  </si>
  <si>
    <t>h</t>
  </si>
  <si>
    <t>115101301R00</t>
  </si>
  <si>
    <t xml:space="preserve">Pohotovost čerp.soupravy, výška 10 m, přítok 500 l </t>
  </si>
  <si>
    <t>den</t>
  </si>
  <si>
    <t>115001101R00</t>
  </si>
  <si>
    <t xml:space="preserve">Převedení vody potrubím o průměru do DN 100 mm </t>
  </si>
  <si>
    <t>011 002</t>
  </si>
  <si>
    <t>Postupné odčerpání obsahu nádrží vč.likvidace odpadních vod</t>
  </si>
  <si>
    <t>Včetně převedení čerpané odpadní vody potrubím.</t>
  </si>
  <si>
    <t>11 Přípravné a přidružené práce</t>
  </si>
  <si>
    <t>300 001</t>
  </si>
  <si>
    <t>Odborný stavebně technický průzkum objektů návrh sanace</t>
  </si>
  <si>
    <t>Provedeno autorizovaným odborníkem s vazbou na akreditovanou laboratoř. - specialistou v oboru sanování betonových monolitů.</t>
  </si>
  <si>
    <t>300 002</t>
  </si>
  <si>
    <t>Ruční odtěžení nerozplavitelných tuhých sedimentů vč.odvozu a likvidace</t>
  </si>
  <si>
    <t>Položka zahrnuje i přemístění sedimentů na skládku do vzdálenosti 15km, uložení na skládku a skládkovné.</t>
  </si>
  <si>
    <t>300 003</t>
  </si>
  <si>
    <t>Omytí vnitřních ploch objektů tlakovou vodou s dezinfekcí při tlaku do 100 bar</t>
  </si>
  <si>
    <t>m2</t>
  </si>
  <si>
    <t>Omytí vnitřních stěn před budováním nových konstrukcí a před sanací.</t>
  </si>
  <si>
    <t>Včetně dodávky vody a dezinfekce, včetně následného oplachu a vyčerpání vody.</t>
  </si>
  <si>
    <t>Požadavek min. přídržnosti 1,5MPa.</t>
  </si>
  <si>
    <t>300 005</t>
  </si>
  <si>
    <t>Mechanická předúprava sanovaných ploch odsekání nesoudržného betonu</t>
  </si>
  <si>
    <t>300 006</t>
  </si>
  <si>
    <t>Otryskání celého povrchu sanovaných konstrukcí vysokotlakým vodním paprskem, tlak cca 600-800 bar</t>
  </si>
  <si>
    <t>Při množství vody 35-50 l/s. Včetně odčerpání vody.</t>
  </si>
  <si>
    <t>300 007</t>
  </si>
  <si>
    <t>300 008</t>
  </si>
  <si>
    <t xml:space="preserve">Obsekání odhalené korodující výztuže </t>
  </si>
  <si>
    <t>300 009</t>
  </si>
  <si>
    <t>Pískování odhalené a obsekané výztuže a stupeň Sa 2 1/2</t>
  </si>
  <si>
    <t xml:space="preserve">Dle ČSN EN 8501-1. </t>
  </si>
  <si>
    <t>300 010</t>
  </si>
  <si>
    <t>Ochranný nátěr očištěné výztuže na bázi PVC nebo s na bázi PVC nebo syntetiky, 2 vrstvy, pasivace</t>
  </si>
  <si>
    <t>300 011</t>
  </si>
  <si>
    <t xml:space="preserve">Sanace místních průsaků a trhlin nad 0,4mm </t>
  </si>
  <si>
    <t>Položka zahrnuje :</t>
  </si>
  <si>
    <t xml:space="preserve">- vyčištění trhlin, </t>
  </si>
  <si>
    <t xml:space="preserve">- zatmelení polymercementovou stěrkou, </t>
  </si>
  <si>
    <t>- injektáž flexibilní akrylátovou praskyřicí.</t>
  </si>
  <si>
    <t>300 012</t>
  </si>
  <si>
    <t xml:space="preserve">- vyčištění spar, </t>
  </si>
  <si>
    <t xml:space="preserve">- vložení dilatačního profilu/provazce, </t>
  </si>
  <si>
    <t>- penetrace,</t>
  </si>
  <si>
    <t xml:space="preserve">- tmelení PUR tmelem, </t>
  </si>
  <si>
    <t>- zakrytí elastomerovým termoplastickým pásem lepením spec.lepidlem.</t>
  </si>
  <si>
    <t>300 013</t>
  </si>
  <si>
    <t>Revize stávajících prostupů ŽB konstrukcemi vč. jejich dotěsnění</t>
  </si>
  <si>
    <t>300 014</t>
  </si>
  <si>
    <t>Reprofilace betonových konstrukcí polymercementovou maltou, průměrná tl.20mm</t>
  </si>
  <si>
    <t>- lokální reprofilaci sanační thixotropní polymercementovou maltou pro betony, 1 vrstva o průměrné tl.20mm.</t>
  </si>
  <si>
    <t>300 015</t>
  </si>
  <si>
    <t>Odtrhové zkoušky přídržnost nové povrchové úpravy k podkladu</t>
  </si>
  <si>
    <t>300 016</t>
  </si>
  <si>
    <t>Finální úprava povrchu vysokotěsnící stěrkou tl.4mm</t>
  </si>
  <si>
    <t>- sjednocení povrchu, hydroizolační a elastomerová vysokotěsnící cementová stěrka.</t>
  </si>
  <si>
    <t>(spotřeba 8kg/m2)</t>
  </si>
  <si>
    <t>300 017</t>
  </si>
  <si>
    <t>Finální úprava povrchu vysokotěsnící stěrkou tl.3mm</t>
  </si>
  <si>
    <t>(spotřeba 6kg/m2)</t>
  </si>
  <si>
    <t>300 019</t>
  </si>
  <si>
    <t xml:space="preserve">Dokumentace skutečného provedení sanace </t>
  </si>
  <si>
    <t>300 020</t>
  </si>
  <si>
    <t>Zřízení prostorového lešení pro zpřístupnění sanovaných ploch</t>
  </si>
  <si>
    <t>Položka zahrnuje montáž lešení, pronájem a demontáž po ukončení sanačních prací.</t>
  </si>
  <si>
    <t>300 Sanace</t>
  </si>
  <si>
    <t>Otryskání ploch před nabetonováním vysokotlakým vodním paprskem s abrazivem</t>
  </si>
  <si>
    <t>Otryskání ploch před nabetonováním nových konstrukcí vysokotlakým vodním paprskem s abrazivem, rotační tryskou při tlaku 800-2400 bar, při průtoku 20-35 l/min, vč.odčerpání vody a vytěžení abraziva.</t>
  </si>
  <si>
    <t>380356241R00</t>
  </si>
  <si>
    <t xml:space="preserve">Bednění kompl.konstr.neomít.BV pl.rovinných,zříz. </t>
  </si>
  <si>
    <t>380356242R00</t>
  </si>
  <si>
    <t xml:space="preserve">Bednění kompl.konstr.neomít.BV pl.rovinných,odbed. </t>
  </si>
  <si>
    <t>380321453R00</t>
  </si>
  <si>
    <t xml:space="preserve">Beton komplet.konstrukcí železový C 30/37 nad 30cm </t>
  </si>
  <si>
    <t>380361007R00</t>
  </si>
  <si>
    <t xml:space="preserve">Výztuž kompletních konstrukcí z oceli 10 505(R) </t>
  </si>
  <si>
    <t>t</t>
  </si>
  <si>
    <t>38 Kompletní konstrukce</t>
  </si>
  <si>
    <t>962052211R00</t>
  </si>
  <si>
    <t xml:space="preserve">Bourání zdiva železobetonového nadzákladového </t>
  </si>
  <si>
    <t>963015131.1</t>
  </si>
  <si>
    <t>Demontáž prefabrikovaných dělících desek 2100x350x70mm</t>
  </si>
  <si>
    <t>kus</t>
  </si>
  <si>
    <t>96 Bourání konstrukcí</t>
  </si>
  <si>
    <t>999281105R00</t>
  </si>
  <si>
    <t xml:space="preserve">Přesun hmot pro opravy a údržbu do výšky 6 m </t>
  </si>
  <si>
    <t>99 Staveništní přesun hmot</t>
  </si>
  <si>
    <t>767 100</t>
  </si>
  <si>
    <t>Demontáž ocelových a zámečnických konstrukcí včetně likvidace</t>
  </si>
  <si>
    <t>767 Konstrukce zámečnické</t>
  </si>
  <si>
    <t>979012112R00</t>
  </si>
  <si>
    <t xml:space="preserve">Svislá doprava suti na výšku do 3,5 m </t>
  </si>
  <si>
    <t>979087112R00</t>
  </si>
  <si>
    <t xml:space="preserve">Nakládání suti na dopravní prostředky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</si>
  <si>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</si>
  <si>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</si>
  <si>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</si>
  <si>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</si>
  <si>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Celková vzdálenost na skládku ... cca 15km, zde příplatek za dalších 9km.</t>
  </si>
  <si>
    <t>979093111R00</t>
  </si>
  <si>
    <t xml:space="preserve">Uložení suti na skládku bez zhutnění </t>
  </si>
  <si>
    <t>979990001R00</t>
  </si>
  <si>
    <t xml:space="preserve">Poplatek za skládku stavební suti </t>
  </si>
  <si>
    <t>D96 Přesuny suti a vybouraných hmot</t>
  </si>
  <si>
    <t>3.1</t>
  </si>
  <si>
    <t>3.2</t>
  </si>
  <si>
    <t>3.3</t>
  </si>
  <si>
    <t>3.4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</si>
  <si>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</si>
  <si>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</si>
  <si>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</si>
  <si>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</si>
  <si>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</si>
  <si>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</si>
  <si>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</si>
  <si>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</si>
  <si>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</si>
  <si>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</si>
  <si>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Vrtání otvorů do železobetonových a zděných konstrukcí do ø 20mm; hl. do 150mm; 
cca 250 ks</t>
  </si>
  <si>
    <t>12</t>
  </si>
  <si>
    <t>Zaškolení pracovníků provozovatele čistírny odpadních vod; kontrola montáže; uvedení zařízení do provozu; nastavení zařízení; dokumentace zařízení v českém jazyce. Vztahuje se na kompletní dodávku TO-01.1</t>
  </si>
  <si>
    <t>Moření povrchu nerezového potrubí a svarů</t>
  </si>
  <si>
    <t xml:space="preserve">Individuální provozní zkoušky nově osazených zařízení, tlakové a těsnostní zkoušky nových trubních rozvodů. </t>
  </si>
  <si>
    <t>Dočasné konstrukce; lávky a lešení pro zpřístupnění pracovních prostorů při realizaci úprav; pořízení (zapůjčení) materiálu včetně dopravy, montáže a demontáže.</t>
  </si>
  <si>
    <t>Závěrečný úklid pracoviště; včetně likvidace odpadů vzniklých při realizaci úprav; mimo demontovaného materiálu (likvidace rušených zařízení je součástí demontáží).</t>
  </si>
  <si>
    <t>Montáže a demontáže</t>
  </si>
  <si>
    <t xml:space="preserve">Demontáž kompletního technologického zařízení upravovaných objektů ČOV::
- demontáž kompletního nátokového potrubí do dosazovacích nádrží včetně armatur 
- demontáž čerpadel vratného kalu
Součástí demontáže je i odstranění kotevních a podpěrných prvků, řezání spojovacího materiálu přírubových spojů a kotevních prvků, dělení zařízení a trubních rozvodů na dílčí části pro ruční dopravu, provizorní podepírání demontovaného zařízení, manipulační prostředky, vodorovné a svislé přesuny v areálu ČOV, nakládání demontovaného zařízení na automobil </t>
  </si>
  <si>
    <t>Odvoz do 30 km a likvidace demontovaného zařízení vč. poplatků za likvidaci nebo uložení odpadu; peníze získané prodejem šrotu budou předány investorovi</t>
  </si>
  <si>
    <t>Strojní část CELKEM:</t>
  </si>
  <si>
    <t>ČOV Sokolov - 2. etapa - 1. fáze rekonstrukce - strojní část</t>
  </si>
  <si>
    <t xml:space="preserve">PS03.1 - Biologické čištění </t>
  </si>
  <si>
    <t>Neobsazeno</t>
  </si>
  <si>
    <t>3.5</t>
  </si>
  <si>
    <t>3.6</t>
  </si>
  <si>
    <t>3.7</t>
  </si>
  <si>
    <t>3.18</t>
  </si>
  <si>
    <t>Montážní vložka přírubová DN 500 PN 10 
Materiálové provedení: těleso, ucpávkové víko, posuvný a stavěcí kus - šedá litina; vodící kroužek - mosaz; šrouby, matice, podložky - nerezová ocel
Protikorozní ochrana: epoxidový nástřik vnitřních a vnějších povrchů v kvalitě GSK</t>
  </si>
  <si>
    <t>10</t>
  </si>
  <si>
    <t>3.19</t>
  </si>
  <si>
    <t>3.20</t>
  </si>
  <si>
    <t>3.21</t>
  </si>
  <si>
    <t>Nátokové potrubí odpadní vody do dosazovacích nádrží</t>
  </si>
  <si>
    <t>3.22</t>
  </si>
  <si>
    <t>Potrubí nerezové, podélně svařované, mořené Ø808x4 Materiál: korozivzdorná ocel 1.4301 (X5CrNi 18-10) dle ČSN 10088-1</t>
  </si>
  <si>
    <t>18</t>
  </si>
  <si>
    <t>3.23</t>
  </si>
  <si>
    <t>Potrubí nerezové, podélně svařované, mořené Ø506x3 Materiál: korozivzdorná ocel 1.4301 (X5CrNi 18-10) dle ČSN 10088-1</t>
  </si>
  <si>
    <t>3.24</t>
  </si>
  <si>
    <t>Koleno 90° nerezové, podélně svařované, poloměr ohybu R= 1,5D; mořené Ø506x3 Materiál: korozivzdorná ocel 1.4301 (X5CrNi 18-10) dle ČSN 10088-1</t>
  </si>
  <si>
    <t>3.25</t>
  </si>
  <si>
    <t>Koleno 45° nerezové, svařivané ze 3 segmentů, mořené Ø808x4 Materiál: korozivzdorná ocel 1.4301 (X5CrNi 18-10) dle ČSN 10088-1</t>
  </si>
  <si>
    <t>3.26</t>
  </si>
  <si>
    <t>Redukce nerezová, podélně svařovaná, mořená 808/508/4 Materiál:  korozivzdorná ocel 1.4301 (X5CrNi 18-10) dle ČSN 10088-1</t>
  </si>
  <si>
    <t>3.27</t>
  </si>
  <si>
    <t>Příruba plochá přivařovací s hladkou těsnící lištou DN 800 PN 10;
ČSN EN 1092-1+A1 typ 01
Napojované potrubí: Ø 808x4mm
Materiálové provedení: korozivzdorná ocel 1.4301 (X5CrNi 18-10) dle ČSN 10088-1</t>
  </si>
  <si>
    <t>3.28</t>
  </si>
  <si>
    <t>Příruba plochá přivařovací s hladkou těsnící lištou DN 500 PN 10;
ČSN EN 1092-1+A1 typ 01
Napojované potrubí: Ø 506x3mm
Materiálové provedení: korozivzdorná ocel 1.4301 (X5CrNi 18-10) dle ČSN 10088-1</t>
  </si>
  <si>
    <t>Stavební výpomocné práce a provizoria</t>
  </si>
  <si>
    <t>3.29</t>
  </si>
  <si>
    <t>3.30</t>
  </si>
  <si>
    <t xml:space="preserve">Mytí stávající technologie vodou s dezinfekcí cca 5m3 </t>
  </si>
  <si>
    <t>3.31</t>
  </si>
  <si>
    <t>Ploché těsnění s ocelovou vložkou pro přírubový spoj dle DIN 1514-1
Materiálové provedení: EPDM s ocelovou vložkou
Přírubový spoj DN 800PN 10 - 1 ks
Přírubový spoj DN 500 PN 10 - 12 ks
Přírubový spoj DN 250 PN 10 - 2 ks</t>
  </si>
  <si>
    <t>3.32</t>
  </si>
  <si>
    <t>Spojovací materiál přírubových spojů
Šroub se šestihrannou hlavou DIN 931/A2; třída pevnosti 70; tvářený za studena
Matice šestihranná DIN 934/A2
2x podložka DIN 125A/A2
Materiálové provedení: nerezová ocel 1.4301
Přírubový spoj DN 800PN 10 - 1 ks
Přírubový spoj DN 500 PN 10 - 12 ks
Přírubový spoj DN 250 PN 10 - 2 ks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</si>
  <si>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</si>
  <si>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</si>
  <si>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</si>
  <si>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</si>
  <si>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</si>
  <si>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</si>
  <si>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</si>
  <si>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</si>
  <si>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</si>
  <si>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</si>
  <si>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</si>
  <si>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</si>
  <si>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</si>
  <si>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8000</t>
  </si>
  <si>
    <t>3.46</t>
  </si>
  <si>
    <t>PS02 - Mechanické čištění</t>
  </si>
  <si>
    <t>2.1</t>
  </si>
  <si>
    <r>
      <t xml:space="preserve">Řetězový shrabovák kalu včetně vystrojení nádrže
</t>
    </r>
    <r>
      <rPr>
        <sz val="9"/>
        <rFont val="Arial"/>
        <family val="2"/>
      </rPr>
      <t>Řetězové shrabovací zařízení
Rozměry nádrže: délka 34,8 m, šířka 5,8 m, hloubka 3,4m
Q24 = 7719 m3/d
Qh = 781 m3/h
Řetězový shrabovák se stíráním dna a hladiny včetně pohonné
jednotky, která bude vybavena systémem proti vzpříčení hrabel, napínání řetězů z hrany nádrže.
Rozsah dodávky: 
Řetězový shrabovák
- Článkový hnaný řetěz včetně stíracích lopatek
- Čtyř hřídelový systém včetně kol a ložisek
- Vodící lišty včetně konzol
- Pohon P=0,37 kW, IP 55 včetně hnacího řetězu a kol
- Spojovací a kotevní materiál
- Úchty pro indukční snímače 
- Montážní práce včetně zvedacích mechanizmů
Vystrojení nádrže:
- Vtokový žlab 500x500x4mm
- Vtoková flokulační stěna 5800x1250mm
- Přepadová hrana
- Spojovací a kotevní materiál
-  Montážní práce včetně zvedacích mechanizmů
Materiál:
Řetěz – plast; stírací lopatky – sklolaminát / nerez AISI 304; hnaná kola, ložiska – PE; vodící lišty, hřídele, hnací kola, spojovací a kotevní materiál – nerez AISI 304; vestavby nádrží včetně kotevního materiálu - nerez AISI 304
Účel: shrabování dna UN (tranport odseparovaného kalu do kalové
drážky) + stírání plovoucích nečistot z hladiny UN směrem k náklopnému
žlabu.
Poznámka: Rozvaděče, deblokační skříňky, kabelové rozvody k pohonům a k čidlům jsou součástí dodávky realizátora elektro části. Umístění, počet čidel je součástí elektro-dokumentace. Příprava pro umístění, zapojení pohonů a kabeláže bude řešena v kooperaci jednotlivých profesí při realizaci projektu.</t>
    </r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</si>
  <si>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</si>
  <si>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</si>
  <si>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</si>
  <si>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</si>
  <si>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</si>
  <si>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</si>
  <si>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</si>
  <si>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</si>
  <si>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</si>
  <si>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 xml:space="preserve">Kanálové stavítko s elektropohonem
</t>
    </r>
    <r>
      <rPr>
        <sz val="9"/>
        <rFont val="Arial"/>
        <family val="2"/>
      </rPr>
      <t>Deskové hradítko na nátoku z lapáku písku do usazovací nádrže. Koncová armatura se samonosnou deskovou konstrukcí. Určení pro osazení do žlabu - třístranně těsnící. Včetně kotevního materiálu, čtyřstranné těsnění, stavěné médium - odpadní voda, rozměr hrazeného otvoru šířka 500mm výška 1000mm
Materiál:
rám a deska z korozivzdorné oceli 1.4301, vřeteno z korozivzdorné oceli 1.4057, všechny díly mořené apasivované, tažná matice z bronzu,
těsnění z pryže z EPDM odolné odpadní vodě a UV záření
Dovolená netěsnost max. 3% 
Parametry servopohonu: P=0,2kW, U=3x400V, f=50Hz</t>
    </r>
  </si>
  <si>
    <t>2.11</t>
  </si>
  <si>
    <t>2.12</t>
  </si>
  <si>
    <r>
      <t xml:space="preserve">Komresorová stanice
</t>
    </r>
    <r>
      <rPr>
        <sz val="9"/>
        <rFont val="Arial"/>
        <family val="2"/>
      </rPr>
      <t>Dvoupístový kompresor elektrické 
El.parametry U=400V/3/50Hz P=2,4 kW, Vybaveno 100
litrovou tlakovou nádobou "naležato"
Q=300 l/min p=8 bar
Sestava filtru: odvaděč kondenzátu  s kondenzacní sušickou
Q= 0,60 m/min, P=16kW, U=230V/1/50HzW, tlakový rosný bod 3°C
Účel: ovládání 4 armatur s pneupohony.
Příslušenství:
Hadicové rozvody, filtry, rozdělovač, fitinky k propojení a zprovoznění sestavy</t>
    </r>
  </si>
  <si>
    <t>2.13</t>
  </si>
  <si>
    <r>
      <t xml:space="preserve">Čerpadlo úkapů jímky primárního kalu
</t>
    </r>
    <r>
      <rPr>
        <sz val="9"/>
        <rFont val="Arial"/>
        <family val="2"/>
      </rPr>
      <t>Kalové odstředivé ponorné čerpadlo, elektromotor v mokrém provedení bez interního chlazení, čerpadlo vhodné pro trvalý chod, ovládání plovákovým spínačem; 
Čerpané médium: průsaky; teplota max 40°C; 
Parametry zařízení: pracovní bod Q= 5,5 l/s; H= 6 m;
f= 50 Hz; n= 2900 ot/min při f= 50 Hz; 
El. parametry zařízení: jmenovitý výkon elektromotoru P= 0,74 kW; U= 3x400 V; f= 50 Hz; rozběh - přímý;  In= 5,65 A; krytí IP 68;  tepelná ochrana statoru bimetalem
elektromotor vhodný pro trvalý chod;
Příslušenství: elektrický kabel dl. 10m; 
Připojovací rozměr: připojení na hadici 1 1/2"
Hmotnost: 16 kg</t>
    </r>
  </si>
  <si>
    <t>2.14</t>
  </si>
  <si>
    <r>
      <t xml:space="preserve">Čerpadlo úkapů jímky plovoucích nečistot
</t>
    </r>
    <r>
      <rPr>
        <sz val="9"/>
        <rFont val="Arial"/>
        <family val="2"/>
      </rPr>
      <t>Kalové odstředivé ponorné čerpadlo, elektromotor v mokrém provedení bez interního chlazení, čerpadlo vhodné pro trvalý chod, ovládání plovákovým spínačem; 
Čerpané médium: průsaky; teplota max 40°C; 
Parametry zařízení: pracovní bod Q= 5,5 l/s; H= 6 m;
f= 50 Hz; n= 2900 ot/min při f= 50 Hz; 
El. parametry zařízení: jmenovitý výkon elektromotoru P= 0,74 kW; U= 3x400 V; f= 50 Hz; rozběh - přímý;  In= 5,65 A; krytí IP 68;  tepelná ochrana statoru bimetalem
elektromotor vhodný pro trvalý chod;
Příslušenství: elektrický kabel dl. 10m; 
Připojovací rozměr: připojení na hadici 1 1/2"
Hmotnost: 16 kg</t>
    </r>
  </si>
  <si>
    <t>2.15</t>
  </si>
  <si>
    <t>2.16</t>
  </si>
  <si>
    <r>
      <t xml:space="preserve">Šoupátko s elektropohonem na sání čerpadla 
pro vyprázdnění usazovací nádrže
</t>
    </r>
    <r>
      <rPr>
        <sz val="9"/>
        <rFont val="Arial"/>
        <family val="2"/>
      </rPr>
      <t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Médium: zahustěný kal</t>
    </r>
  </si>
  <si>
    <t>2.17</t>
  </si>
  <si>
    <r>
      <t xml:space="preserve">Šoupátko s elektropohonem na sání čerpadla
 pro vyprázdnění usazovací nádrže
</t>
    </r>
    <r>
      <rPr>
        <sz val="9"/>
        <rFont val="Arial"/>
        <family val="2"/>
      </rPr>
      <t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
Médium: zahustěný kal</t>
    </r>
  </si>
  <si>
    <t>2.18</t>
  </si>
  <si>
    <r>
      <t xml:space="preserve">Šoupátko s elektropohonem na výtlaku přebytečného kalu
 do jímky primárního kalu
</t>
    </r>
    <r>
      <rPr>
        <sz val="9"/>
        <rFont val="Arial"/>
        <family val="2"/>
      </rPr>
      <t>Mezipřírubové deskové šoupě DN 100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
Médium: zahustěný kal</t>
    </r>
  </si>
  <si>
    <t>2.19</t>
  </si>
  <si>
    <r>
      <t xml:space="preserve">Šoupátko s elektropohonem na výtlaku přebytečného kalu
 do uskladňovací nádrže
</t>
    </r>
    <r>
      <rPr>
        <sz val="9"/>
        <rFont val="Arial"/>
        <family val="2"/>
      </rPr>
      <t>Mezipřírubové deskové šoupě DN 100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
Médium: zahustěný kal</t>
    </r>
  </si>
  <si>
    <t>2.20</t>
  </si>
  <si>
    <r>
      <t xml:space="preserve">Kanálové stavítko na obtoku usazovací nádrže
</t>
    </r>
    <r>
      <rPr>
        <sz val="9"/>
        <rFont val="Arial"/>
        <family val="2"/>
      </rPr>
      <t xml:space="preserve">Deskové hradítko na obtoku usazovací nádrže. Koncová armatura se samonosnou deskovou konstrukcí. Určení pro osazení do žlabu - třístranně těsnící. Včetně kotevního materiálu, čtyřstranné těsnění, stavěné médium - odpadní voda, rozměr hrazeného otvoru šířka 1000mm výška 1000mm. Ovládání pomocí ruční převodovky.
Materiál:
rám a deska z korozivzdorné oceli 1.4301, vřeteno z korozivzdorné oceli 1.4057, všechny díly mořené apasivované, tažná matice z bronzu,
těsnění z pryže z EPDM odolné odpadní vodě a UV záření
Dovolená netěsnost max. 3% </t>
    </r>
  </si>
  <si>
    <t>2.21</t>
  </si>
  <si>
    <t>2.22
(1Y1)</t>
  </si>
  <si>
    <r>
      <t xml:space="preserve">Nožové šoupátko s pneupohonem
</t>
    </r>
    <r>
      <rPr>
        <sz val="9"/>
        <rFont val="Arial"/>
        <family val="2"/>
      </rPr>
      <t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
Pneupohon: dvojčinný pneumatický přímočarý pohon s přiřazeným ovládacím elektromagnetivkým ventilem a snímači koncových poloh</t>
    </r>
  </si>
  <si>
    <t>2.23
(1Y2)</t>
  </si>
  <si>
    <t>2.24
(1Y3)</t>
  </si>
  <si>
    <t>2.25
(1Y4)</t>
  </si>
  <si>
    <t>2.26</t>
  </si>
  <si>
    <t xml:space="preserve"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</si>
  <si>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2.27</t>
  </si>
  <si>
    <t>2.28</t>
  </si>
  <si>
    <t>2.29</t>
  </si>
  <si>
    <t>2.30</t>
  </si>
  <si>
    <t xml:space="preserve">Mezipřírubové deskové šoupě DN 200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</si>
  <si>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2.31</t>
  </si>
  <si>
    <t>2.32</t>
  </si>
  <si>
    <t>2.33</t>
  </si>
  <si>
    <t>2.34</t>
  </si>
  <si>
    <t>Zpětná přírubová měkkotěsnící klapka DN150 PN10 se šikmým sedlem; 
Stupeň otevření více než 90°, Víko umožňující výměnu disku bez možžnosti demontáže z potrubí, volné zavěšení disku, samočinné ovládání.
Materiál: Těleso a víko - tvárná litina; celopogumovaný disk antibakteriální pryží EPDM, spojovací šrouby víka - korozivzdorná ocel A2 dle ISO 228-1, 
těžká protikorozní ochrana v kvalitě GSK, kovové díly opatřeny uvnitř i vně epoxidovým nástřikem 
Stupeň netěsnosti - A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</si>
  <si>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</si>
  <si>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</si>
  <si>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</si>
  <si>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</si>
  <si>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</si>
  <si>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</si>
  <si>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</si>
  <si>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</si>
  <si>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</si>
  <si>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 xml:space="preserve">Mezipřírubové deskové šoupě DN 100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</si>
  <si>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2.44</t>
  </si>
  <si>
    <t>Zpětná přírubová měkkotěsnící klapka DN100 PN10 se šikmým sedlem; 
Stupeň otevření více než 90°, Víko umožňující výměnu disku bez možžnosti demontáže z potrubí, volné zavěšení disku, samočinné ovládání.
Materiál: Těleso a víko - tvárná litina; celopogumovaný disk antibakteriální pryží EPDM, spojovací šrouby víka - korozivzdorná ocel A2 dle ISO 228-1, 
těžká protikorozní ochrana v kvalitě GSK, kovové díly opatřeny uvnitř i vně epoxidovým nástřikem 
Stupeň netěsnosti - A</t>
  </si>
  <si>
    <t>2.45</t>
  </si>
  <si>
    <t>2.46</t>
  </si>
  <si>
    <t>NEOBSAZENO</t>
  </si>
  <si>
    <t>2.47</t>
  </si>
  <si>
    <t xml:space="preserve">Mezipřírubové deskové šoupě DN 400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</si>
  <si>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2.48</t>
  </si>
  <si>
    <t>2.50</t>
  </si>
  <si>
    <r>
      <t xml:space="preserve">Šoupátko s elektropohonem DN150
</t>
    </r>
    <r>
      <rPr>
        <sz val="9"/>
        <rFont val="Arial"/>
        <family val="2"/>
      </rPr>
      <t>Mezipřírubové deskové šoupě DN 150 PN 10;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
Elektropohon: třífázový proud 3x400V, otáčky 11 1//min, uzavírací čas 30s, jmenovitý výkon 0,12kW, třída ochrany IP68, 2x polohový spínač (vyp/zap), 2x momentový spínač (vyp/zap), 2x signalizační spínač (vyp/zap), teplotní provedení -40°C až  80°C, mechanický ukazatel teploty, ruční kolo
Médium: zahustěný kal</t>
    </r>
  </si>
  <si>
    <t>Odtah kalu z kalových kónusů usazovacích nádrží</t>
  </si>
  <si>
    <t>2.51</t>
  </si>
  <si>
    <t>Potrubí nerezové, podélně svařované, mořené Ø159x3 Materiál: korozivzdorná ocel 1.4301 (X5CrNi 18-10) dle ČSN 10088-1</t>
  </si>
  <si>
    <t>52</t>
  </si>
  <si>
    <t>2.52</t>
  </si>
  <si>
    <t>Koleno 90° nerezové, podélně svařované, poloměr ohybu R= 1,5D; mořené Ø159x3 Materiál: korozivzdorná ocel 1.4301 (X5CrNi 18-10) dle ČSN 10088-1</t>
  </si>
  <si>
    <t>16</t>
  </si>
  <si>
    <t>2.53</t>
  </si>
  <si>
    <t>Příruba plochá přivařovací s hladkou těsnící lištou DN 150 PN 10;
ČSN EN 1092-1+A1 typ 01
Napojované potrubí: Ø 159x3mm
Materiálové provedení: korozivzdorná ocel 1.4301 (X5CrNi 18-10) dle ČSN 10088-1</t>
  </si>
  <si>
    <t>24</t>
  </si>
  <si>
    <t>2.54</t>
  </si>
  <si>
    <t>Příruba plochá zaslepovací DN 150 PN 10;
ČSN EN 1092-1+A1 typ 01
Napojované potrubí: Ø 159x3mm
Materiálové provedení: korozivzdorná ocel 1.4301 (X5CrNi 18-10) dle ČSN 10088-1</t>
  </si>
  <si>
    <t>Sání čerpadel primárního kalu</t>
  </si>
  <si>
    <t>2.55</t>
  </si>
  <si>
    <t>Potrubí nerezové, podélně svařované, mořené Ø206x3 Materiál: korozivzdorná ocel 1.4301 (X5CrNi 18-10) dle ČSN 10088-1</t>
  </si>
  <si>
    <t>2.56</t>
  </si>
  <si>
    <t>2.57</t>
  </si>
  <si>
    <t>T-kus nerezový, podélně svařovaný; mořený Ø206x3  Materiál: korozivzdorná ocel 1.4301 (X5CrNi 18-10) dle ČSN 10088-1</t>
  </si>
  <si>
    <t>2.58</t>
  </si>
  <si>
    <t>Redukce nerezová, podélně svařovaná, mořená 206/159/3 Materiál:  korozivzdorná ocel 1.4301 (X5CrNi 18-10) dle ČSN 10088-1</t>
  </si>
  <si>
    <t>2.59</t>
  </si>
  <si>
    <t>2.60</t>
  </si>
  <si>
    <t>6</t>
  </si>
  <si>
    <t>2.61</t>
  </si>
  <si>
    <t>Příruba plochá přivařovací s hladkou těsnící lištou DN 200 PN 10;
ČSN EN 1092-1+A1 typ 01
Napojované potrubí: Ø 206x3mm
Materiálové provedení: korozivzdorná ocel 1.4301 (X5CrNi 18-10) dle ČSN 10088-1</t>
  </si>
  <si>
    <t>Výtlak čerpadel primárního kalu</t>
  </si>
  <si>
    <t>2.63</t>
  </si>
  <si>
    <t>2.64</t>
  </si>
  <si>
    <t>2.65</t>
  </si>
  <si>
    <t>Koleno 45° nerezové, podélně svařované, poloměr ohybu R= 1,5D; mořené Ø159x3 Materiál: korozivzdorná ocel 1.4301 (X5CrNi 18-10) dle ČSN 10088-1</t>
  </si>
  <si>
    <t>2.66</t>
  </si>
  <si>
    <t>7</t>
  </si>
  <si>
    <t>Příruba plochá přivařovací s hladkou těsnící lištou DN 150 PN 10;
ČSN EN 1092-1+A1 typ 01
Napojované potrubí: DN150
Materiálové provedení: uhlíková ocel tř.11</t>
  </si>
  <si>
    <t>2.67</t>
  </si>
  <si>
    <t>T-kus nerezový, podélně svařovaný; mořený Ø159x3  Materiál: korozivzdorná ocel 1.4301 (X5CrNi 18-10) dle ČSN 10088-1</t>
  </si>
  <si>
    <t>Sání čerpadel plovoucích nečistot</t>
  </si>
  <si>
    <t>2.68</t>
  </si>
  <si>
    <t>5</t>
  </si>
  <si>
    <t>2.69</t>
  </si>
  <si>
    <t>2.70</t>
  </si>
  <si>
    <t>Výtlak čerpadel plovoucích nečistot</t>
  </si>
  <si>
    <t>2.71</t>
  </si>
  <si>
    <t>2.72</t>
  </si>
  <si>
    <t>2.73</t>
  </si>
  <si>
    <t>2.74</t>
  </si>
  <si>
    <t>2.75</t>
  </si>
  <si>
    <t>Nátokové potrubí plovoucích nečistot do jímky plovoucích nečistot</t>
  </si>
  <si>
    <t>2.76</t>
  </si>
  <si>
    <t>Potrubí nerezové, podélně svařované, mořené Ø306x3 Materiál: korozivzdorná ocel 1.4301 (X5CrNi 18-10) dle ČSN 10088-1</t>
  </si>
  <si>
    <t>8</t>
  </si>
  <si>
    <t>2.77</t>
  </si>
  <si>
    <t>Koleno 90° nerezové, podélně svařované, poloměr ohybu R= 1,5D; mořené Ø306x3 Materiál: korozivzdorná ocel 1.4301 (X5CrNi 18-10) dle ČSN 10088-1</t>
  </si>
  <si>
    <t>2.78</t>
  </si>
  <si>
    <t>Příruba plochá přivařovací s hladkou těsnící lištou DN 300 PN 10;
ČSN EN 1092-1+A1 typ 01
Napojované potrubí: Ø 306x3mm
Materiálové provedení: korozivzdorná ocel 1.4301 (X5CrNi 18-10) dle ČSN 10088-1</t>
  </si>
  <si>
    <t>2.79</t>
  </si>
  <si>
    <t>Příruba plochá přivařovací s hladkou těsnící lištou DN 300 PN 10;
ČSN EN 1092-1+A1 typ 01
Napojované potrubí: DN300
Materiálové provedení: uhlíková ocel tř.11</t>
  </si>
  <si>
    <t>Sání čerpadla odvodnění usazovacích nádrží</t>
  </si>
  <si>
    <t>2.80</t>
  </si>
  <si>
    <t>9</t>
  </si>
  <si>
    <t>2.81</t>
  </si>
  <si>
    <t>2.82</t>
  </si>
  <si>
    <t>2.83</t>
  </si>
  <si>
    <t>2.84</t>
  </si>
  <si>
    <t>Redukce nerezová excentrická, podélně svařovaná, mořená 206/159/3 Materiál:  korozivzdorná ocel 1.4301 (X5CrNi 18-10) dle ČSN 10088-1</t>
  </si>
  <si>
    <t>2.85</t>
  </si>
  <si>
    <t>2.86</t>
  </si>
  <si>
    <t>Příruba plochá přivařovací s hladkou těsnící lištou DN 100 PN 10;
ČSN EN 1092-1+A1 typ 01
Napojované potrubí: Ø 108x3mm
Materiálové provedení: korozivzdorná ocel 1.4301 (X5CrNi 18-10) dle ČSN 10088-1</t>
  </si>
  <si>
    <t>Výtlak čerpadla odvodnění usazovacích nádrží</t>
  </si>
  <si>
    <t>2.87</t>
  </si>
  <si>
    <t>2.88</t>
  </si>
  <si>
    <t>2.89</t>
  </si>
  <si>
    <t>Redukce nerezová, podélně svařovaná, mořená 159/108/3 Materiál:  korozivzdorná ocel 1.4301 (X5CrNi 18-10) dle ČSN 10088-1</t>
  </si>
  <si>
    <t>2.90</t>
  </si>
  <si>
    <t>Redukce nerezová, podélně svařovaná, mořená 108/88,9/3 Materiál:  korozivzdorná ocel 1.4301 (X5CrNi 18-10) dle ČSN 10088-1</t>
  </si>
  <si>
    <t>2.91</t>
  </si>
  <si>
    <t>2.92</t>
  </si>
  <si>
    <t>Příruba plochá přivařovací s hladkou těsnící lištou DN 80 PN 10;
ČSN EN 1092-1+A1 typ 01
Napojované potrubí: Ø 88,9x3mm
Materiálové provedení: korozivzdorná ocel 1.4301 (X5CrNi 18-10) dle ČSN 10088-1</t>
  </si>
  <si>
    <t>Sání čerpadla odsazené vody z jímky plovoucích nečistot</t>
  </si>
  <si>
    <t>2.93</t>
  </si>
  <si>
    <t>2.94</t>
  </si>
  <si>
    <t>2.95</t>
  </si>
  <si>
    <t>2.96</t>
  </si>
  <si>
    <t>Výtlak čerpadla odsazené vody z jímky plovoucích nečistot</t>
  </si>
  <si>
    <t>2.97</t>
  </si>
  <si>
    <t>Potrubí nerezové, podélně svařované, mořené Ø108x3 Materiál: korozivzdorná ocel 1.4301 (X5CrNi 18-10) dle ČSN 10088-1</t>
  </si>
  <si>
    <t>2.98</t>
  </si>
  <si>
    <t>Koleno 90° nerezové, podélně svařované, poloměr ohybu R= 1,5D; mořené Ø108x3 Materiál: korozivzdorná ocel 1.4301 (X5CrNi 18-10) dle ČSN 10088-1</t>
  </si>
  <si>
    <t>2.99</t>
  </si>
  <si>
    <t>2.100</t>
  </si>
  <si>
    <t>2.101</t>
  </si>
  <si>
    <t>2.102</t>
  </si>
  <si>
    <t>Příruba plochá přivařovací s hladkou těsnící lištou DN 100 PN 10;
ČSN EN 1092-1+A1 typ 01
Napojované potrubí: DN100
Materiálové provedení: uhlíková ocel tř.11</t>
  </si>
  <si>
    <t>Výtlačná potrubí úkapových čerpadel</t>
  </si>
  <si>
    <t>2.103</t>
  </si>
  <si>
    <t>Potrubí nerezové, podélně svařované, mořené Ø88,9x3 Materiál: korozivzdorná ocel 1.4301 (X5CrNi 18-10) dle ČSN 10088-1</t>
  </si>
  <si>
    <t>2.104</t>
  </si>
  <si>
    <t>Koleno 90° nerezové, podélně svařované, poloměr ohybu R= 1,5D; mořené Ø88,9x3 Materiál: korozivzdorná ocel 1.4301 (X5CrNi 18-10) dle ČSN 10088-1</t>
  </si>
  <si>
    <t>2.105</t>
  </si>
  <si>
    <t>2.106</t>
  </si>
  <si>
    <t>Šroubení přímé přivařovací DN80 vnější závit 3" Materiál: korozivzdorná ocel 1.4301 (X5CrNi 18-10) dle ČSN 10088-1</t>
  </si>
  <si>
    <t>2.107</t>
  </si>
  <si>
    <t>Závitová redukce 3"/2" Materiál: korozivzdorná ocel 1.4301 (X5CrNi 18-10) dle ČSN 10088-1</t>
  </si>
  <si>
    <t>2.108</t>
  </si>
  <si>
    <t>Bajonetová spojka s vnitřním závitem C52 Materiál: korozivzdorná ocel 1.4301 (X5CrNi 18-10) dle ČSN 10088-1</t>
  </si>
  <si>
    <t>2.109</t>
  </si>
  <si>
    <t>Bajonetová spojka - napojení na hadici C52 Materiál: korozivzdorná ocel 1.4301 (X5CrNi 18-10) dle ČSN 10088-1</t>
  </si>
  <si>
    <t>2.110</t>
  </si>
  <si>
    <t>Hadice 50/58,2 PN10; Pracovní teplota: -15°C/60°C; 
Materiál - transparentní PVC - hladká;
Materiál výstuže zapuštěná bílá PVC spirála;</t>
  </si>
  <si>
    <t>2.111</t>
  </si>
  <si>
    <t>Šroubení přímé DN50 vnitřní závit 2" Materiál: korozivzdorná ocel 1.4301 (X5CrNi 18-10) dle ČSN 10088-1</t>
  </si>
  <si>
    <t>2.112</t>
  </si>
  <si>
    <t>Redukce nerezová závitová vnější závit 2" vnější závit 6/4"  
Materiál: korozivzdorná ocel 1.4301 (X5CrNi 18-10) dle ČSN 10088-1</t>
  </si>
  <si>
    <t>Výtlačné potrubí z retenčních nádrží</t>
  </si>
  <si>
    <t>2.113</t>
  </si>
  <si>
    <t>Potrubí nerezové, podélně svařované, mořené Ø256x3 Materiál: korozivzdorná ocel 1.4301 (X5CrNi 18-10) dle ČSN 10088-1</t>
  </si>
  <si>
    <t>21</t>
  </si>
  <si>
    <t>2.114</t>
  </si>
  <si>
    <t>Koleno 90° nerezové, podélně svařované, poloměr ohybu R= 1,5D; mořené Ø256x3 Materiál: korozivzdorná ocel 1.4301 (X5CrNi 18-10) dle ČSN 10088-1</t>
  </si>
  <si>
    <t>2.115</t>
  </si>
  <si>
    <t>Příruba plochá přivařovací s hladkou těsnící lištou DN 250 PN 10;
ČSN EN 1092-1+A1 typ 01
Napojované potrubí: Ø 256x3mm
Materiálové provedení: korozivzdorná ocel 1.4301 (X5CrNi 18-10) dle ČSN 10088-1</t>
  </si>
  <si>
    <t>2.116</t>
  </si>
  <si>
    <t>Příruba plochá přivařovací s hladkou těsnící lištou DN 250 PN 10;
ČSN EN 1092-1+A1 typ 01
Napojované potrubí: DN250
Materiálové provedení: uhlíková ocel tř .11</t>
  </si>
  <si>
    <t>Výtlačné potrubí přebytečného kalu</t>
  </si>
  <si>
    <t>2.117</t>
  </si>
  <si>
    <t>20</t>
  </si>
  <si>
    <t>2.118</t>
  </si>
  <si>
    <t>2.119</t>
  </si>
  <si>
    <t>T-kus nerezový, podélně svařovaný; mořený Ø108x3  Materiál: korozivzdorná ocel 1.4301 (X5CrNi 18-10) dle ČSN 10088-1</t>
  </si>
  <si>
    <t>2.120</t>
  </si>
  <si>
    <t>2.121</t>
  </si>
  <si>
    <t>2.122</t>
  </si>
  <si>
    <t xml:space="preserve">Mytí stávající technologie vodou s dezinfekcí cca 15m3 </t>
  </si>
  <si>
    <t>2.123</t>
  </si>
  <si>
    <t xml:space="preserve">Provizorní hrazení nátokového a obtokového kanálu při výměně kanálových stavítek. </t>
  </si>
  <si>
    <t>2.124</t>
  </si>
  <si>
    <t xml:space="preserve">Ploché těsnění s ocelovou vložkou pro přírubový spoj dle DIN 1514-1
Materiálové provedení: EPDM s ocelovou vložkou
Přírubový spoj DN 300PN 10 - 2 ks
Přírubový spoj DN 200 PN 10 - 2 ks
Přírubový spoj DN 150 PN 10 - 44 ks
Přírubový spoj DN 100 PN 10 - 6 ks
Přírubový spoj DN 80 PN 10 - 10 ks
</t>
  </si>
  <si>
    <t>2.125</t>
  </si>
  <si>
    <t>Spojovací materiál přírubových spojů
Šroub se šestihrannou hlavou DIN 931/A2; třída pevnosti 70; tvářený za studena
Matice šestihranná DIN 934/A2
2x podložka DIN 125A/A2
Materiálové provedení: nerezová ocel 1.4301
Přírubový spoj DN 300PN 10 - 2 ks
Přírubový spoj DN 200 PN 10 - 2 ks
Přírubový spoj DN 150 PN 10 - 44 ks
Přírubový spoj DN 100 PN 10 - 6 ks
Přírubový spoj DN 80 PN 10 - 10 ks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</si>
  <si>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</si>
  <si>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</si>
  <si>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</si>
  <si>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</si>
  <si>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</si>
  <si>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</si>
  <si>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</si>
  <si>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</si>
  <si>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</si>
  <si>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</si>
  <si>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</si>
  <si>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</si>
  <si>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</si>
  <si>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 xml:space="preserve">Demontáž kompletního technologického zařízení upravovaných objektů ČOV::
- demontáž kompletního vystrojení usazovacích nádrží
- demontáž 4ks nátokových stavítek
- demontáž čs primárního kalu včetně trubních rozvodů armatur a čerpadel
- demontáž čs plovoucích nečistot
- demontáž trubních propojů a nátoků do jímek primárního kalu a plovoucích nečistot
Součástí demontáže je i odstranění kotevních a podpěrných prvků, řezání spojovacího materiálu přírubových spojů a kotevních prvků, dělení zařízení a trubních rozvodů na dílčí části pro ruční dopravu, provizorní podepírání demontovaného zařízení, manipulační prostředky, vodorovné a svislé přesuny v areálu ČOV, nakládání demontovaného zařízení na automobil </t>
  </si>
  <si>
    <t>10000</t>
  </si>
  <si>
    <t>2.139</t>
  </si>
  <si>
    <t>Prorážení otvorů</t>
  </si>
  <si>
    <t>97</t>
  </si>
  <si>
    <t>Dokončovací práce inženýrskách staveb</t>
  </si>
  <si>
    <t>93</t>
  </si>
  <si>
    <t>Doplňující práce na komunikaci</t>
  </si>
  <si>
    <t>91</t>
  </si>
  <si>
    <t>Ostatní</t>
  </si>
  <si>
    <t>799</t>
  </si>
  <si>
    <t>Malby</t>
  </si>
  <si>
    <t>784</t>
  </si>
  <si>
    <t>Nátěry</t>
  </si>
  <si>
    <t>783</t>
  </si>
  <si>
    <t>Konstrukce klempířské</t>
  </si>
  <si>
    <t>764</t>
  </si>
  <si>
    <t>Živičné krytiny</t>
  </si>
  <si>
    <t>712</t>
  </si>
  <si>
    <t>Izolace proti vodě</t>
  </si>
  <si>
    <t>711</t>
  </si>
  <si>
    <t>Výplně otvorů</t>
  </si>
  <si>
    <t>64</t>
  </si>
  <si>
    <t>Úpravy povrchů vnější</t>
  </si>
  <si>
    <t>62</t>
  </si>
  <si>
    <t>Upravy povrchů vnitřní</t>
  </si>
  <si>
    <t>61</t>
  </si>
  <si>
    <t>Komunikace</t>
  </si>
  <si>
    <t>Základy a zvláštní zakládání</t>
  </si>
  <si>
    <t>1231-83 Čerpání kalu a rozvodna</t>
  </si>
  <si>
    <t>SO 10</t>
  </si>
  <si>
    <t>1231-83 Usazovací nádrž</t>
  </si>
  <si>
    <t>SO 03</t>
  </si>
  <si>
    <t>Čerpání kalu a rozvodna</t>
  </si>
  <si>
    <t>Usazovací nádrž</t>
  </si>
  <si>
    <t>SO 03 Usazovací nádrž</t>
  </si>
  <si>
    <t xml:space="preserve">Přesun hmot pro zámečnické konstr., výšky do 6 m </t>
  </si>
  <si>
    <t>998767101R00</t>
  </si>
  <si>
    <t>na betonové lávce na středové straně:3,63*2+1,0</t>
  </si>
  <si>
    <t>po podélné straně monobloku:33,2</t>
  </si>
  <si>
    <t>Včetně kotevního materiálu a provedení kotvení.</t>
  </si>
  <si>
    <t>Dílenský výrobek.Kompletní specifikace viz výkres č.4 část D.1 a Technická zpráva stavební části.</t>
  </si>
  <si>
    <t>767 01 001</t>
  </si>
  <si>
    <t>zábradlí:33,2*0,015</t>
  </si>
  <si>
    <t>U120, 30ks dl.3,15m:3,15*30*13,3</t>
  </si>
  <si>
    <t>Demontáž profilů pro usazení desek PZD, včetně odřezání u dna, a zábradlí.</t>
  </si>
  <si>
    <t>15*9</t>
  </si>
  <si>
    <t>zhlaví v místě oken:(1,0+0,9)*0,4*0,2</t>
  </si>
  <si>
    <t>zhlaví:(36,0*2+12,8-1,0-0,9)*0,4*0,4</t>
  </si>
  <si>
    <t>91 Doplňující práce na komunikaci</t>
  </si>
  <si>
    <t>0,6*2+14,6</t>
  </si>
  <si>
    <t>Odstranění betonové plochy v místě odkopání kratší strany.</t>
  </si>
  <si>
    <t xml:space="preserve">Řezání stávajícího betonového krytu tl. 10 - 15 cm </t>
  </si>
  <si>
    <t>919735123R00</t>
  </si>
  <si>
    <t>5 Komunikace</t>
  </si>
  <si>
    <t>14,6*0,6*0,15</t>
  </si>
  <si>
    <t xml:space="preserve">Vyspravení podkladu po překopech podklad.betonem </t>
  </si>
  <si>
    <t>566905111R00</t>
  </si>
  <si>
    <t xml:space="preserve">Vyspravení podkladu po překopech štěrkopískem </t>
  </si>
  <si>
    <t>566901111R00</t>
  </si>
  <si>
    <t>výztuž 110kg/m3:110,465*0,11</t>
  </si>
  <si>
    <t>0,4*0,4*5,35*2*2</t>
  </si>
  <si>
    <t>průvlaky:0,4*0,4*5,5*11*2</t>
  </si>
  <si>
    <t>3,525*0,9*0,4</t>
  </si>
  <si>
    <t>náběhy stěny:31,275*0,6*0,4</t>
  </si>
  <si>
    <t>dělící stěna:(34,8*3,8+0,125)*0,4</t>
  </si>
  <si>
    <t>12,8*0,4*0,6</t>
  </si>
  <si>
    <t>36,0*2*0,6*0,4</t>
  </si>
  <si>
    <t>zhlaví:(36,0*2-1,0-0,9)*0,4*0,2</t>
  </si>
  <si>
    <t>0,4*3*5,35*2*2</t>
  </si>
  <si>
    <t>průvlaky:0,4*3*5,5*11*2</t>
  </si>
  <si>
    <t>3,525*(0,25*0,4)*2+0,15*0,4*2</t>
  </si>
  <si>
    <t>náběhy dělící stěny:31,475*(0,1+0,4)*2+0,6*0,4</t>
  </si>
  <si>
    <t>dělící stěna:34,8*3,8*2+1,25*2+0,6*0,4</t>
  </si>
  <si>
    <t>zhlaví uvnitř, kratší strana:12,0*0,2+5,5*2*0,4</t>
  </si>
  <si>
    <t>(0,2*2+1,0)*0,4</t>
  </si>
  <si>
    <t>okna:(0,2+0,9)*0,4</t>
  </si>
  <si>
    <t>zhlaví uvnitř, delší stěny vč.náběhů:(0,2+0,2+0,4)*(36,0*2-1,0-0,9)-0,4*0,4*13*2</t>
  </si>
  <si>
    <t>zhlaví vně:(36,4*2+12,8)*0,6-(1,0+0,9)*0,2</t>
  </si>
  <si>
    <t>kotvení zhlaví ke stávajícím svislým stěnám:2*6</t>
  </si>
  <si>
    <t>kotvení stěny ke stávajícím svislým stěnám:4*18</t>
  </si>
  <si>
    <t>kotvení stěny ke dnu:2*173</t>
  </si>
  <si>
    <t>Kotevní pruty svařit s výztuží stěny.</t>
  </si>
  <si>
    <t>Kotevní trny z výztuže R 10505 d14mm dl.1300mm včetně provedení vrtaných otvorů do betonu pro chemickou kotvu d18mm hl.300mm, jejich vyčištění, osazení trnu pomocí chemického kotevního tmelu do trvale vlhkého prostředí.</t>
  </si>
  <si>
    <t>Chemické kotvy pro spřažení nové dělící stěny se stávající železobetonovou konstrukcí.</t>
  </si>
  <si>
    <t>Chemické kotvy do betonu jádrový vývrt, trn R10, tmel, D+M</t>
  </si>
  <si>
    <t>038 03 02</t>
  </si>
  <si>
    <t>(3,1+0,14+0,1)*0,4</t>
  </si>
  <si>
    <t>styk stěna/stěna:3,8*0,7+0,9*0,4</t>
  </si>
  <si>
    <t>styk stěna/dno:34,8*0,4</t>
  </si>
  <si>
    <t>zhlaví:(36,0*2+12,8-1,0-0,9)*0,4</t>
  </si>
  <si>
    <t>2*2,0*(0,6^2+sqrt(0,6^2*2,75*3,0)+2,75*3,0)/3</t>
  </si>
  <si>
    <t>kalové jímky:2*2,0*(0,6^2+sqrt(0,6^2*3,0^2)+3,0^2)/3</t>
  </si>
  <si>
    <t>nádrž:34,8*12,0*3,6</t>
  </si>
  <si>
    <t>nadzemní stěna a sloupky obtokového kanálu:12,2</t>
  </si>
  <si>
    <t>vnější svislé stěny:62,5</t>
  </si>
  <si>
    <t>kanál, vč.okna:35,6</t>
  </si>
  <si>
    <t>vnitřní svislé stěny, vč.okna (do 1m pod hladinu):129,4</t>
  </si>
  <si>
    <t>kalové jímky, dna:1,5</t>
  </si>
  <si>
    <t>kalové jímky, svislé stěny:3,0</t>
  </si>
  <si>
    <t>kalové jímky, šikmé stěny:63,0</t>
  </si>
  <si>
    <t>dno:369,2</t>
  </si>
  <si>
    <t>kanál, vč.okna:15,8</t>
  </si>
  <si>
    <t>vnitřní svislé stěny, vč.okna:337,6</t>
  </si>
  <si>
    <t>vnější svislé stěny, vč.nadzemní stěny a sloupků obtokového kanálu:23,7</t>
  </si>
  <si>
    <t>dno:383,1</t>
  </si>
  <si>
    <t>kanál:15,8</t>
  </si>
  <si>
    <t>vnitřní svislé stěny, vč.oken:341</t>
  </si>
  <si>
    <t>předpoklad:20,0</t>
  </si>
  <si>
    <t>nádrž:34,8*12,0*3,4</t>
  </si>
  <si>
    <t>předpoklad:100,0</t>
  </si>
  <si>
    <t>0,6*0,3*36,4</t>
  </si>
  <si>
    <t>0,6*0,15*14,6</t>
  </si>
  <si>
    <t>0,6*0,6*32,95</t>
  </si>
  <si>
    <t>14,6*0,6</t>
  </si>
  <si>
    <t xml:space="preserve">Odstranění podkladu pl.50 m2, bet.prostý tl.15 cm </t>
  </si>
  <si>
    <t>113109315R00</t>
  </si>
  <si>
    <t>SO 10 Čerpání kalu a rozvodna</t>
  </si>
  <si>
    <t>799 Ostatní</t>
  </si>
  <si>
    <t>Demontáž, uskladnění a opětovná montáž konstrukce hromosvodu</t>
  </si>
  <si>
    <t>799 10 01</t>
  </si>
  <si>
    <t>784 Malby</t>
  </si>
  <si>
    <t>(1,5+1,8*2)*0,13*4</t>
  </si>
  <si>
    <t>ostění:(1,45+2,5*2)*0,35</t>
  </si>
  <si>
    <t>-1,5*1,8*4</t>
  </si>
  <si>
    <t>otvory:-1,45*2,5*2</t>
  </si>
  <si>
    <t>vstup do kolektoru, stěny:(5,675*2+4,45*2)*3,8</t>
  </si>
  <si>
    <t>vstup do kolektoru, strop:5,675*4,45</t>
  </si>
  <si>
    <t>ostění:(1,5+1,8*2)*0,13</t>
  </si>
  <si>
    <t>-1,5*1,8</t>
  </si>
  <si>
    <t>otvory:-1,45*2,5</t>
  </si>
  <si>
    <t>rozvodna, stěny:(2,475*2+4,45*2)*3,8</t>
  </si>
  <si>
    <t>rozvodna, strop:2,475*4,45</t>
  </si>
  <si>
    <t>Bílý nátěr paropropustný, s protiplísňovou přísadou.</t>
  </si>
  <si>
    <t xml:space="preserve">Malba protiplísňová, bílá, bez penetrace, 2 x </t>
  </si>
  <si>
    <t>784115512</t>
  </si>
  <si>
    <t xml:space="preserve">Penetrace podkladu před výmalbou </t>
  </si>
  <si>
    <t>784191101</t>
  </si>
  <si>
    <t>783 Nátěry</t>
  </si>
  <si>
    <t>ocelové nosníky v kolektoru:10,0</t>
  </si>
  <si>
    <t>kryty ventilátorů na kolektoru:3,0*2</t>
  </si>
  <si>
    <t>žebřík pro vstup z kolektoru z terénu:1,0</t>
  </si>
  <si>
    <t>žebřík s ochranným košem pro výstup na střechu:4,5</t>
  </si>
  <si>
    <t>rámy oken:1,0*5</t>
  </si>
  <si>
    <t>vnitřní vrata, vč.zárubně:1,45*2,5*2+(1,45+2,5*2)*0,25</t>
  </si>
  <si>
    <t>poklop nad montážním otvorem, vč.rámu:1,6*2,2*2+(1,6*2+2,2*2)*0,15</t>
  </si>
  <si>
    <t>ocelové zábradlí:(3,1*2+0,65*2+3,5*2+3,3*2)*0,5</t>
  </si>
  <si>
    <t>nosná konstrukce stávajícího ocelového schodiště do kolektoru:17,0</t>
  </si>
  <si>
    <t xml:space="preserve">Nátěr syntetický kov.konstrukcí 2x </t>
  </si>
  <si>
    <t>783222120R00</t>
  </si>
  <si>
    <t xml:space="preserve">Nátěr syntetický kovových konstrukcí základní </t>
  </si>
  <si>
    <t>783226100R00</t>
  </si>
  <si>
    <t>Odrezivění, odmaštění a mechanické očištění podkladu.</t>
  </si>
  <si>
    <t>Očištění a příprava podkladu stávající ocelové konstrukce</t>
  </si>
  <si>
    <t>783 001</t>
  </si>
  <si>
    <t>oplechování parapetů:0,44*1,5*5</t>
  </si>
  <si>
    <t>oplechování atiky:0,44*19,4</t>
  </si>
  <si>
    <t>oplechování římsy:0,6*1,7</t>
  </si>
  <si>
    <t>odpadní trouba:Pi*0,125*10,5</t>
  </si>
  <si>
    <t>kotlík:0,8</t>
  </si>
  <si>
    <t>oplechování okapu:0,33*8,5</t>
  </si>
  <si>
    <t>okapní žlab:0,25*2*8,5</t>
  </si>
  <si>
    <t>Nátěr 1x reaktivní základní, 2x svrchní syntetický.</t>
  </si>
  <si>
    <t xml:space="preserve">Nátěr syntet. klempířských konstrukcí, Z + 2 x </t>
  </si>
  <si>
    <t>783522000R00</t>
  </si>
  <si>
    <t>Povrchová úprava: žárové zinkování min 60 µm.</t>
  </si>
  <si>
    <t>Ocelový žárově pozinkovaný rýhovaný plech s rámem z ocelových Pz profilů o rozměru 900x1200mm.</t>
  </si>
  <si>
    <t>Kompletní specifikace jednotlivých prvků viz výkres  č.9 část D.1 a Technická zpráva stavební části.</t>
  </si>
  <si>
    <t>Zakrytí jímky vratného kalu, poklop 900x1200mm ocelový Pz plech, vč.rámu a kotvení, D+M</t>
  </si>
  <si>
    <t>767 10 06</t>
  </si>
  <si>
    <t>3,6*1,2</t>
  </si>
  <si>
    <t>Nosný pásek : 40 x 3 mm.</t>
  </si>
  <si>
    <t>Rozměr : 3600x1200mm.</t>
  </si>
  <si>
    <t>Včetně spojovacího a kotevního materiálu, včetně kotvení.</t>
  </si>
  <si>
    <t>767 10 05.2</t>
  </si>
  <si>
    <t>spojovací a kotevní materiál 5ˇ%:84,216*0,05</t>
  </si>
  <si>
    <t>ocelový Pz nosník L 70/70/6:(3,6*2+1,2*5)*6,38</t>
  </si>
  <si>
    <t>767 10 05.1</t>
  </si>
  <si>
    <t>Poklopy z ocelového pozinkovaného roštu tl.40mm 600x600mm, včetně rámu a kotvení, D+M</t>
  </si>
  <si>
    <t>767 10 04</t>
  </si>
  <si>
    <t>Stávající vnitřní schodiště schodišťový stupeň ocel 750x240mm, tl.40mm, D+M</t>
  </si>
  <si>
    <t>767 10 03</t>
  </si>
  <si>
    <t>767 10 02</t>
  </si>
  <si>
    <t>Venkovní vstupní rampa schodišťový stupeň ocel 1000x300mm, tl.40mm, D+M</t>
  </si>
  <si>
    <t>767 10 01.4</t>
  </si>
  <si>
    <t>Venkovní vstupní rampa zábradlí ocelové Pz trubkové svařované, D+M</t>
  </si>
  <si>
    <t>767 10 01.3</t>
  </si>
  <si>
    <t>6,2*1,1</t>
  </si>
  <si>
    <t>Rozměr : 6200x1100mm.</t>
  </si>
  <si>
    <t>Venkovní vstupní rampa, podesta ocelový pozinkovaný rošt tl.40mm, D+M</t>
  </si>
  <si>
    <t>767 10 01.2</t>
  </si>
  <si>
    <t>spojovací a kotevní materiál 5ˇ%:472,0*0,05</t>
  </si>
  <si>
    <t>nosná ocelová konstrukce:472,0</t>
  </si>
  <si>
    <t>Venkovní vstupní rampa ocelové žárově pozinkované konstrukce, D+M</t>
  </si>
  <si>
    <t>767 10 01.1</t>
  </si>
  <si>
    <t>rošty pro zakrytí otvorů ve stropě jímky primárního kalu:0,7*0,7*2*36,5</t>
  </si>
  <si>
    <t>pororoštové stupně vnitřního schodiště:20*6,5</t>
  </si>
  <si>
    <t>pororoštové stupně venkovního schodiště:4*10,5</t>
  </si>
  <si>
    <t>nosná konstrukce nástupního schodiště na venkovní rampu:100,0</t>
  </si>
  <si>
    <t>zábradlí:55,5*15,0</t>
  </si>
  <si>
    <t>764 Konstrukce klempířské</t>
  </si>
  <si>
    <t xml:space="preserve">Přesun hmot pro klempířské konstr., výšky do 6 m </t>
  </si>
  <si>
    <t>998764101R00</t>
  </si>
  <si>
    <t>1,5*5</t>
  </si>
  <si>
    <t>Materiál : ocelový pozinkovaný plech tl.0,6mm.</t>
  </si>
  <si>
    <t xml:space="preserve">Oplechování parapetů včetně rohů Pz, rš 440 mm </t>
  </si>
  <si>
    <t>764410260</t>
  </si>
  <si>
    <t xml:space="preserve">Oplechování zdí z Pz plechu, rš 440 mm </t>
  </si>
  <si>
    <t>764430230</t>
  </si>
  <si>
    <t xml:space="preserve">Oplechování říms z Pz plechu, rš 600 mm </t>
  </si>
  <si>
    <t>764421280R00</t>
  </si>
  <si>
    <t>Položka je kalkulována včetně nákladů na dodání zděří, manžet, odboček, kolen, odskoků, výpustí vody a přechodových kusů.</t>
  </si>
  <si>
    <t xml:space="preserve">Odpadní trouby z Pz plechu, kruhové, D 125 mm </t>
  </si>
  <si>
    <t>764454203</t>
  </si>
  <si>
    <t xml:space="preserve">Kotlík z Pz plechu kónický pro trouby D do 125 mm </t>
  </si>
  <si>
    <t>764359212R00</t>
  </si>
  <si>
    <t xml:space="preserve">Oplechování okapů Pz, živičná krytina, rš 330 mm </t>
  </si>
  <si>
    <t>764323230R00</t>
  </si>
  <si>
    <t>Položka je kalkulována včetně háků, čel, rohů, rovných hrdel a dilatací.</t>
  </si>
  <si>
    <t xml:space="preserve">Žlaby z Pz plechu podokapní půlkruhové, rš 250 mm </t>
  </si>
  <si>
    <t>764352201R00</t>
  </si>
  <si>
    <t xml:space="preserve">Demontáž oplechování parapetů,rš od 400 do 600 mm </t>
  </si>
  <si>
    <t>764410880R00</t>
  </si>
  <si>
    <t>stávající oplechování atiky:19,4</t>
  </si>
  <si>
    <t xml:space="preserve">Demontáž oplechování zdí,rš od 330 do 500 mm </t>
  </si>
  <si>
    <t>764430840R00</t>
  </si>
  <si>
    <t xml:space="preserve">Demontáž oplechování říms, rš 660 mm, do 30° </t>
  </si>
  <si>
    <t>764321830R00</t>
  </si>
  <si>
    <t xml:space="preserve">Demontáž odpadních trub kruhových,D 120 mm </t>
  </si>
  <si>
    <t>764454802R00</t>
  </si>
  <si>
    <t xml:space="preserve">Demont. oplech. okapů, živičná krytina, rš 330 mm </t>
  </si>
  <si>
    <t>764323830R00</t>
  </si>
  <si>
    <t xml:space="preserve">Demontáž žlabů půlkruh. rovných, rš 250 mm, do 30° </t>
  </si>
  <si>
    <t>764352800R00</t>
  </si>
  <si>
    <t>712 Živičné krytiny</t>
  </si>
  <si>
    <t xml:space="preserve">Přesun hmot pro povlakové krytiny, výšky do 6 m </t>
  </si>
  <si>
    <t>998712101R00</t>
  </si>
  <si>
    <t>(9,0+4,95*2)*0,25</t>
  </si>
  <si>
    <t>(0,35+0,15)*0,5*4,95*2</t>
  </si>
  <si>
    <t>vyvedení na korunu atiky:8,5*0,15</t>
  </si>
  <si>
    <t>stávající střešní krytina:8,5*5,25</t>
  </si>
  <si>
    <t>Netkaná geotextilie z polypropylenu se separační, ochranou, filtrační a zpevňovací funkcí.</t>
  </si>
  <si>
    <t>Povlaková krytina střech do 10°, podklad. textilie 1 vrstva - včetně dodávky podkladní PP textilie</t>
  </si>
  <si>
    <t>712391171RZ3</t>
  </si>
  <si>
    <t>Včetně ukotvení k podkladu hmoždinkami, svaření všech spojů a překrytí kotev fólií.</t>
  </si>
  <si>
    <t>Střešní hydroizolační fólie z měkčeného PVC.</t>
  </si>
  <si>
    <t>Krytina střech do 10° fólie, 4 kotvy/m2, na beton vč. dodávky PVC fólie tl. 1,5 mm</t>
  </si>
  <si>
    <t>712372111RS3</t>
  </si>
  <si>
    <t xml:space="preserve">Odstranění živičné krytiny střech do 30° 2vrstvé </t>
  </si>
  <si>
    <t>712400832R00</t>
  </si>
  <si>
    <t>711 Izolace proti vodě</t>
  </si>
  <si>
    <t xml:space="preserve">Přesun hmot pro izolace proti vodě, výšky do 6 m </t>
  </si>
  <si>
    <t>998711101R00</t>
  </si>
  <si>
    <t>konstrukce nášlapné vrstvy, horní úroveň kolektoru:7,2*24,85-9,0*5,2-2,7*1,2-3,6*1,2</t>
  </si>
  <si>
    <t>Při stanovení množství izolace se z celkového množství neodečítají otvory nebo neizolované plochy menší než 2 m2.</t>
  </si>
  <si>
    <t>Provedení očištění povrchu a natavení jedné vrstvy těžkého modifikovaného asfaltového pásu včetně dodávky materiálů.</t>
  </si>
  <si>
    <t>Izolace proti vlhk. vodorovná pásy přitavením 1 vrstva - včetně dodávky asf.modifikovaného pásu</t>
  </si>
  <si>
    <t>711141559</t>
  </si>
  <si>
    <t>V položce je zakalkulována i dodávka asfaltového laku v množství 0,44 kg/m2.</t>
  </si>
  <si>
    <t>Izolace proti vlhk.vodor. nátěr asf.lak za studena 1x nátěr - včetně dodávky asfaltového laku</t>
  </si>
  <si>
    <t>711111002RZ1</t>
  </si>
  <si>
    <t>97 Prorážení otvorů</t>
  </si>
  <si>
    <t>ostění:(1,5+1,8*2)*0,15*5</t>
  </si>
  <si>
    <t>-1,5*1,8*5</t>
  </si>
  <si>
    <t>římsa:(0,3+0,3)*8,5+0,3*0,3*2</t>
  </si>
  <si>
    <t>9,0*3,75+0,65*0,25*2</t>
  </si>
  <si>
    <t>stěny:(9,0+5,2*2)*4,0</t>
  </si>
  <si>
    <t xml:space="preserve">Otlučení omítek vnějších MVC v složit.1-4 do 15 % </t>
  </si>
  <si>
    <t>978015221.15</t>
  </si>
  <si>
    <t xml:space="preserve">Otlučení omítek vnitřních stěn v rozsahu do 15 % </t>
  </si>
  <si>
    <t>978013121.15</t>
  </si>
  <si>
    <t xml:space="preserve">Otlučení omítek vnitřních vápenných stropů do 15 % </t>
  </si>
  <si>
    <t>978011121.15</t>
  </si>
  <si>
    <t>stávající dvoukřídlá vrata 1450/2500mm:1,45*2,5</t>
  </si>
  <si>
    <t xml:space="preserve">Vybourání kovových vrat plochy do 5 m2 </t>
  </si>
  <si>
    <t>968072558R00</t>
  </si>
  <si>
    <t xml:space="preserve">Vyvěšení, zavěšení kovových křídel dveří pl. 2 m2 </t>
  </si>
  <si>
    <t>968071125R00</t>
  </si>
  <si>
    <t>venkovní rampa:6,2*1,1*0,2</t>
  </si>
  <si>
    <t xml:space="preserve">Bourání ŽB stropů deskových tl. nad 8 cm </t>
  </si>
  <si>
    <t>963051113R00</t>
  </si>
  <si>
    <t>blok  500x570x200mm:0,5*0,57*0,2</t>
  </si>
  <si>
    <t>blok 700x570x245mm:0,7*0,57*0,245</t>
  </si>
  <si>
    <t>blok 500x570x230mm:0,5*0,57*0,23</t>
  </si>
  <si>
    <t>blok 500x750x245mm, 2ks:0,5*0,75*0,245*2</t>
  </si>
  <si>
    <t>Vybourání stávajících základů pro technologii v kolektoru.</t>
  </si>
  <si>
    <t xml:space="preserve">Bourání základů z betonu prostého </t>
  </si>
  <si>
    <t>961044111R00</t>
  </si>
  <si>
    <t>(7,2*24,85-9,0*5,2-0,8*0,8*2-0,6*0,6*2-2,7*1,2-0,9*1,2-3,6*1,2)*0,12</t>
  </si>
  <si>
    <t>Odbourání betonové pochůzné vrstvy na horní úrovni kolektoru na stávající nosnou konstrukci (monolitickou nebo na stropní panely) v předpokládané tl.12cm.</t>
  </si>
  <si>
    <t>Bourání mazanin betonových tl. nad 10 cm, nad 4 m2 ručně tl. mazaniny 10 - 15 cm</t>
  </si>
  <si>
    <t>965042241RT1</t>
  </si>
  <si>
    <t>93 Dokončovací práce inženýrskách staveb</t>
  </si>
  <si>
    <t>Otvor jádrovým vývrtem d102mm přes železobetonový strop tloušťky 350mm.</t>
  </si>
  <si>
    <t>Prostup ŽB stropem celkové tl.350mm, nevodotěsný o průměru 100mm</t>
  </si>
  <si>
    <t>093 10 06</t>
  </si>
  <si>
    <t>Otvor jádrovým vývrtem d122mm přes železobetonový strop tloušťky 350mm, po protažení potrubí bude prostup dotěsněn vodotěsným betonem/těsnící maltou/montážní pěnou.</t>
  </si>
  <si>
    <t>Prostup pro potrubí DN 100 ŽB stropem celkové tl.350mm, nevodotěsný</t>
  </si>
  <si>
    <t>093 10 05</t>
  </si>
  <si>
    <t>Otvor jádrovým vývrtem d400mm přes železobetonovou stěnu tloušťky 400mm, po protažení potrubí bude osazeno segmentové těsnění a bude aplikován trvale pružný krycí tmel vhodný do agresivního prostředí.</t>
  </si>
  <si>
    <t>Prostup pro potrubí DN300 ŽB stěnou tl.400mm, vodotěsný</t>
  </si>
  <si>
    <t>093 10 04</t>
  </si>
  <si>
    <t>Otvor jádrovým vývrtem d250mm přes železobetonovou stěnu tloušťky 400mm, po protažení potrubí bude osazeno segmentové těsnění a bude aplikován trvale pružný krycí tmel vhodný do agresivního prostředí.</t>
  </si>
  <si>
    <t>Prostup pro potrubí DN200 ŽB stěnou tl.400mm, vodotěsný</t>
  </si>
  <si>
    <t>093 10 03</t>
  </si>
  <si>
    <t>Otvor jádrovým vývrtem d200mm přes železobetonovou stěnu tloušťky 400mm, po protažení potrubí bude osazeno segmentové těsnění a bude aplikován trvale pružný krycí tmel vhodný do agresivního prostředí.</t>
  </si>
  <si>
    <t>Prostup pro potrubí DN150 ŽB stěnou tl.400mm, vodotěsný</t>
  </si>
  <si>
    <t>093 10 02</t>
  </si>
  <si>
    <t>Otvor jádrovým vývrtem d122mm přes železobetonovou stěnu tloušťky 400mm, po protažení potrubí bude osazeno segmentové těsnění a bude aplikován trvale pružný krycí tmel vhodný do agresivního prostředí.</t>
  </si>
  <si>
    <t>Prostup pro potrubí DN80 ŽB stěnou tl.400mm, vodotěsný</t>
  </si>
  <si>
    <t>093 10 01</t>
  </si>
  <si>
    <t>podlaha v kolektoru:24,05*6,4-4,3*2,0-6,8*1,6-4,0*1,6</t>
  </si>
  <si>
    <t>horní úroveň kolektoru:7,2*24,85-9,0*5,2-0,8*0,8*2-0,6*0,6*2-2,7*1,2-0,9*1,2-3,6*1,2</t>
  </si>
  <si>
    <t xml:space="preserve">Čištění ploch betonových konstrukcí tlakovou vodou </t>
  </si>
  <si>
    <t>938902122R00</t>
  </si>
  <si>
    <t>64 Výplně otvorů</t>
  </si>
  <si>
    <t>Specifikace viz výkres  č.9 část D.1 a Technická zpráva stavební části.</t>
  </si>
  <si>
    <t>Dveře vchodové plastové 2křídlové 1450/2500mm plná, zateplená, uzamyk., vč.zárubně rámové, D+M</t>
  </si>
  <si>
    <t>064 10 01</t>
  </si>
  <si>
    <t>62 Úpravy povrchů vnější</t>
  </si>
  <si>
    <t>konstrukce nášlapné vrstvy, horní úroveň kolektoru:(7,2*24,85-9,0*5,2-0,8*0,8*2-0,6*0,6*2-2,7*1,2-0,9*1,2-3,6*1,2)*0,1</t>
  </si>
  <si>
    <t xml:space="preserve">Mazanina betonová tl. 7 - 12 cm C 30/37 </t>
  </si>
  <si>
    <t>631313711</t>
  </si>
  <si>
    <t>konstrukce nášlapné vrstvy, horní úroveň kolektoru:7,2*24,85-9,0*5,2-0,8*0,8*2-0,6*0,6*2-2,7*1,2-0,9*1,2-3,6*1,2</t>
  </si>
  <si>
    <t>vyrovnání zastřešení rozvodny:8,5*5,25</t>
  </si>
  <si>
    <t xml:space="preserve">Vyrovnávací potěr, v ploše, tl. 20 mm </t>
  </si>
  <si>
    <t>632451031R00</t>
  </si>
  <si>
    <t>Penetrace + 2 x krycí nátěr.</t>
  </si>
  <si>
    <t>Včetně očištění před opravou.</t>
  </si>
  <si>
    <t xml:space="preserve">Oprava vnějších omítek vápen. štuk. II, do 15 % </t>
  </si>
  <si>
    <t>622422121.15</t>
  </si>
  <si>
    <t>61 Upravy povrchů vnitřní</t>
  </si>
  <si>
    <t>Včetně omytí před opravou.</t>
  </si>
  <si>
    <t xml:space="preserve">Oprava vápen.omítek stěn do 15 % pl. - štukových </t>
  </si>
  <si>
    <t>612421231.15</t>
  </si>
  <si>
    <t>Včetně pomocného pracovního lešení o výšce podlahy do 1900 mm a pro zatížení do 1,5 kPa.</t>
  </si>
  <si>
    <t xml:space="preserve">Oprava váp.omítek stropů do 15% plochy - štukových </t>
  </si>
  <si>
    <t>611421231.15</t>
  </si>
  <si>
    <t>kolektor, strop a průvlaky:136,0</t>
  </si>
  <si>
    <t>kolektor, vnitřní svislé stěny:285,0</t>
  </si>
  <si>
    <t>- celoplošnou povrchovou úpravu betonových konstrukcí, uzavírací nátěr na beton, barva šedá, stěny a strop kolektoru.</t>
  </si>
  <si>
    <t>Povrchová úprava monolitu sjednocující nátěr na beton ve dvou vrstvách</t>
  </si>
  <si>
    <t>300 021</t>
  </si>
  <si>
    <t>jímka plovoucích nečistot:3,6*1,2*4,4</t>
  </si>
  <si>
    <t>jímka vratného kalu:6,0*1,2*4,1</t>
  </si>
  <si>
    <t>jímka primárního kalu:3,5*1,6*4,2</t>
  </si>
  <si>
    <t>kolektor:(24,05*6,4-4,3*2,0-6,8*1,6-4,0*1,6)*4,1</t>
  </si>
  <si>
    <t>kolektor, vnější svislé stěny:20,0</t>
  </si>
  <si>
    <t>kolektor, předpoklad:40,0</t>
  </si>
  <si>
    <t>Předpoklad : 0,01m/m2 ploch.</t>
  </si>
  <si>
    <t>jímka plovoucích nečistot, dno:4,3</t>
  </si>
  <si>
    <t>jímka plovoucích nečistot, svislé stěny:42,7</t>
  </si>
  <si>
    <t>jímka vratného kalu, dno:7,2</t>
  </si>
  <si>
    <t>jímka vrtatného kalu, svislé stěny:59,0</t>
  </si>
  <si>
    <t>jímka vratného kalu, strop:4,5</t>
  </si>
  <si>
    <t>jímka primárního kalu, dno:5,6</t>
  </si>
  <si>
    <t>jímka primárního kalu, svislé stěny:43,1</t>
  </si>
  <si>
    <t>jímka primárního kalu, strop:5,5</t>
  </si>
  <si>
    <t>jímka plovoucích nečistot:2,5</t>
  </si>
  <si>
    <t>jímka vratného kalu:1,5</t>
  </si>
  <si>
    <t>jímka primárního kalu:1,5</t>
  </si>
  <si>
    <t>2 Základy a zvláštní zakládání</t>
  </si>
  <si>
    <t>blok 800x800x50mm, 2ks:0,8*0,8*0,05*2</t>
  </si>
  <si>
    <t xml:space="preserve">Základ pod stroje plochy do 1,00 m2 z bet. C 30/37 </t>
  </si>
  <si>
    <t>278381156</t>
  </si>
  <si>
    <t>blok 350x800x50mm:0,35*0,8*0,05</t>
  </si>
  <si>
    <t>blok 600x600x50mm, 2ks:0,6*0,6*0,05*2</t>
  </si>
  <si>
    <t xml:space="preserve">Základ pod stroje plochy do 0,50 m2 z bet. C 30/37 </t>
  </si>
  <si>
    <t>278381146</t>
  </si>
  <si>
    <t>blok 300x800x50mm:0,3*0,8*0,05</t>
  </si>
  <si>
    <t xml:space="preserve">Základ pod stroje plochy do 0,25 m2 z bet. C 30/37 </t>
  </si>
  <si>
    <t>278381136</t>
  </si>
  <si>
    <t>0,6*0,3*7,2*2</t>
  </si>
  <si>
    <t>Odkopání kratších stěn objektu pro zpřístupnění sanačních prací.</t>
  </si>
  <si>
    <t>Číslo</t>
  </si>
  <si>
    <t>Materiál</t>
  </si>
  <si>
    <t>Celková cena za položku</t>
  </si>
  <si>
    <t>Cena/ks</t>
  </si>
  <si>
    <t>Celkem</t>
  </si>
  <si>
    <t>Kabely</t>
  </si>
  <si>
    <t>1.</t>
  </si>
  <si>
    <t>21080-4733</t>
  </si>
  <si>
    <t>CMFM-X 2x1,5</t>
  </si>
  <si>
    <t>2.</t>
  </si>
  <si>
    <t>21081-0061</t>
  </si>
  <si>
    <t>CYKY-J 12x1,5</t>
  </si>
  <si>
    <t>3.</t>
  </si>
  <si>
    <t>21081-0064</t>
  </si>
  <si>
    <t>CYKY-J 19x1,5</t>
  </si>
  <si>
    <t>4.</t>
  </si>
  <si>
    <t>21081-0045</t>
  </si>
  <si>
    <t>CYKY-J 3x1,5</t>
  </si>
  <si>
    <t>5.</t>
  </si>
  <si>
    <t>21081-0046</t>
  </si>
  <si>
    <t>CYKY-J 3x2,5</t>
  </si>
  <si>
    <t>6.</t>
  </si>
  <si>
    <t>21081-0047</t>
  </si>
  <si>
    <t>CYKY-J 3x4</t>
  </si>
  <si>
    <t>7.</t>
  </si>
  <si>
    <t>21081-0049</t>
  </si>
  <si>
    <t>CYKY-J 4x1,5</t>
  </si>
  <si>
    <t>8.</t>
  </si>
  <si>
    <t>21081-0050</t>
  </si>
  <si>
    <t>CYKY-J 4x2,5</t>
  </si>
  <si>
    <t>9.</t>
  </si>
  <si>
    <t>21081-0051</t>
  </si>
  <si>
    <t>CYKY-J 4x4</t>
  </si>
  <si>
    <t>10.</t>
  </si>
  <si>
    <t>21081-0052</t>
  </si>
  <si>
    <t>CYKY-J 4x6</t>
  </si>
  <si>
    <t>11.</t>
  </si>
  <si>
    <t>21081-0053</t>
  </si>
  <si>
    <t>CYKY-J 4x10</t>
  </si>
  <si>
    <t>12.</t>
  </si>
  <si>
    <t>21081-0055</t>
  </si>
  <si>
    <t>CYKY-J 5x1,5</t>
  </si>
  <si>
    <t>13.</t>
  </si>
  <si>
    <t>21081-0056</t>
  </si>
  <si>
    <t>CYKY-J 5x2,5</t>
  </si>
  <si>
    <t>14.</t>
  </si>
  <si>
    <t>21081-0486</t>
  </si>
  <si>
    <t>CYKY-J 5x6</t>
  </si>
  <si>
    <t>15.</t>
  </si>
  <si>
    <t>21081-0041</t>
  </si>
  <si>
    <t>CYKY-O 2x1,5</t>
  </si>
  <si>
    <t>16.</t>
  </si>
  <si>
    <t>CYKY-O 4x1,5</t>
  </si>
  <si>
    <t>17.</t>
  </si>
  <si>
    <t>21081-0058</t>
  </si>
  <si>
    <t>CYKY-O 7x1,5</t>
  </si>
  <si>
    <t>18.</t>
  </si>
  <si>
    <t>74112-4733</t>
  </si>
  <si>
    <t>JYTY-O 2x1</t>
  </si>
  <si>
    <t>19.</t>
  </si>
  <si>
    <t>JYTY-O 4x1</t>
  </si>
  <si>
    <t>20.</t>
  </si>
  <si>
    <t>JYTY-O 7x1</t>
  </si>
  <si>
    <t>21.</t>
  </si>
  <si>
    <t>JYTY-O 14x1</t>
  </si>
  <si>
    <t>22.</t>
  </si>
  <si>
    <t>23.</t>
  </si>
  <si>
    <t>21081-0480</t>
  </si>
  <si>
    <t>NYCY 4x6/6</t>
  </si>
  <si>
    <t>24.</t>
  </si>
  <si>
    <t>TCEPKPFLE 1x4x0,8</t>
  </si>
  <si>
    <t>Ukončení kabelů</t>
  </si>
  <si>
    <t>25.</t>
  </si>
  <si>
    <t>74113-2421</t>
  </si>
  <si>
    <t>Ukončení 1-AYKY-J 3x120+70</t>
  </si>
  <si>
    <t>26.</t>
  </si>
  <si>
    <t>74113-2101</t>
  </si>
  <si>
    <t>Ukončení CMFM-X 2x1,5</t>
  </si>
  <si>
    <t>27.</t>
  </si>
  <si>
    <t>74113-2153</t>
  </si>
  <si>
    <t>Ukončení CYKY-J 12x1,5</t>
  </si>
  <si>
    <t>28.</t>
  </si>
  <si>
    <t>74113-2157</t>
  </si>
  <si>
    <t>Ukončení CYKY-J 19x1,5</t>
  </si>
  <si>
    <t>29.</t>
  </si>
  <si>
    <t>74113-2103</t>
  </si>
  <si>
    <t>Ukončení CYKY-J 3x1,5</t>
  </si>
  <si>
    <t>30.</t>
  </si>
  <si>
    <t>Ukončení CYKY-J 3x2,5</t>
  </si>
  <si>
    <t>31.</t>
  </si>
  <si>
    <t>Ukončení CYKY-J 3x4</t>
  </si>
  <si>
    <t>32.</t>
  </si>
  <si>
    <t>74113-2128</t>
  </si>
  <si>
    <t>Ukončení CYKY-J 4x1,5</t>
  </si>
  <si>
    <t>33.</t>
  </si>
  <si>
    <t>Ukončení CYKY-J 4x2,5</t>
  </si>
  <si>
    <t>34.</t>
  </si>
  <si>
    <t>Ukončení CYKY-J 4x4</t>
  </si>
  <si>
    <t>35.</t>
  </si>
  <si>
    <t>74113-2131</t>
  </si>
  <si>
    <t>Ukončení CYKY-J 4x6</t>
  </si>
  <si>
    <t>36.</t>
  </si>
  <si>
    <t>74113-2132</t>
  </si>
  <si>
    <t>Ukončení CYKY-J 4x10</t>
  </si>
  <si>
    <t>37.</t>
  </si>
  <si>
    <t>74113-2145</t>
  </si>
  <si>
    <t>Ukončení CYKY-J 5x1,5</t>
  </si>
  <si>
    <t>38.</t>
  </si>
  <si>
    <t>Ukončení CYKY-J 5x2,5</t>
  </si>
  <si>
    <t>39.</t>
  </si>
  <si>
    <t>74113-2146</t>
  </si>
  <si>
    <t>Ukončení CYKY-J 5x6</t>
  </si>
  <si>
    <t>40.</t>
  </si>
  <si>
    <t>Ukončení CYKY-O 2x1,5</t>
  </si>
  <si>
    <t>41.</t>
  </si>
  <si>
    <t>Ukončení CYKY-O 4x1,5</t>
  </si>
  <si>
    <t>42.</t>
  </si>
  <si>
    <t>74113-2151</t>
  </si>
  <si>
    <t>Ukončení CYKY-O 7x1,5</t>
  </si>
  <si>
    <t>43.</t>
  </si>
  <si>
    <t>Ukončení JYTY-O 2x1</t>
  </si>
  <si>
    <t>44.</t>
  </si>
  <si>
    <t>Ukončení JYTY-O 4x1</t>
  </si>
  <si>
    <t>45.</t>
  </si>
  <si>
    <t>Ukončení JYTY-O 7x1</t>
  </si>
  <si>
    <t>46.</t>
  </si>
  <si>
    <t>74113-2155</t>
  </si>
  <si>
    <t>Ukončení JYTY-O 14x1</t>
  </si>
  <si>
    <t>47.</t>
  </si>
  <si>
    <t>48.</t>
  </si>
  <si>
    <t>74113-2104</t>
  </si>
  <si>
    <t>Ukončení NYCY 4x6/6</t>
  </si>
  <si>
    <t>49.</t>
  </si>
  <si>
    <t>21010-2254</t>
  </si>
  <si>
    <t>Ukončení TCEPKPFLE 1x4x0,8</t>
  </si>
  <si>
    <t>50.</t>
  </si>
  <si>
    <t>Ukončení Subkabel indukčních snímačů 2x 1,0mm2</t>
  </si>
  <si>
    <t>51.</t>
  </si>
  <si>
    <t>74113-0115</t>
  </si>
  <si>
    <t>Ukončení Subkabel 3x1,5</t>
  </si>
  <si>
    <t>52.</t>
  </si>
  <si>
    <t>74113-0151</t>
  </si>
  <si>
    <t>Ukončení Subkabel 7G1,5</t>
  </si>
  <si>
    <t>53.</t>
  </si>
  <si>
    <t>21095-0101</t>
  </si>
  <si>
    <t>Kabelový štítek kompletní vč. popisu</t>
  </si>
  <si>
    <t>Kabelové trasy</t>
  </si>
  <si>
    <t>54.</t>
  </si>
  <si>
    <t>74211-0102</t>
  </si>
  <si>
    <t>Žárově pozinkovaný drátěný žlab 50/50 vč. nosníků, spojek, objímek, stojen a dalšího příslušenství</t>
  </si>
  <si>
    <t>55.</t>
  </si>
  <si>
    <t>Žárově pozinkovaný drátěný žlab 100/50 vč. nosníků, spojek, objímek, stojen a dalšího příslušenství</t>
  </si>
  <si>
    <t>56.</t>
  </si>
  <si>
    <t>74211-0104</t>
  </si>
  <si>
    <t>Žárově pozinkovaný drátěný žlab 200/50 vč. nosníků, spojek, objímek, stojen a dalšího příslušenství</t>
  </si>
  <si>
    <t>57.</t>
  </si>
  <si>
    <t>74211-0011</t>
  </si>
  <si>
    <t>Plastová tuhá trubka do Ø32 vč. Příchytek, spojek a dalšího příslušenství</t>
  </si>
  <si>
    <t>58.</t>
  </si>
  <si>
    <t>74211-0003</t>
  </si>
  <si>
    <t>Plastová ohebná trubka do Ø32 vč. Příchytek, spojek a dalšího příslušenství</t>
  </si>
  <si>
    <t>Zemní práce a zednické přípomoci</t>
  </si>
  <si>
    <t>59.</t>
  </si>
  <si>
    <t>460010024</t>
  </si>
  <si>
    <t>Vytyčení trasy vedení kabelového podzemního v zastavěném prostoru</t>
  </si>
  <si>
    <t>km</t>
  </si>
  <si>
    <t>60.</t>
  </si>
  <si>
    <t>460030011</t>
  </si>
  <si>
    <t>Sejmutí drnu jakékoliv tloušťky</t>
  </si>
  <si>
    <t>61.</t>
  </si>
  <si>
    <t>460030015</t>
  </si>
  <si>
    <t>Odstranění travnatého porostu, kosení a shrabávání trávy</t>
  </si>
  <si>
    <t>62.</t>
  </si>
  <si>
    <t>460030161</t>
  </si>
  <si>
    <t>Odstranění podkladu nebo krytu komunikace z betonu prostého tloušťky do 15 cm</t>
  </si>
  <si>
    <t>63.</t>
  </si>
  <si>
    <t>460030182</t>
  </si>
  <si>
    <t>Řezání podkladu nebo krytu betonového hloubky do 15 cm</t>
  </si>
  <si>
    <t>64.</t>
  </si>
  <si>
    <t>460120016</t>
  </si>
  <si>
    <t>Naložení výkopku ručně z hornin třídy 1až4</t>
  </si>
  <si>
    <t>65.</t>
  </si>
  <si>
    <t>460150143</t>
  </si>
  <si>
    <t>Hloubení kabelových zapažených i nezapažených rýh ručně š 35 cm, hl 60 cm, v hornině tř 3</t>
  </si>
  <si>
    <t>66.</t>
  </si>
  <si>
    <t>460230414</t>
  </si>
  <si>
    <t>Odkop zeminy ručně s vodorovným přemístěním do 50 m na skládku v hornině tř 3 a 4</t>
  </si>
  <si>
    <t>67.</t>
  </si>
  <si>
    <t>460421182</t>
  </si>
  <si>
    <t>Lože kabelů z písku nebo štěrkopísku tl 10 cm nad kabel, kryté plastovou folií, š lože do 50 cm</t>
  </si>
  <si>
    <t>68.</t>
  </si>
  <si>
    <t>460490012</t>
  </si>
  <si>
    <t>Krytí kabelů výstražnou fólií šířky 25 cm</t>
  </si>
  <si>
    <t>69.</t>
  </si>
  <si>
    <t>460520172</t>
  </si>
  <si>
    <t>Montáž trubek ochranných plastových ohebných do 50 mm uložených do rýhy</t>
  </si>
  <si>
    <t>70.</t>
  </si>
  <si>
    <t>460520174</t>
  </si>
  <si>
    <t>Montáž trubek ochranných plastových ohebných do 110 mm uložených do rýhy</t>
  </si>
  <si>
    <t>71.</t>
  </si>
  <si>
    <t>460561801</t>
  </si>
  <si>
    <t>Zásyp rýh nebo jam strojně bez zhutnění ve volném terénu</t>
  </si>
  <si>
    <t>72.</t>
  </si>
  <si>
    <t>Geodetické zaměření</t>
  </si>
  <si>
    <t>73.</t>
  </si>
  <si>
    <t>Vodotěsné/prostorové utěsnění prostupů</t>
  </si>
  <si>
    <t>Uzemnění, pospojení</t>
  </si>
  <si>
    <t>74.</t>
  </si>
  <si>
    <t>74141-0001</t>
  </si>
  <si>
    <t>Zemnící páska 30x4, 0,95 kg/m, FeZn</t>
  </si>
  <si>
    <t>m(kg)</t>
  </si>
  <si>
    <t>75.</t>
  </si>
  <si>
    <t>74142-0022</t>
  </si>
  <si>
    <t>Zemnící drát Ø 10 mm, 0,62 kg/m, FeZn</t>
  </si>
  <si>
    <t>76.</t>
  </si>
  <si>
    <t>Zemnící drát Ø 8 mm, 0,135kg/m, AlMgSi (Z415)</t>
  </si>
  <si>
    <t>77.</t>
  </si>
  <si>
    <t>Svorka páska-páska, FeZn</t>
  </si>
  <si>
    <t>78.</t>
  </si>
  <si>
    <t>Svorka páska-drát, FeZn</t>
  </si>
  <si>
    <t>79.</t>
  </si>
  <si>
    <t>21080-0507</t>
  </si>
  <si>
    <t>CYA 6 ZŽ</t>
  </si>
  <si>
    <t>80.</t>
  </si>
  <si>
    <t>21080-0508</t>
  </si>
  <si>
    <t>CYA 10 ZŽ</t>
  </si>
  <si>
    <t>81.</t>
  </si>
  <si>
    <t>21080-0509</t>
  </si>
  <si>
    <t>CYA 16 ZŽ</t>
  </si>
  <si>
    <t>82.</t>
  </si>
  <si>
    <t>21010-0002</t>
  </si>
  <si>
    <t>Ukončení CYA 6 ZŽ</t>
  </si>
  <si>
    <t>83.</t>
  </si>
  <si>
    <t>21010-0014</t>
  </si>
  <si>
    <t>Ukončení CYA 10 ZŽ</t>
  </si>
  <si>
    <t>84.</t>
  </si>
  <si>
    <t>21010-0003</t>
  </si>
  <si>
    <t>Ukončení CYA 16 ZŽ</t>
  </si>
  <si>
    <t>85.</t>
  </si>
  <si>
    <t>74142-0021</t>
  </si>
  <si>
    <t>Objímkové svorky vč. Pásku pro pospojení technologických potrubí a zařízení</t>
  </si>
  <si>
    <t>MS - A</t>
  </si>
  <si>
    <t>Deblokační skříň MS - klasický pohon</t>
  </si>
  <si>
    <t>86.</t>
  </si>
  <si>
    <t>Prázdná rozvodnice, IP 65, 150x300x170mm</t>
  </si>
  <si>
    <t>87.</t>
  </si>
  <si>
    <t>Vnější úchytky (1bal.=4ks)</t>
  </si>
  <si>
    <t>88.</t>
  </si>
  <si>
    <t>Kabelová vývodka M25</t>
  </si>
  <si>
    <t>89.</t>
  </si>
  <si>
    <t>Pojistná matice M25</t>
  </si>
  <si>
    <t>90.</t>
  </si>
  <si>
    <t>Svorka pružinová do 2,5 mm2 - šedá</t>
  </si>
  <si>
    <t>91.</t>
  </si>
  <si>
    <t>Svorka pružinová do 2,5 mm2 - modrá</t>
  </si>
  <si>
    <t>92.</t>
  </si>
  <si>
    <t>Svorka pružinová do 2,5 mm2 - žlutozelená</t>
  </si>
  <si>
    <t>93.</t>
  </si>
  <si>
    <t>Koncová přepážka</t>
  </si>
  <si>
    <t>94.</t>
  </si>
  <si>
    <t>Koncová svěrka</t>
  </si>
  <si>
    <t>95.</t>
  </si>
  <si>
    <t>Popis svorkovnic</t>
  </si>
  <si>
    <t>96.</t>
  </si>
  <si>
    <t>Ovládací hlavice stiskací, lícující - černá</t>
  </si>
  <si>
    <t>97.</t>
  </si>
  <si>
    <t>Polosestava kontaktů - 1 V</t>
  </si>
  <si>
    <t>98.</t>
  </si>
  <si>
    <t>Ovládač stiskací lícující, 1 Z - zelený</t>
  </si>
  <si>
    <t>99.</t>
  </si>
  <si>
    <t>100.</t>
  </si>
  <si>
    <t>Signálka s LED, 230.....240V, zelená</t>
  </si>
  <si>
    <t>101.</t>
  </si>
  <si>
    <t>Signálka s LED, 230.....240V, žlutá</t>
  </si>
  <si>
    <t>102.</t>
  </si>
  <si>
    <t>Nosič štítku</t>
  </si>
  <si>
    <t>103.</t>
  </si>
  <si>
    <t>104.</t>
  </si>
  <si>
    <t>DIN lišta TS35</t>
  </si>
  <si>
    <t>105.</t>
  </si>
  <si>
    <t>Podružný materiál pro výrobu rozvaděče (vodiče, propojovací hřebeny, označení prvků a vodičů, spojovací materiál, dutinky, stahovací pásky, bezpečnostní polepy atd.)</t>
  </si>
  <si>
    <t>106.</t>
  </si>
  <si>
    <t>Dílenská výrobní činnost - kompletace</t>
  </si>
  <si>
    <t>107.</t>
  </si>
  <si>
    <t>Dílenská projekční a konstrukční činnost</t>
  </si>
  <si>
    <t>MS - B</t>
  </si>
  <si>
    <t>Deblokační skříň MS - atypický pohon s teplotní a přetlakovou ochranou</t>
  </si>
  <si>
    <t>108.</t>
  </si>
  <si>
    <t>Prázdná rozvodnice, IP 65, 300x300x170mm</t>
  </si>
  <si>
    <t>109.</t>
  </si>
  <si>
    <t>110.</t>
  </si>
  <si>
    <t>111.</t>
  </si>
  <si>
    <t>112.</t>
  </si>
  <si>
    <r>
      <t>Panelový teplotní převodník / regulátor -</t>
    </r>
    <r>
      <rPr>
        <b/>
        <sz val="12"/>
        <rFont val="Arial"/>
        <family val="2"/>
      </rPr>
      <t xml:space="preserve"> STROJNÍ DODÁVKA</t>
    </r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</si>
  <si>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</si>
  <si>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</si>
  <si>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</si>
  <si>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</si>
  <si>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</si>
  <si>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</si>
  <si>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</si>
  <si>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</si>
  <si>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</si>
  <si>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</si>
  <si>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</si>
  <si>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</si>
  <si>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</si>
  <si>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</si>
  <si>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</si>
  <si>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</si>
  <si>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</si>
  <si>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</si>
  <si>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MS-SERVO 1</t>
  </si>
  <si>
    <t>Deblokační skříň MS - klasický servopohon</t>
  </si>
  <si>
    <t>131.</t>
  </si>
  <si>
    <t>132.</t>
  </si>
  <si>
    <t>133.</t>
  </si>
  <si>
    <t>134.</t>
  </si>
  <si>
    <t>135.</t>
  </si>
  <si>
    <t>136.</t>
  </si>
  <si>
    <t>137.</t>
  </si>
  <si>
    <t>Svorka pružinová do 2,5 mm2 - ZŽ</t>
  </si>
  <si>
    <t>138.</t>
  </si>
  <si>
    <t>139.</t>
  </si>
  <si>
    <t>140.</t>
  </si>
  <si>
    <t>141.</t>
  </si>
  <si>
    <t>142.</t>
  </si>
  <si>
    <t>143.</t>
  </si>
  <si>
    <t>144.</t>
  </si>
  <si>
    <t>145.</t>
  </si>
  <si>
    <t>Ovládač stiskací lícující, 1 Z - bílý</t>
  </si>
  <si>
    <t>146.</t>
  </si>
  <si>
    <t>147.</t>
  </si>
  <si>
    <t>148.</t>
  </si>
  <si>
    <t>Signálka s LED, 230.....240V, bílá</t>
  </si>
  <si>
    <t>149.</t>
  </si>
  <si>
    <t>150.</t>
  </si>
  <si>
    <t>151.</t>
  </si>
  <si>
    <t>152.</t>
  </si>
  <si>
    <t>153.</t>
  </si>
  <si>
    <t>154.</t>
  </si>
  <si>
    <t>155.</t>
  </si>
  <si>
    <t>MS-SERVO 2</t>
  </si>
  <si>
    <t>Deblokační skříň MS - klasický servopohon rozšířený o externí hlídání 3 poloh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</si>
  <si>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</si>
  <si>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</si>
  <si>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</si>
  <si>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</si>
  <si>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</si>
  <si>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</si>
  <si>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</si>
  <si>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</si>
  <si>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</si>
  <si>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</si>
  <si>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</si>
  <si>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</si>
  <si>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</si>
  <si>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</si>
  <si>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</si>
  <si>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</si>
  <si>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</si>
  <si>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</si>
  <si>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</si>
  <si>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</si>
  <si>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</si>
  <si>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</si>
  <si>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</si>
  <si>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</si>
  <si>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</si>
  <si>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MX-Mx.xx</t>
  </si>
  <si>
    <t xml:space="preserve">Přechodová skříň MX - malá do 10 svorek </t>
  </si>
  <si>
    <t>181.</t>
  </si>
  <si>
    <t xml:space="preserve">Krabička šedá, IP 66, 125x167x82mm </t>
  </si>
  <si>
    <t>182.</t>
  </si>
  <si>
    <t>Kabelová vývodka M12</t>
  </si>
  <si>
    <t>183.</t>
  </si>
  <si>
    <t>Pojistná matice M12</t>
  </si>
  <si>
    <t>184.</t>
  </si>
  <si>
    <t>Kabelová vývodka M16</t>
  </si>
  <si>
    <t>185.</t>
  </si>
  <si>
    <t>Pojistná matice M16</t>
  </si>
  <si>
    <t>186.</t>
  </si>
  <si>
    <t>Kabelová vývodka M20</t>
  </si>
  <si>
    <t>187.</t>
  </si>
  <si>
    <t>Pojistná matice M20</t>
  </si>
  <si>
    <t>188.</t>
  </si>
  <si>
    <t>Svorka šroubová do 2,5 mm2 - šedá</t>
  </si>
  <si>
    <t>189.</t>
  </si>
  <si>
    <t>Svorka šroubová do 2,5 mm2 - modrá</t>
  </si>
  <si>
    <t>190.</t>
  </si>
  <si>
    <t>Svorka šroubová do 2,5 mm2 - ZŽ</t>
  </si>
  <si>
    <t>191.</t>
  </si>
  <si>
    <t>192.</t>
  </si>
  <si>
    <t>193.</t>
  </si>
  <si>
    <t>194.</t>
  </si>
  <si>
    <t>195.</t>
  </si>
  <si>
    <t>196.</t>
  </si>
  <si>
    <t>197.</t>
  </si>
  <si>
    <t>MX-TYP 1</t>
  </si>
  <si>
    <t>Přechodová skříň MX vč. slaboproudé přepěťové ochrany - ultrazvukové hladinoměry</t>
  </si>
  <si>
    <t>198.</t>
  </si>
  <si>
    <t>Krabička šedá, IP 66, 125x167x82mm</t>
  </si>
  <si>
    <t>199.</t>
  </si>
  <si>
    <t>200.</t>
  </si>
  <si>
    <t>201.</t>
  </si>
  <si>
    <t>202.</t>
  </si>
  <si>
    <t>203.</t>
  </si>
  <si>
    <t>Přepěťová ochrana 24VAC 0,5A</t>
  </si>
  <si>
    <t>204.</t>
  </si>
  <si>
    <t>Boční kryt</t>
  </si>
  <si>
    <t>205.</t>
  </si>
  <si>
    <t>Svorka šroubová do 10 mm2 - ZŽ</t>
  </si>
  <si>
    <t>206.</t>
  </si>
  <si>
    <t>Svorka šroubová do 4 mm2 - šedá</t>
  </si>
  <si>
    <t>207.</t>
  </si>
  <si>
    <t>208.</t>
  </si>
  <si>
    <t>209.</t>
  </si>
  <si>
    <t>210.</t>
  </si>
  <si>
    <t>211.</t>
  </si>
  <si>
    <t>212.</t>
  </si>
  <si>
    <t>MX-TYP 2</t>
  </si>
  <si>
    <t>Přechodová skříň MX vč. slaboproudé přepěťové ochrany - plovákové snímače 24VDC (dvojité)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</si>
  <si>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</si>
  <si>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</si>
  <si>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</si>
  <si>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</si>
  <si>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</si>
  <si>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</si>
  <si>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</si>
  <si>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</si>
  <si>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</si>
  <si>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</si>
  <si>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</si>
  <si>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</si>
  <si>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</si>
  <si>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</si>
  <si>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</si>
  <si>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</si>
  <si>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</si>
  <si>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</si>
  <si>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</si>
  <si>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</si>
  <si>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</si>
  <si>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</si>
  <si>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</si>
  <si>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</si>
  <si>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</si>
  <si>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</si>
  <si>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</si>
  <si>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</si>
  <si>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</si>
  <si>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</si>
  <si>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</si>
  <si>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</si>
  <si>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</si>
  <si>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</si>
  <si>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</si>
  <si>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</si>
  <si>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</si>
  <si>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</si>
  <si>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</si>
  <si>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</si>
  <si>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</si>
  <si>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</si>
  <si>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</si>
  <si>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</si>
  <si>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</si>
  <si>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</si>
  <si>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</si>
  <si>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</si>
  <si>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RM3</t>
  </si>
  <si>
    <t>Rozvaděč RM3</t>
  </si>
  <si>
    <t>261.</t>
  </si>
  <si>
    <t>Skříň 2000x1000x500 s montážním panelem</t>
  </si>
  <si>
    <t>262.</t>
  </si>
  <si>
    <t>Sokl 1000x200 - přední sada</t>
  </si>
  <si>
    <t>263.</t>
  </si>
  <si>
    <t>Sokl 500x200 - boční sada</t>
  </si>
  <si>
    <t>264.</t>
  </si>
  <si>
    <t>Příčníky s rychlou montáží 500x90mm (balení 2 ks + přísl.)</t>
  </si>
  <si>
    <t>265.</t>
  </si>
  <si>
    <t>Příčníky s rychlou montáží 500x40mm (balení 2 ks + přísl.)</t>
  </si>
  <si>
    <t>266.</t>
  </si>
  <si>
    <t>Bočnice 2000x500 (sada 2 ks)</t>
  </si>
  <si>
    <t>267.</t>
  </si>
  <si>
    <t>Spojovací sada</t>
  </si>
  <si>
    <t>268.</t>
  </si>
  <si>
    <t>Kapsa na dokumentaci</t>
  </si>
  <si>
    <t>269.</t>
  </si>
  <si>
    <t>Závěsná oka</t>
  </si>
  <si>
    <t>sada</t>
  </si>
  <si>
    <t>270.</t>
  </si>
  <si>
    <t>Zakrytí sběčnic</t>
  </si>
  <si>
    <t>271.</t>
  </si>
  <si>
    <t>Držák přípojnic</t>
  </si>
  <si>
    <t>272.</t>
  </si>
  <si>
    <t>Válcový izolátor</t>
  </si>
  <si>
    <t>273.</t>
  </si>
  <si>
    <t>Profilová C-lišta pro upevnění "SONAP" svorek</t>
  </si>
  <si>
    <t>274.</t>
  </si>
  <si>
    <t>275.</t>
  </si>
  <si>
    <t>Rozvaděčový kanál</t>
  </si>
  <si>
    <t>276.</t>
  </si>
  <si>
    <t>Přípojnice Cu 30x10</t>
  </si>
  <si>
    <t>277.</t>
  </si>
  <si>
    <t>Spínací blok jističe 250A</t>
  </si>
  <si>
    <t>278.</t>
  </si>
  <si>
    <t>Nadproudová spoušť 250A</t>
  </si>
  <si>
    <t>279.</t>
  </si>
  <si>
    <t>Připojovací sada</t>
  </si>
  <si>
    <t>280.</t>
  </si>
  <si>
    <t>Spínač</t>
  </si>
  <si>
    <t>281.</t>
  </si>
  <si>
    <t>Spínač-Au</t>
  </si>
  <si>
    <t>282.</t>
  </si>
  <si>
    <t>Napěťová spoušť</t>
  </si>
  <si>
    <t>283.</t>
  </si>
  <si>
    <t>Blok ručního pohonu - žlutá</t>
  </si>
  <si>
    <t>284.</t>
  </si>
  <si>
    <t>Páka ručního pohonu - červená</t>
  </si>
  <si>
    <t>285.</t>
  </si>
  <si>
    <t>Kryt svorek</t>
  </si>
  <si>
    <t>286.</t>
  </si>
  <si>
    <t>Potenciálové svorky, bal=3ks</t>
  </si>
  <si>
    <t>287.</t>
  </si>
  <si>
    <t>Mechanické blokování</t>
  </si>
  <si>
    <t>288.</t>
  </si>
  <si>
    <t>Měřící transformátor proudu  3x250/5A; 2,5VA; 1%</t>
  </si>
  <si>
    <t>289.</t>
  </si>
  <si>
    <t>Přepěťová ochrana 3F B+C vč. signalizace poruchy</t>
  </si>
  <si>
    <t>290.</t>
  </si>
  <si>
    <t>Pojistkový odpínač pro 160A</t>
  </si>
  <si>
    <t>291.</t>
  </si>
  <si>
    <t>Adaptér na přípojnice</t>
  </si>
  <si>
    <t>292.</t>
  </si>
  <si>
    <t>Kryt připojovacího prostoru adaptéru</t>
  </si>
  <si>
    <t>293.</t>
  </si>
  <si>
    <t>Pojistková vložka 25A gG</t>
  </si>
  <si>
    <t>294.</t>
  </si>
  <si>
    <t>Pojistková vložka 100A gG</t>
  </si>
  <si>
    <t>295.</t>
  </si>
  <si>
    <t>Pojistková vložka 160A gG</t>
  </si>
  <si>
    <t>296.</t>
  </si>
  <si>
    <t>Odpínač válcových pojistek</t>
  </si>
  <si>
    <t>297.</t>
  </si>
  <si>
    <t>Pojistková vložka 2A gG</t>
  </si>
  <si>
    <t>298.</t>
  </si>
  <si>
    <t>Hlídací napěťové relé 3F</t>
  </si>
  <si>
    <t>299.</t>
  </si>
  <si>
    <t>300.</t>
  </si>
  <si>
    <t>Signálka s LED, 230.....240V, rudá</t>
  </si>
  <si>
    <t>301.</t>
  </si>
  <si>
    <t>Nosič štítku - malý</t>
  </si>
  <si>
    <t>302.</t>
  </si>
  <si>
    <t>Ovládač "Nouzového zastavení s hřib. knoflíkem", 1 Z + 1 V</t>
  </si>
  <si>
    <t>303.</t>
  </si>
  <si>
    <t>Spínací jednotka, 1 Z</t>
  </si>
  <si>
    <t>304.</t>
  </si>
  <si>
    <t>Kruhový štítek "NOUZOVÉ ZASTAVENÍ" - 60 mm</t>
  </si>
  <si>
    <t>305.</t>
  </si>
  <si>
    <t>Analyzátor sítě 3x400VAC, 3x 230VAC, 50Hz, COM Ethernet</t>
  </si>
  <si>
    <t>306.</t>
  </si>
  <si>
    <t>Zkratovací svorka</t>
  </si>
  <si>
    <t>307.</t>
  </si>
  <si>
    <t>Bočnice</t>
  </si>
  <si>
    <t>308.</t>
  </si>
  <si>
    <t>Jezdec příčného propojení</t>
  </si>
  <si>
    <t>309.</t>
  </si>
  <si>
    <t>Distanční trubka pro QVS</t>
  </si>
  <si>
    <t>310.</t>
  </si>
  <si>
    <t>Šroub pro QVS</t>
  </si>
  <si>
    <t>311.</t>
  </si>
  <si>
    <t>Jistič 2C-1</t>
  </si>
  <si>
    <t>312.</t>
  </si>
  <si>
    <t>Jistič 6C-1</t>
  </si>
  <si>
    <t>313.</t>
  </si>
  <si>
    <t>Jistič 10C-1</t>
  </si>
  <si>
    <t>314.</t>
  </si>
  <si>
    <t>Jistič 25C-1</t>
  </si>
  <si>
    <t>315.</t>
  </si>
  <si>
    <t>Jistič 10-3</t>
  </si>
  <si>
    <t>316.</t>
  </si>
  <si>
    <t>Jistič 32C-3</t>
  </si>
  <si>
    <t>317.</t>
  </si>
  <si>
    <t>Jistič 63C-3</t>
  </si>
  <si>
    <t>318.</t>
  </si>
  <si>
    <t>Pomocný kontakt jističů</t>
  </si>
  <si>
    <t>319.</t>
  </si>
  <si>
    <t>Propojovací lišta jističů 3F</t>
  </si>
  <si>
    <t>320.</t>
  </si>
  <si>
    <t>Koncová krytka</t>
  </si>
  <si>
    <t>321.</t>
  </si>
  <si>
    <t>Propojovací lišta jističů 1F</t>
  </si>
  <si>
    <t>322.</t>
  </si>
  <si>
    <t>323.</t>
  </si>
  <si>
    <t>Spouštěč motoru do 4A</t>
  </si>
  <si>
    <t>324.</t>
  </si>
  <si>
    <t>Spouštěč motoru do 18A</t>
  </si>
  <si>
    <t>325.</t>
  </si>
  <si>
    <t>Spouštěč motoru do 29A</t>
  </si>
  <si>
    <t>326.</t>
  </si>
  <si>
    <t>Chybový signalizační kontakt</t>
  </si>
  <si>
    <t>327.</t>
  </si>
  <si>
    <t>Propojovací sběrnice reverzačních stykačů 3F</t>
  </si>
  <si>
    <t>328.</t>
  </si>
  <si>
    <t>Připojovací blok</t>
  </si>
  <si>
    <t>329.</t>
  </si>
  <si>
    <t>Stykač 400V, do 2kW/do 5A, ovl. 230VAC, AC3</t>
  </si>
  <si>
    <t>330.</t>
  </si>
  <si>
    <t>Stykač 400V, do 10kW/do 20A, ovl. 230VAC, AC3</t>
  </si>
  <si>
    <t>331.</t>
  </si>
  <si>
    <t>Stykač 400V, do 15kW/do 32A, ovl. 230VAC, AC3</t>
  </si>
  <si>
    <t>332.</t>
  </si>
  <si>
    <t>Blok pomocných kontaktů</t>
  </si>
  <si>
    <t>333.</t>
  </si>
  <si>
    <t>Odrušovací člen - varistor</t>
  </si>
  <si>
    <t>334.</t>
  </si>
  <si>
    <t xml:space="preserve">Reverzační stykač 400V, do 1,5A, ovl. 230VAC </t>
  </si>
  <si>
    <t>335.</t>
  </si>
  <si>
    <t>Pomocný kontakt</t>
  </si>
  <si>
    <t>336.</t>
  </si>
  <si>
    <t>337.</t>
  </si>
  <si>
    <t xml:space="preserve">Softstartér s integrovaným Bypassem pro pohon 3x400VAC/9,2kW/16,7A s možností ZAP/VYP externím signálem a signalizací přechodu na BYPASS </t>
  </si>
  <si>
    <t>338.</t>
  </si>
  <si>
    <t xml:space="preserve">Softstartér s integrovaným Bypassem pro pohon 3x400VAC/15kW/28,6A s možností ZAP/VYP externím signálem a signalizací přechodu na BYPASS </t>
  </si>
  <si>
    <t>339.</t>
  </si>
  <si>
    <t xml:space="preserve">Pomocné relé 230VAC/4P/6A, patice, signalizační a zhášecí modul </t>
  </si>
  <si>
    <t>340.</t>
  </si>
  <si>
    <t xml:space="preserve">Pomocné relé 22VDC/4P/6A, patice, signalizační a zhášecí modul </t>
  </si>
  <si>
    <t>341.</t>
  </si>
  <si>
    <t>Časové relé multifunkční</t>
  </si>
  <si>
    <t>342.</t>
  </si>
  <si>
    <r>
      <t xml:space="preserve">Modul pro vyhodnocení teploty čerpadla - </t>
    </r>
    <r>
      <rPr>
        <b/>
        <sz val="12"/>
        <rFont val="Arial"/>
        <family val="2"/>
      </rPr>
      <t>STROJNÍ DODÁVKA</t>
    </r>
  </si>
  <si>
    <t>343.</t>
  </si>
  <si>
    <r>
      <t xml:space="preserve">Modul pro vyhodnocení vlhkosti čerpadla - </t>
    </r>
    <r>
      <rPr>
        <b/>
        <sz val="12"/>
        <rFont val="Arial"/>
        <family val="2"/>
      </rPr>
      <t>STROJNÍ DODÁVKA</t>
    </r>
  </si>
  <si>
    <t>344.</t>
  </si>
  <si>
    <r>
      <t xml:space="preserve">Napájecí zdroj 230VAC/24VDC/2A pro napájení specielních ochran čerpadel - </t>
    </r>
    <r>
      <rPr>
        <b/>
        <sz val="12"/>
        <rFont val="Arial"/>
        <family val="2"/>
      </rPr>
      <t>ELEKTRO DODÁVKA</t>
    </r>
  </si>
  <si>
    <t>345.</t>
  </si>
  <si>
    <r>
      <t xml:space="preserve">Modul pro vyhodnocení PTC teploty čerpadla - </t>
    </r>
    <r>
      <rPr>
        <b/>
        <sz val="12"/>
        <rFont val="Arial"/>
        <family val="2"/>
      </rPr>
      <t>ELEKTRO DODÁVKA</t>
    </r>
  </si>
  <si>
    <t>346.</t>
  </si>
  <si>
    <t>Propojovací lišta pro relé A2 - 8 patic</t>
  </si>
  <si>
    <t>347.</t>
  </si>
  <si>
    <t>348.</t>
  </si>
  <si>
    <t>349.</t>
  </si>
  <si>
    <t>Svorka šroubová do 6 mm2 - šedá</t>
  </si>
  <si>
    <t>350.</t>
  </si>
  <si>
    <t>Svorka šroubová do 10 mm2 - šedá</t>
  </si>
  <si>
    <t>351.</t>
  </si>
  <si>
    <t>352.</t>
  </si>
  <si>
    <t>353.</t>
  </si>
  <si>
    <t>354.</t>
  </si>
  <si>
    <t>355.</t>
  </si>
  <si>
    <t>356.</t>
  </si>
  <si>
    <t xml:space="preserve">FM </t>
  </si>
  <si>
    <t>Frekvenční měniče pro M3.17, M3.18, M3.19</t>
  </si>
  <si>
    <t>357.</t>
  </si>
  <si>
    <t>74121-0573</t>
  </si>
  <si>
    <t>Montáž frekvenčního měniče na zeď</t>
  </si>
  <si>
    <t>358.</t>
  </si>
  <si>
    <t>Frekvenční měnič, 11kW/400V/21A, IP54, 1xPTC+6xBI, 2xBO, 2xAI, 1xAO, 1x Ethernet 10/100, RFI</t>
  </si>
  <si>
    <t>359.</t>
  </si>
  <si>
    <t>Nosný rám pro montáž 3ks FM</t>
  </si>
  <si>
    <t>DT3</t>
  </si>
  <si>
    <t>Rozvaděč DT3</t>
  </si>
  <si>
    <t>360.</t>
  </si>
  <si>
    <t>Skříň 2000x1200x500 s montážním panelem</t>
  </si>
  <si>
    <t>361.</t>
  </si>
  <si>
    <t>Sokl 1200x200 - přední sada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</si>
  <si>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</si>
  <si>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</si>
  <si>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</si>
  <si>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</si>
  <si>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</si>
  <si>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</si>
  <si>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</si>
  <si>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</si>
  <si>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</si>
  <si>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</si>
  <si>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Rozbočovací můstek N</t>
  </si>
  <si>
    <t>372.</t>
  </si>
  <si>
    <t>Rozbočovací můstek L</t>
  </si>
  <si>
    <t>373.</t>
  </si>
  <si>
    <t>Rozbočovací můstek PE</t>
  </si>
  <si>
    <t>374.</t>
  </si>
  <si>
    <t>PE lišta, 10mm2</t>
  </si>
  <si>
    <t>375.</t>
  </si>
  <si>
    <t>Analogový procesorový převodník s galvanickým napájecím zdrojem a oddělovačem AI signálů (AI, AO)</t>
  </si>
  <si>
    <t>376.</t>
  </si>
  <si>
    <t>377.</t>
  </si>
  <si>
    <t>Válcová pojistková vložka 50A gG</t>
  </si>
  <si>
    <t>378.</t>
  </si>
  <si>
    <t>Přepěťová ochrana 1F B+C</t>
  </si>
  <si>
    <t>379.</t>
  </si>
  <si>
    <t>Rázová tlumivka</t>
  </si>
  <si>
    <t>380.</t>
  </si>
  <si>
    <t>Přepěťová ochrana s filtrem</t>
  </si>
  <si>
    <t>381.</t>
  </si>
  <si>
    <t>Jistič 20C-1</t>
  </si>
  <si>
    <t>382.</t>
  </si>
  <si>
    <t>Jistič 16C-1</t>
  </si>
  <si>
    <t>383.</t>
  </si>
  <si>
    <t>384.</t>
  </si>
  <si>
    <t>385.</t>
  </si>
  <si>
    <t>386.</t>
  </si>
  <si>
    <t>Proudový chránič s nadproudovou ochranou 16C-1N</t>
  </si>
  <si>
    <t>387.</t>
  </si>
  <si>
    <t>Soklová zásuvka 230V AC</t>
  </si>
  <si>
    <t>388.</t>
  </si>
  <si>
    <t>Napájecí zdroj 230V AC/24V DC/5A-120W</t>
  </si>
  <si>
    <t>389.</t>
  </si>
  <si>
    <t>Svorka pojistky čtyřvodičová</t>
  </si>
  <si>
    <t>390.</t>
  </si>
  <si>
    <t>Stěna svorky pojistky</t>
  </si>
  <si>
    <t>391.</t>
  </si>
  <si>
    <t>Držák pojistky s LED 24V DC</t>
  </si>
  <si>
    <t>392.</t>
  </si>
  <si>
    <t>Pojistková trubička 5x20mm</t>
  </si>
  <si>
    <t>393.</t>
  </si>
  <si>
    <t>Oddělovací trafo 1000VA,230VAC/230VAC</t>
  </si>
  <si>
    <t>394.</t>
  </si>
  <si>
    <t>Pomocné relé 24V DC</t>
  </si>
  <si>
    <t>395.</t>
  </si>
  <si>
    <t>396.</t>
  </si>
  <si>
    <t>397.</t>
  </si>
  <si>
    <t>398.</t>
  </si>
  <si>
    <t>Switch 4x 10/100 Base-TX a 2x Multimode se správou, totožný s již aplikovanými v síti</t>
  </si>
  <si>
    <t>399.</t>
  </si>
  <si>
    <t>Datapanel 10" LCD, TFT, barevný displej, dotyková obrazovka, 800x480, 2xserial port, 1xETHERNET, 1xUSB</t>
  </si>
  <si>
    <t>400.</t>
  </si>
  <si>
    <t>401.</t>
  </si>
  <si>
    <t>Svorka šroubová do 4 mm2 - modrá</t>
  </si>
  <si>
    <t>402.</t>
  </si>
  <si>
    <t>Svorka šroubová do 4 mm2 - ZŽ</t>
  </si>
  <si>
    <t>403.</t>
  </si>
  <si>
    <t>404.</t>
  </si>
  <si>
    <t>Svorka pružinová do 2,5 mm2 - červená</t>
  </si>
  <si>
    <t>405.</t>
  </si>
  <si>
    <t>406.</t>
  </si>
  <si>
    <t>407.</t>
  </si>
  <si>
    <t>408.</t>
  </si>
  <si>
    <t>409.</t>
  </si>
  <si>
    <t>Kabel Full Patch UTP Cat.5e I=2m</t>
  </si>
  <si>
    <t>410.</t>
  </si>
  <si>
    <t>Převodník stavu UPS</t>
  </si>
  <si>
    <t>411.</t>
  </si>
  <si>
    <t>Záložní zdroj UPS 1500 VA</t>
  </si>
  <si>
    <t>412.</t>
  </si>
  <si>
    <t>PLC DualEth. port/USB,2MB,32 I/O</t>
  </si>
  <si>
    <t>413.</t>
  </si>
  <si>
    <t>Napájecí zdroj 120/240VAC , 4A  při 5VDC,2A  při 24VDC</t>
  </si>
  <si>
    <t>414.</t>
  </si>
  <si>
    <t>32 bodová 24 VDC vstupní jednotka</t>
  </si>
  <si>
    <t>415.</t>
  </si>
  <si>
    <t>32 bodová 24 VDC výstupní jednotka</t>
  </si>
  <si>
    <t>416.</t>
  </si>
  <si>
    <t>16 kanálová analogová vstupní jednotka proud</t>
  </si>
  <si>
    <t>417.</t>
  </si>
  <si>
    <t>4 kanálová analogová výstupní jednotka proud/napětí</t>
  </si>
  <si>
    <t>418.</t>
  </si>
  <si>
    <t>Příslušenství, zakončení sběrnice, propojení sběrnice, zakončovací krytky</t>
  </si>
  <si>
    <t>419.</t>
  </si>
  <si>
    <t>420.</t>
  </si>
  <si>
    <t>421.</t>
  </si>
  <si>
    <t>422.</t>
  </si>
  <si>
    <t>423.</t>
  </si>
  <si>
    <t>RS3</t>
  </si>
  <si>
    <t>Rozvaděč RS3</t>
  </si>
  <si>
    <t>424.</t>
  </si>
  <si>
    <t>Plastový modulární rozvaděč IP65 3x18 mod. vč. příslušenství</t>
  </si>
  <si>
    <t>425.</t>
  </si>
  <si>
    <t>426.</t>
  </si>
  <si>
    <t>Jistič 10C-3</t>
  </si>
  <si>
    <t>427.</t>
  </si>
  <si>
    <t>Jistič 16C-3</t>
  </si>
  <si>
    <t>428.</t>
  </si>
  <si>
    <t>429.</t>
  </si>
  <si>
    <t>Jistič 25C-3</t>
  </si>
  <si>
    <t>430.</t>
  </si>
  <si>
    <t>431.</t>
  </si>
  <si>
    <t>Jistič 50C-3</t>
  </si>
  <si>
    <t>432.</t>
  </si>
  <si>
    <t>Propojovací lišta jističů</t>
  </si>
  <si>
    <t>433.</t>
  </si>
  <si>
    <t>434.</t>
  </si>
  <si>
    <t>Instalační stykač 1F, 20A,ovl. 230VAC</t>
  </si>
  <si>
    <t>435.</t>
  </si>
  <si>
    <t>Instalační stykač 3F, 25A, ovl. 230VAC</t>
  </si>
  <si>
    <t>436.</t>
  </si>
  <si>
    <t>Instalační stykač 3F, 40A, ovl. 230VAC</t>
  </si>
  <si>
    <t>437.</t>
  </si>
  <si>
    <t>Proudový chránič s nadproudovou ochranou 1F/N</t>
  </si>
  <si>
    <t>438.</t>
  </si>
  <si>
    <t>Proudový chránič 3F/N</t>
  </si>
  <si>
    <t>439.</t>
  </si>
  <si>
    <t>440.</t>
  </si>
  <si>
    <t>441.</t>
  </si>
  <si>
    <t>442.</t>
  </si>
  <si>
    <t>443.</t>
  </si>
  <si>
    <t>Kabelová vývodka M32</t>
  </si>
  <si>
    <t>444.</t>
  </si>
  <si>
    <t>Pojistná matice M32</t>
  </si>
  <si>
    <t>445.</t>
  </si>
  <si>
    <t>Spouštěč motoru do 1A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</si>
  <si>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</si>
  <si>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</si>
  <si>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</si>
  <si>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</si>
  <si>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</si>
  <si>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</si>
  <si>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</si>
  <si>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</si>
  <si>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</si>
  <si>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</si>
  <si>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</si>
  <si>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</si>
  <si>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</si>
  <si>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</si>
  <si>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</si>
  <si>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</si>
  <si>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</si>
  <si>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</si>
  <si>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</si>
  <si>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</si>
  <si>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</si>
  <si>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</si>
  <si>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</si>
  <si>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</si>
  <si>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</si>
  <si>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</si>
  <si>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</si>
  <si>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</si>
  <si>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</si>
  <si>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</si>
  <si>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</si>
  <si>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</si>
  <si>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</si>
  <si>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</si>
  <si>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</si>
  <si>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</si>
  <si>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</si>
  <si>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</si>
  <si>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</si>
  <si>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</si>
  <si>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</si>
  <si>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</si>
  <si>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</si>
  <si>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</si>
  <si>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</si>
  <si>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</si>
  <si>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</si>
  <si>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</si>
  <si>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</si>
  <si>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</si>
  <si>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</si>
  <si>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</si>
  <si>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</si>
  <si>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</si>
  <si>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</si>
  <si>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</si>
  <si>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</si>
  <si>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</si>
  <si>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</si>
  <si>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</si>
  <si>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</si>
  <si>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74121-0105</t>
  </si>
  <si>
    <t>Montáž rozvaděče RM3-4 pole</t>
  </si>
  <si>
    <t>Montáž rozvaděče DT3-1 pole</t>
  </si>
  <si>
    <t>Oceloplechové zákryty původních kabelových prostor v podlaze v rozvodně RM3</t>
  </si>
  <si>
    <t>74121-0401</t>
  </si>
  <si>
    <t xml:space="preserve">Montáž rozvaděče RS3 - nástěný plastový rozváděč </t>
  </si>
  <si>
    <t>74111-2111</t>
  </si>
  <si>
    <t xml:space="preserve">Montáž - Přechodová skříň IP65 </t>
  </si>
  <si>
    <t>Montáž - Skříňka s přepěťovou ochranou IP65</t>
  </si>
  <si>
    <t>Montáž deblokační skříně</t>
  </si>
  <si>
    <t>74191-0511</t>
  </si>
  <si>
    <t>Prodloužení vývodu pro RM3 2x(1-AYKY-J 3x120+70) včetně spojky</t>
  </si>
  <si>
    <t>Demontáž stávající DT3-1 pole</t>
  </si>
  <si>
    <t>Demontáž původních kabelových tras v rozsahu díla</t>
  </si>
  <si>
    <t>Demontáž původních kabelů nespecifikovaných typů a průřezů v rozsahu díla</t>
  </si>
  <si>
    <t>Náklady spojené s napojením přívodních (1-AYKY-J 3x120+70) kabelů pro napájení RM3</t>
  </si>
  <si>
    <t>Náklady spojené s napojováním původní kabeláže VO do instalace RS3</t>
  </si>
  <si>
    <t>Stavební elektroinstalace</t>
  </si>
  <si>
    <t>74137-1104</t>
  </si>
  <si>
    <t>74137-1102</t>
  </si>
  <si>
    <t>LED svítidlo nouzového (orientačního) osvětlení 230VAC, 8W, záloha 3 hodiny</t>
  </si>
  <si>
    <t>74131-0031</t>
  </si>
  <si>
    <t>Spínač jednopólový, řazení 1, IP 54</t>
  </si>
  <si>
    <t>74131-3082</t>
  </si>
  <si>
    <t>Zásuvka jednonásobná s ochranným kolíkem, s víčkem, IP 54</t>
  </si>
  <si>
    <t>Zásuvka nástěnná 16A - 5p.  IP 67</t>
  </si>
  <si>
    <t>Zásuvka nástěnná 32A - 5p.  IP 67</t>
  </si>
  <si>
    <t>Rozvodka krabicová, IP67</t>
  </si>
  <si>
    <t>74121-0571</t>
  </si>
  <si>
    <t>Zásuvková skříň 2x 230 V/16A, 1x 400 V/32A, 1x 400 V/16A, IP54, vč. Proudového chrániče</t>
  </si>
  <si>
    <t>Polní instrumentace</t>
  </si>
  <si>
    <t>Plovákový spínač, 230VAC, pro znečištěné vody vč. závaží</t>
  </si>
  <si>
    <t xml:space="preserve">Kompaktní indukční průtokoměr pro znečištěnou vodu, DN100, PN16, jednotka s displejem, 4-20mA, TRANZISTOROVÝ impulsní výstup 1puls = 1m3, 230VAC, HART, </t>
  </si>
  <si>
    <t xml:space="preserve">Kompaktní indukční průtokoměr pro znečištěnou vodu, DN150, PN16, jednotka s displejem, 4-20mA, TRANZISTOROVÝ impulsní výstup 1puls = 1m3, 230VAC, HART, </t>
  </si>
  <si>
    <t xml:space="preserve">Kompaktní indukční průtokoměr pro znečištěnou vodu, DN250, PN16, jednotka s displejem, 4-20mA, TRANZISTOROVÝ impulsní výstup 1puls = 1m3, 230VAC, HART, </t>
  </si>
  <si>
    <t>Indukční snímač M18 celokovový - polohy žlabů plovoucích nečistot SQ3.1 (3.2).2 včetně držáku, clony na lištách strojní dodávkou - dosah 12mm - odolný vůči rušení, minimálně IP66</t>
  </si>
  <si>
    <t>Termostat prostorový ST1.10 0-40°C - volný kontakt</t>
  </si>
  <si>
    <t>74131-0032</t>
  </si>
  <si>
    <t>Ovládací přepínač SB1.10 (Ručně-0-Automat)</t>
  </si>
  <si>
    <t>Optická komunikace</t>
  </si>
  <si>
    <t>743 13-1218</t>
  </si>
  <si>
    <t>Chránička optického kabelu HDPE oranžová Ø40</t>
  </si>
  <si>
    <t>Upevnění HDPE chráničky ve vnitřních prostorách</t>
  </si>
  <si>
    <t>FO kabel univ. 8x50/125</t>
  </si>
  <si>
    <t>Pig tail SC 50/125</t>
  </si>
  <si>
    <t>Spojka MM SC</t>
  </si>
  <si>
    <t>Propojovací kabel duplex 50/125, SC/SC, 2m</t>
  </si>
  <si>
    <t>Propojovací kabel duplex 50/125, SC/SC, 10m vč. chráničky</t>
  </si>
  <si>
    <t>Provedení sváru (spojení 2 optických vláken) MM</t>
  </si>
  <si>
    <t>Měření FO vlákna MM</t>
  </si>
  <si>
    <t>Montáž průchodky Jackmoon 40</t>
  </si>
  <si>
    <t>Nespecifikovaný pomocný materiál a práce</t>
  </si>
  <si>
    <t>Vypracování měřicího protokolu o útlumu optických průběhů</t>
  </si>
  <si>
    <t>Technicko-inženýrské činnosti</t>
  </si>
  <si>
    <t>Tvorba realizační, konstrukční a montážní svorkové projektové dokumentace</t>
  </si>
  <si>
    <t>Tvorba a zařazení do stávající projektové dokumentace skutečného stavu vč. 4 paré provozovateli</t>
  </si>
  <si>
    <t>Výchozí revize</t>
  </si>
  <si>
    <t>Audit TIČR</t>
  </si>
  <si>
    <t>Software</t>
  </si>
  <si>
    <t>Oživení, vyzkoušení a softwarové začlenění pohonů do ŘS</t>
  </si>
  <si>
    <t>Nastavení polní instrumentace a softwarové začlenění zařízení do ŘS</t>
  </si>
  <si>
    <t>Tvorba a aplikace uživatelského software PLC DT3</t>
  </si>
  <si>
    <t>Tvorba a aplikace SW datapanelu OP3</t>
  </si>
  <si>
    <t>VRN</t>
  </si>
  <si>
    <t>Veškeré přidružené náklady na realizace a předání díla</t>
  </si>
  <si>
    <t>Podružný materiál (hmoždinky, vruty, šrouby, stahovací pásky, kabelová oka, vývodky k pohonům a polní instrumentaci atd.)</t>
  </si>
  <si>
    <t>Výrobní a dílenská dokumentace, stavební, strojní části, elektro a ASŘ, 4 x v tištěné verzi a 4x na CD nosiči</t>
  </si>
  <si>
    <t xml:space="preserve">ČISTÍRNA ODPADNÍCH VOD 2.ETAPA - 2. ČÁST </t>
  </si>
  <si>
    <t>Vrtaná studna, průměr vrtu 400mm, hl.5,0m vč.pažnice</t>
  </si>
  <si>
    <t>před zahájením prací, předpoklad 7 dní, 24h/den, 3 studny:7*24*3</t>
  </si>
  <si>
    <t>v průběhu prací, předpoklad 1 měsíc, 24h/den, 3 studny:1*30*24*3</t>
  </si>
  <si>
    <t>před zahájením prací, předpoklad 7 dní:7</t>
  </si>
  <si>
    <t>v průběhu prací, předpoklad 1 měsíc:1*30</t>
  </si>
  <si>
    <t>Včetně odtrhových zkoušek soudržnosti stávající povrchové vrstvy betonu.</t>
  </si>
  <si>
    <t>Předpoklad 20% sanovaných ploch.</t>
  </si>
  <si>
    <t>vnější svislé stěny, vč.nadzemní stěny a sloupků obtokového kanálu:23,7*0,2</t>
  </si>
  <si>
    <t>vnitřní svislé stěny, vč.okna:337,6*0,2</t>
  </si>
  <si>
    <t>kanál, vč.okna:15,8*0,2</t>
  </si>
  <si>
    <t>dno:369,2*0,2</t>
  </si>
  <si>
    <t>kalové jímky, šikmé stěny:63,0*0,2</t>
  </si>
  <si>
    <t>kalové jímky, svislé stěny:3,0*0,2</t>
  </si>
  <si>
    <t>kalové jímky, dna:1,5*0,2</t>
  </si>
  <si>
    <t>Zpřesnění návrhu sanace autorizovaným subjektem pro vybraný materiál</t>
  </si>
  <si>
    <t>Předpoklad 4m/m2 odhalených ploch na 5% plochy konstrukce.</t>
  </si>
  <si>
    <t>vnější svislé stěny, vč.nadzemní stěny a sloupků obtokového kanálu:23,7*0,05*4</t>
  </si>
  <si>
    <t>vnitřní svislé stěny, vč.okna:337,6*0,05*4</t>
  </si>
  <si>
    <t>kanál, vč.okna:15,8*0,05*4</t>
  </si>
  <si>
    <t>dno:369,2*0,05*4</t>
  </si>
  <si>
    <t>kalové jímky, šikmé stěny:63,0*0,05*4</t>
  </si>
  <si>
    <t>kalové jímky, svislé stěny:3,0*0,05*4</t>
  </si>
  <si>
    <t>kalové jímky, dna:1,5*0,05*4</t>
  </si>
  <si>
    <t xml:space="preserve">Sanace dilatačních spar dna a stěn </t>
  </si>
  <si>
    <t>Prostupy :</t>
  </si>
  <si>
    <t>DN200 ... 4ks</t>
  </si>
  <si>
    <t>Vnitřní svislé stěny do 1m pod hladinu a kanál celoplošně, vnitřní svislé stěny od 1m pod hladinou předpoklad 20%.</t>
  </si>
  <si>
    <t>vnitřní svislé stěny, (od 1m pod hladinou):208,2*0,2</t>
  </si>
  <si>
    <t>038 03 01.1</t>
  </si>
  <si>
    <t>038 03 01.2</t>
  </si>
  <si>
    <t>Otryskání ploch před nabetonováním tlakovou vodou při tlaku do 100 bar</t>
  </si>
  <si>
    <t>038 03 03</t>
  </si>
  <si>
    <t>Těsnění spár mezi stáv.a novými monolitickými konstrukcemi bobtnavým těsnícím páskem</t>
  </si>
  <si>
    <t>spára nová dělící stěna/dno:34,8</t>
  </si>
  <si>
    <t>spára nová dělící stěna/stávající stěny:3,8+3,1+0,14+0,1</t>
  </si>
  <si>
    <t>Zábradlí ocelové nerez trubkové svařované v.1,1m s jednou výplní a okopovým plechem, D+M</t>
  </si>
  <si>
    <t>kolektor, vnější svislé stěny:20,0*0,2</t>
  </si>
  <si>
    <t>kolektor, vnitřní svislé stěny:285,0*0,2</t>
  </si>
  <si>
    <t>kolektor, strop a průvlaky:136,0*0,2</t>
  </si>
  <si>
    <t>jímka primárního kalu, strop:5,5*0,2</t>
  </si>
  <si>
    <t>jímka primárního kalu, svislé stěny:43,1*0,2</t>
  </si>
  <si>
    <t>jímka primárního kalu, dno:5,6*0,2</t>
  </si>
  <si>
    <t>jímka vratného kalu, strop:4,5*0,2</t>
  </si>
  <si>
    <t>jímka vrtatného kalu, svislé stěny:59,0*0,2</t>
  </si>
  <si>
    <t>jímka vratného kalu, dno:7,2*0,2</t>
  </si>
  <si>
    <t>jímka plovoucích nečistot, svislé stěny:42,7*0,2</t>
  </si>
  <si>
    <t>jímka plovoucích nečistot, dno:4,3*0,2</t>
  </si>
  <si>
    <t>kolektor, vnější svislé stěny:20,0*0,05*4</t>
  </si>
  <si>
    <t>kolektor, vnitřní svislé stěny:285,0*0,05*4</t>
  </si>
  <si>
    <t>kolektor, strop a průvlaky:136,0*0,05*4</t>
  </si>
  <si>
    <t>jímka primárního kalu, strop:5,5*0,05*4</t>
  </si>
  <si>
    <t>jímka primárního kalu, svislé stěny:43,1*0,05*4</t>
  </si>
  <si>
    <t>jímka primárního kalu, dno:5,6*0,05*4</t>
  </si>
  <si>
    <t>jímka vratného kalu, strop:4,5*0,05*4</t>
  </si>
  <si>
    <t>jímka vrtatného kalu, svislé stěny:59,0*0,05*4</t>
  </si>
  <si>
    <t>jímka vratného kalu, dno:7,2*0,05*4</t>
  </si>
  <si>
    <t>jímka plovoucích nečistot, svislé stěny:42,7*0,05*4</t>
  </si>
  <si>
    <t>jímka plovoucích nečistot, dno:4,3*0,05*4</t>
  </si>
  <si>
    <t>DN 100 ... 1ks</t>
  </si>
  <si>
    <t>DN 150 ... 2ks</t>
  </si>
  <si>
    <t>DN 400 ... 3ks</t>
  </si>
  <si>
    <t>DN 500 ... 1ks</t>
  </si>
  <si>
    <t>DN 800 ... 1ks</t>
  </si>
  <si>
    <t>622471317RP1</t>
  </si>
  <si>
    <t>Nátěr nebo nástřik stěn vnějších, složitost 1 - 2 hmota silikonová</t>
  </si>
  <si>
    <t>Zábradlí ocelové nerez trubkové svařované na kolektoru, D+M</t>
  </si>
  <si>
    <t>Zakrytí jímky plovoucích nečistot ocelové žárově pozinkované konstrukce, D+M</t>
  </si>
  <si>
    <t>Zakrytí jímky plovoucích nečistot ocelový pozinkovaný rošt tl.40mm, D+M</t>
  </si>
  <si>
    <t>SO 03 a SO 10</t>
  </si>
  <si>
    <r>
      <t xml:space="preserve">Sklopný žlab plovoucích nečistot
</t>
    </r>
    <r>
      <rPr>
        <sz val="9"/>
        <rFont val="Arial"/>
        <family val="2"/>
      </rPr>
      <t>Oboustranně náklopný žlab pro odtah plovoucích látek z hladiny usazovací nádrže,
včetně uložení a kotevních prvků, zajištění těsnění prostupu přes stěnu nádrže.
Plovoucí látky jsou odváděny mimo nádrž potrubím DN300 a dále likvidovány. Šířka nádrže 5,8m, hloubka nádrže k hladině cca 3,4m.
Žlab je uložen v ložiskách na stěnách nádrže, která umožňují jeho otáčení. 
Žlab je ovládán elektromotorem o el. parametrech: P=0,18kW, U=3x400V, f=50Hz IP55
Materiálové provedení: nerez. ocel tř. 17 240, DIN 1.4301
Pro řízené naklápění bude žlab osazen držáky indukčních snímačů pro řízené naklápění do třech poloh vlevo-střed-vpravo 
Účel: zajištění odtahu plovoucích nečistot z hladiny usazovací nádrže
Poznámka: Rozvaděče, deblokační skříňky, kabelové rozvody k pohonům a k čidlům jsou součástí dodávky realizátora elektro části. Umístění, počet čidel je součástí elektro-dokumentace. Příprava pro umístění, zapojení pohonů a kabeláže bude řešena v kooperaci jednotlivých profesí při realizaci projektu.</t>
    </r>
  </si>
  <si>
    <t xml:space="preserve">Mezipřírubové deskové šoupě DN 500 PN 10 s prodlouženým ovládáním a stojanem s ručním kolem; oboustranně těsnící; ovládání ručním kolem
Parametry zařízení: stupeň netěsnosti A dle EN 12266-1; pevnost šedé litiny v tahu min. 25 kg/mm2; 
Materiálové provedení: těleso - šedá litina; vřeteno, uzavírací deska - nerez; vřetenová matice - mosaz; těsnění - NBR; ruční kolo - ocel;  spojovací materiál - nerez
Protikorozní ochrana: kovové díly opatřeny uvnitř i vně epoxidovým nástřikem tl. 250 μm; </t>
  </si>
  <si>
    <t>Vrtání otvorů do železobetonových a zděných konstrukcí do ø 20mm; hl. do 150mm; cca 150 ks</t>
  </si>
  <si>
    <t>CELKEM: ČOV Sokolov 2.etapa, část 2 - ČÁST UN1 a UN2 + ROZVODNA RM3 a DT3</t>
  </si>
  <si>
    <t>21080-2337</t>
  </si>
  <si>
    <t>CYSY-G 3x1,0</t>
  </si>
  <si>
    <t>Prořez</t>
  </si>
  <si>
    <t>Ukončení CYSY-G 3x1,0</t>
  </si>
  <si>
    <t>74113-0111</t>
  </si>
  <si>
    <t>Ukončení Subkabel indukčních snímačů pneumatických válců šx 1,0mm2</t>
  </si>
  <si>
    <t>Ovládací hlavice stiskací, lícující - zelená</t>
  </si>
  <si>
    <t>Polosestava kontaktů - 1 Z</t>
  </si>
  <si>
    <t>Ovládací hlavice otočná - 3 pev. polohy - černá, 1Z, 1V</t>
  </si>
  <si>
    <t>Popis signálek a ovladačů na dveřích rozvaděče 27x8mm (do nosičů štítků)</t>
  </si>
  <si>
    <t>MS-Pneuventily včetně signalizace a připojení snímačů poloh válců OTV/ZAV</t>
  </si>
  <si>
    <t>Napájecí zdroj 230V AC/24V DC/1A-30W, do extrémních teplot</t>
  </si>
  <si>
    <t>Koncová přepážka - víčko</t>
  </si>
  <si>
    <t>Svorková propojka 2x</t>
  </si>
  <si>
    <t>Ovládací hlavice otočná - 2 pev. polohy - černá, 1Z, 1Z</t>
  </si>
  <si>
    <t>Přepěťová ochrana 24VAC 0,5A (analogový signál, 3stupně, 4 až 20mA)</t>
  </si>
  <si>
    <t>Boční kryt přepěťové ochrany</t>
  </si>
  <si>
    <t>Koncová přepážka pomocných svorek</t>
  </si>
  <si>
    <t>Přepěťová ochrana 24VAC 0,5A (binární signál, 3stupně, 24VDC)</t>
  </si>
  <si>
    <t>Rám pod rozvaděč 1000x500mm</t>
  </si>
  <si>
    <t>Rám pod rozvaděč 1200x500mm</t>
  </si>
  <si>
    <t>Nosná konstrukce pro deblokační skříň se stříškou (zábradlí, stěna)</t>
  </si>
  <si>
    <t>Ultrazvukové (radarové) hladinové čidlo (4-20mA), měřící rozsah: 0-8m vč. nosné konstrukce</t>
  </si>
  <si>
    <t>Hlavní vypínač 3F/400VAC/25A, IP65 + vývodky - kompresor pneumatiky</t>
  </si>
  <si>
    <t>SO 03  USAZOVACÍ NÁDRŽ</t>
  </si>
  <si>
    <t>SO 10  ČERPÁNÍM KALU, ROZVODNA</t>
  </si>
  <si>
    <t>PS 02  MECHANCKÉ ČIŠTĚNÍ</t>
  </si>
  <si>
    <t>PS 03.1  BIOLOGICKÉ ČIŠTĚNÍ</t>
  </si>
  <si>
    <t>PS 15  ELEKTRO ČÁST - SILOVÁ + PS 17 ASŘTP</t>
  </si>
  <si>
    <t>Zvýšený technologický dohled ze strany provozovatele nad provozem ÚV po dobu stavby, 9 měsíců x 16 hodin</t>
  </si>
  <si>
    <t>Deblokační skříň MS - Pneumatický servopohon rozšířený o externí hlídání 4 poloh OTV a ZAV</t>
  </si>
  <si>
    <t xml:space="preserve">Demontáž stávající RM3-6polí, demontáž 1 nástěného rozváděče UN </t>
  </si>
  <si>
    <t xml:space="preserve">Náklady spojující s provizorním napájením a výměnou rozvaděče RM3 za chodu a zajištění chodu potřebných pohonů během montáže, provizorní signalizační, ovládací a blokační vazby na stávající výstroj DN3 a DN4 </t>
  </si>
  <si>
    <t>Zářivkové svítidlo, 2x36W, IP66, s předřadníkem, kompenzované včetně zdrojů</t>
  </si>
  <si>
    <t>Ventilátor rozvodny, D=400mm, 3F, 400VAC, do 0,5kW, do 2500m3/hod + mřížka nasávání a výtlaku</t>
  </si>
  <si>
    <t>Indukční snímač M30 celokovový - polohy řetězových shrabováků; držáky a  clony na lištách a shrabovákách strojní dodávkou - dosah 20mm - odolný vůči rušení, minimálně IP66</t>
  </si>
  <si>
    <t>Konfigurace, adresace a zprovoznění komunikace Ethernet v hlavní síti DT a začlenění DT3, OP3</t>
  </si>
  <si>
    <t>Úprava a doplnění vizualizace ŘS OS1 a OS2 Velín o signály z DT3</t>
  </si>
  <si>
    <t>Návrh algoritmů funkce automatizace, dle přání provozovatele a platných norem v době realizace UN a ČS</t>
  </si>
  <si>
    <t>Vyplňovat pouze modré buňky !</t>
  </si>
  <si>
    <t>Neupravovat vzorečky !</t>
  </si>
  <si>
    <t>SOUPIS STAVEBNÍCH PRACÍ, DODÁVEK A SLUŽEB S VÝKAZEM VÝMĚR - 12/2017</t>
  </si>
  <si>
    <r>
      <t xml:space="preserve">Čerpadlo vratného kalu
</t>
    </r>
    <r>
      <rPr>
        <sz val="9"/>
        <rFont val="Arial"/>
        <family val="2"/>
      </rPr>
      <t>Kalové odstředivé čerpadlo pro čerpání vratného kalu v provedení pro instalaci do suché jímky ,elektromotor v mokrém provedení s interním chlazením, čerpadlo vhodné pro trvalý chod
Typ oběžného kola: šroubové
Čerpané médium: odpadní voda; teplota max 40°C; obsah dlouhovláknitých látek; 
Parametry zařízení: pracovní bod Q= 75 l/s; H= 6,5m;
f= 50 Hz; n= 1470 ot/min
El. parametry zařízení: jmenovitý výkon elektromotoru P= 11 kW; U= 3x400 V; f= 50 Hz; rozběh - přímý;  In= 21 A; krytí IP 55;
tepelná ochrana statoru bimetalem;elektrosonda průsaku ucpávkou;  elektromotor vhodný pro trvalý chod; průchodnost obježným kolem - 100mm;
Příslušenství: elektrický kabel dl. 10m; kotevní a spojovací materiál; 
Materiálové provedení:hydraulická skříň, oběžné kolo, sací kužel - šedá litina; spojovací materiál - nerezová ocel; o-kroužek - nitrilová pryž; dvojitá mechanická ucpávka - Sic/Sic
Připojovací rozměr: DN 200 PN 10
Hmotnost: 328 kg</t>
    </r>
  </si>
  <si>
    <t xml:space="preserve">Zařízení staveniště: - zajištění přípojky nn včetně staveništního rozvaděče,včetně úhrady spotřebované el.energie - zajištení skládek zařízení a materiálu v areálu ČOV Sokolov, zajištění ochrany skládek zařízení proti odcizení a neoprávněnému vstupu, - zajištění prostoru pro pracovníky a WC, - komplexní projednání zařízení staveniště se správcem a vlastníkem areálu ČOV </t>
  </si>
  <si>
    <r>
      <t xml:space="preserve">Čerpadlo odsazené vody z jímky plovoucích nečistot
</t>
    </r>
    <r>
      <rPr>
        <sz val="9"/>
        <rFont val="Arial"/>
        <family val="2"/>
      </rPr>
      <t>Kalové odstředivé čerpadlo v horizontální instalaci pro čerpání odpadní vody v provedení pro instalaci do suché jímky ,elektromotor v mokrém provedení s interním chlazením, čerpadlo vhodné pro trvalý chod
Typ oběžného kola: šroubové
Čerpané médium: odpadní voda; teplota max 40°C; obsah dlouhovláknitých látek; 
Parametry zařízení: pracovní bod Q= 10 l/s; H= 4m;
f= 50 Hz; n= 1445 ot/min
El. parametry zařízení: jmenovitý výkon elektromotoru P= 1,1 kW; U= 3x400 V; f= 50 Hz; rozběh - přímý;  In= 4 A; krytí IP 68;
tepelná ochrana statoru bimetalem;elektrosonda průsaku ucpávkou;  elektromotor vhodný pro trvalý chod; průchodnost obježným kolem - 75mm;
Příslušenství: elektrický kabel dl. 10m; kotevní a spojovací materiál; 
Materiálové provedení:hydraulická skříň, oběžné kolo, sací kužel - šedá litina; spojovací materiál - nerezová ocel; o-kroužek - nitrilová pryž; dvojitá mechanická ucpávka - Sic/Sic
Připojovací rozměr: DN 80 PN 10
Hmotnost: 105 kg</t>
    </r>
  </si>
  <si>
    <r>
      <t xml:space="preserve">Čerpadlo plovoucích nečistot
</t>
    </r>
    <r>
      <rPr>
        <sz val="9"/>
        <rFont val="Arial"/>
        <family val="2"/>
      </rPr>
      <t xml:space="preserve">Čerpadlo s rotačními písty poháněné elektromotorem v kompaktním vertikálním uspořádání s přenosem momentu řemenem. Čerpadlo odolné vůči chodu nasucho se samonasávací schopností. Umožňující změnu směru čerpání. Jednostranné uložení rotačních pístů pro snadnou výměnu. Písty v provedení s bezpulzační geometrií. Nastavitelné poloskořepiny čerpací komory. Čerpadlo vybaveno mechanickou kazetovou ucpávkou s tlakově hlídanou ucpávkovou komorou. Čerpadlo a motor jsou instalovávy ve společném pozinkovaném rámu odolném proti krutu. Zařízení je vystředěno a poháněno řemenovým převodem. Řemenový pohon je opatřen krytem. 
Parametry čerpadla: 
Q=10l/h, h=30m, n=287 1/min, 
Parametry pohonu:
P=9,2kW, n=287 1/min, U=3x400V, f=50Hz, Třída izolace F, krytí IP55, ochrana vinutí termistorem,
Materiálové provedení:
Těleso čerpadla - GG25, Otěrové desky - HVSS, mechanická ucpávka - 1.4301/duronit, smáčené o-kroužky - NBR, rotační písty NBR-HiFlo
Připojení do potrubí:
Sání - přírubové koleno DN150 dle EN1092-1/11
Výtlak - přírubové koleno DN150 dle EN1092-1/11
Příslušenství:
Ochrana proti chodu nasucho: Teplotní čidlo umístěné na těle čerpadla s vyhodnocovacím zařízením určeným pro zástavbu do čelního panelu
- Čidlo z nerezového materiálu se svorkovnicí- krytí IP66
- Vyhodnocovací zařízení - napájení 12-24V AC/DC, krytí IP50 
Tlakové zařízení s kontaktním manometrem
2xdig.výstup, 1x analog.výstup
hlava manometru - nerez
rozsah měření:-1 až +9bar, teplota média -25°C až 100°C, Analog. výstup 4-20mA, Řídící výstup 2xDC PNP, max 200mA, kruhový konektor M12 - 5ti pólový, krytí IP65, Napájení 19-30 V DC, procesní připojení 1 1/4" vč. adaptéru na 2" závit
</t>
    </r>
  </si>
  <si>
    <r>
      <t xml:space="preserve">Čerpadlo pro vyprázdnění usazovacích nádrží
</t>
    </r>
    <r>
      <rPr>
        <sz val="9"/>
        <rFont val="Arial"/>
        <family val="2"/>
      </rPr>
      <t>Kalové odstředivé čerpadlo v horizontální instalaci pro čerpání odpadní vody v provedení pro instalaci do suché jímky ,elektromotor v mokrém provedení s interním chlazením, čerpadlo vhodné pro trvalý chod
Typ oběžného kola: šroubové
Čerpané médium: odpadní voda; teplota max 40°C; obsah dlouhovláknitých látek; 
Parametry zařízení: pracovní bod Q= 10 l/s; H= 4m;
f= 50 Hz; n= 1445 ot/min
El. parametry zařízení: jmenovitý výkon elektromotoru P= 1,1 kW; U= 3x400 V; f= 50 Hz; rozběh - přímý;  In= 4 A; krytí IP 68;
tepelná ochrana statoru bimetalem;elektrosonda průsaku ucpávkou;  elektromotor vhodný pro trvalý chod; průchodnost obježným kolem - 75mm;
Příslušenství: elektrický kabel dl. 10m; kotevní a spojovací materiál; 
Materiálové provedení:hydraulická skříň, oběžné kolo, sací kužel - šedá litina; spojovací materiál - nerezová ocel; o-kroužek - nitrilová pryž; dvojitá mechanická ucpávka - Sic/Sic
Připojovací rozměr: DN 80 PN 10
Hmotnost: 105 kg</t>
    </r>
  </si>
  <si>
    <r>
      <t xml:space="preserve">Čerpadlo primárního kalu
</t>
    </r>
    <r>
      <rPr>
        <sz val="9"/>
        <rFont val="Arial"/>
        <family val="2"/>
      </rPr>
      <t xml:space="preserve">Čerpadlo s rotačními písty poháněné elektromotorem v kompaktním vertikálním uspořádání s přenosem momentu řemenem. Čerpadlo odolné vůči chodu nasucho se samonasávací schopností. Umožňující změnu směru čerpání. Jednostranné uložení rotačních pístů pro snadnou výměnu. Písty v provedení s bezpulzační geometrií. Nastavitelné poloskořepiny čerpací komory. Čerpadlo vybaveno mechanickou kazetovou ucpávkou s tlakově hlídanou ucpávkovou komorou. Čerpadlo a motor jsou instalovávy ve společném pozinkovaném rámu odolném proti krutu. Zařízení je vystředěno a poháněno řemenovým převodem (i=3,6). Řemenový pohon je opatřen krytem. 
Parametry čerpadla: 
Q=17,36 l/h, h=35m, n=272 1/min, 
Parametry pohonu:
P=15kW, n=981 1/min, U=3x400V, f=50Hz, Třída izolace F, krytí IP55, ochrana vinutí termistorem,
Materiálové provedení:
Těleso čerpadla - GG25, Otěrové desky - HVSS, mechanická ucpávka - 1.4301/duronit, smáčené o-kroužky - NBR, rotační písty NBR-HiFlo
Připojení do potrubí:
Sání - přírubové koleno DN150 dle EN1092-1/11
Výtlak - přírubové koleno DN150 dle EN1092-1/11
Příslušenství:
Ochrana proti chodu nasucho: Teplotní čidlo umístěné na těle čerpadla s vyhodnocovacím zařízením určeným pro zástavbu do čelního panelu
- Čidlo z nerezového materiálu se svorkovnicí- krytí IP66
- Vyhodnocovací zařízení - napájení 12-24V AC/DC, krytí IP50 
Tlakové zařízení s kontaktním manometrem
2xdig.výstup, 1x analog.výstup
hlava manometru - nerez
rozsah měření:-1 až +9bar, teplota média -25°C až 100°C, Analog. výstup 4-20mA, Řídící výstup 2xDC PNP, max 200mA, kruhový konektor M12 - 5ti pólový, krytí IP65, Napájení 19-30 V DC, procesní připojení 1 1/4" vč. adaptéru na 2" závit
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</si>
</sst>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\ ##0"/>
    <numFmt numFmtId="167" formatCode="#,###"/>
    <numFmt numFmtId="168" formatCode="0.0%"/>
    <numFmt numFmtId="169" formatCode="&quot;1.1&quot;00"/>
    <numFmt numFmtId="170" formatCode="&quot;1.1.&quot;00"/>
    <numFmt numFmtId="171" formatCode="&quot;1.2.&quot;00"/>
    <numFmt numFmtId="172" formatCode="&quot;1.3.&quot;00"/>
    <numFmt numFmtId="173" formatCode="&quot;1.4.&quot;00"/>
    <numFmt numFmtId="174" formatCode="&quot;1.5.&quot;00"/>
    <numFmt numFmtId="175" formatCode="&quot;1.6.&quot;00"/>
    <numFmt numFmtId="176" formatCode="&quot;1.7.&quot;00"/>
    <numFmt numFmtId="177" formatCode="&quot;1.8.&quot;00"/>
    <numFmt numFmtId="178" formatCode="&quot;1.9.&quot;00"/>
    <numFmt numFmtId="179" formatCode="&quot;2.1.&quot;00"/>
    <numFmt numFmtId="180" formatCode="&quot;2.2.&quot;00"/>
    <numFmt numFmtId="181" formatCode="&quot;2.3.&quot;00"/>
    <numFmt numFmtId="182" formatCode="&quot;2.4.&quot;00"/>
    <numFmt numFmtId="183" formatCode="&quot;2.5.&quot;00"/>
    <numFmt numFmtId="184" formatCode="&quot;2.6.&quot;00"/>
    <numFmt numFmtId="185" formatCode="0.0000000000"/>
    <numFmt numFmtId="186" formatCode="dd/mm/yy"/>
    <numFmt numFmtId="187" formatCode="#,##0\ &quot;Kč&quot;"/>
    <numFmt numFmtId="188" formatCode="0.00000"/>
    <numFmt numFmtId="189" formatCode="000"/>
    <numFmt numFmtId="190" formatCode="0.000"/>
    <numFmt numFmtId="191" formatCode="_(* #,##0.00_);_(* \(#,##0.00\);_(* &quot;-&quot;??_);_(@_)"/>
    <numFmt numFmtId="192" formatCode="_-* #,##0.00\ [$€-1]_-;\-* #,##0.00\ [$€-1]_-;_-* &quot;-&quot;??\ [$€-1]_-"/>
    <numFmt numFmtId="193" formatCode="#,##0.00\ _K_č"/>
  </numFmts>
  <fonts count="10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2"/>
    </font>
    <font>
      <sz val="8"/>
      <name val="Arial"/>
      <family val="2"/>
    </font>
    <font>
      <u val="single"/>
      <sz val="8.4"/>
      <color indexed="12"/>
      <name val="Arial CE"/>
      <family val="2"/>
    </font>
    <font>
      <sz val="10"/>
      <name val="Arial"/>
      <family val="2"/>
    </font>
    <font>
      <u val="single"/>
      <sz val="8.4"/>
      <color indexed="36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name val="Times New Roman CE"/>
      <family val="0"/>
    </font>
    <font>
      <sz val="10"/>
      <name val="MS Sans Serif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Arial CE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9"/>
      <color indexed="39"/>
      <name val="Arial CE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7"/>
      <name val="Arial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8"/>
      <name val="Arial CE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8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88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8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8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88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8" borderId="0" applyNumberFormat="0" applyBorder="0" applyAlignment="0" applyProtection="0"/>
    <xf numFmtId="0" fontId="58" fillId="6" borderId="0" applyNumberFormat="0" applyBorder="0" applyAlignment="0" applyProtection="0"/>
    <xf numFmtId="0" fontId="8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88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88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8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88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88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16" borderId="0" applyNumberFormat="0" applyBorder="0" applyAlignment="0" applyProtection="0"/>
    <xf numFmtId="0" fontId="58" fillId="12" borderId="0" applyNumberFormat="0" applyBorder="0" applyAlignment="0" applyProtection="0"/>
    <xf numFmtId="0" fontId="58" fillId="2" borderId="0" applyNumberFormat="0" applyBorder="0" applyAlignment="0" applyProtection="0"/>
    <xf numFmtId="0" fontId="58" fillId="17" borderId="0" applyNumberFormat="0" applyBorder="0" applyAlignment="0" applyProtection="0"/>
    <xf numFmtId="0" fontId="8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9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89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89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9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8" fillId="19" borderId="0" applyNumberFormat="0" applyBorder="0" applyAlignment="0" applyProtection="0"/>
    <xf numFmtId="0" fontId="48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59" fillId="10" borderId="0" applyNumberFormat="0" applyBorder="0" applyAlignment="0" applyProtection="0"/>
    <xf numFmtId="0" fontId="60" fillId="0" borderId="0" applyNumberFormat="0" applyFill="0" applyBorder="0" applyAlignment="0">
      <protection/>
    </xf>
    <xf numFmtId="0" fontId="61" fillId="26" borderId="1" applyNumberFormat="0" applyAlignment="0" applyProtection="0"/>
    <xf numFmtId="0" fontId="90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15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27" borderId="6" applyNumberFormat="0" applyAlignment="0" applyProtection="0"/>
    <xf numFmtId="0" fontId="92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67" fillId="6" borderId="1" applyNumberFormat="0" applyAlignment="0" applyProtection="0"/>
    <xf numFmtId="0" fontId="93" fillId="28" borderId="7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26" fillId="27" borderId="6" applyNumberFormat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0" applyNumberFormat="0">
      <alignment/>
      <protection/>
    </xf>
    <xf numFmtId="0" fontId="70" fillId="15" borderId="0" applyNumberFormat="0" applyBorder="0" applyAlignment="0" applyProtection="0"/>
    <xf numFmtId="0" fontId="27" fillId="29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5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94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95" fillId="0" borderId="0">
      <alignment/>
      <protection/>
    </xf>
    <xf numFmtId="0" fontId="88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96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Protection="0">
      <alignment/>
    </xf>
    <xf numFmtId="0" fontId="15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7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88" fillId="0" borderId="0">
      <alignment/>
      <protection/>
    </xf>
    <xf numFmtId="0" fontId="94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2" fillId="0" borderId="0">
      <alignment/>
      <protection locked="0"/>
    </xf>
    <xf numFmtId="0" fontId="15" fillId="0" borderId="0">
      <alignment/>
      <protection/>
    </xf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2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2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72" fillId="5" borderId="12" applyNumberFormat="0" applyFont="0" applyAlignment="0" applyProtection="0"/>
    <xf numFmtId="0" fontId="73" fillId="26" borderId="13" applyNumberFormat="0" applyAlignment="0" applyProtection="0"/>
    <xf numFmtId="0" fontId="16" fillId="0" borderId="0" applyNumberFormat="0" applyFill="0" applyBorder="0" applyAlignment="0" applyProtection="0"/>
    <xf numFmtId="0" fontId="0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0" fillId="5" borderId="12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22" fillId="30" borderId="14" applyNumberFormat="0" applyFont="0" applyAlignment="0" applyProtection="0"/>
    <xf numFmtId="0" fontId="74" fillId="31" borderId="0" applyNumberFormat="0" applyFont="0" applyFill="0" applyBorder="0" applyAlignment="0">
      <protection hidden="1"/>
    </xf>
    <xf numFmtId="9" fontId="2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75" fillId="0" borderId="0" applyNumberFormat="0">
      <alignment/>
      <protection/>
    </xf>
    <xf numFmtId="0" fontId="9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100" fillId="15" borderId="17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30" fillId="31" borderId="17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30" fillId="31" borderId="1" applyNumberFormat="0" applyAlignment="0" applyProtection="0"/>
    <xf numFmtId="0" fontId="101" fillId="31" borderId="18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31" fillId="31" borderId="13" applyNumberFormat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89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89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89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89" fillId="3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89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</cellStyleXfs>
  <cellXfs count="7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0" fillId="0" borderId="19" xfId="0" applyFont="1" applyFill="1" applyBorder="1" applyAlignment="1">
      <alignment/>
    </xf>
    <xf numFmtId="5" fontId="10" fillId="0" borderId="20" xfId="0" applyNumberFormat="1" applyFont="1" applyFill="1" applyBorder="1" applyAlignment="1">
      <alignment/>
    </xf>
    <xf numFmtId="5" fontId="10" fillId="0" borderId="21" xfId="0" applyNumberFormat="1" applyFont="1" applyFill="1" applyBorder="1" applyAlignment="1">
      <alignment/>
    </xf>
    <xf numFmtId="5" fontId="10" fillId="0" borderId="22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5" fontId="11" fillId="0" borderId="23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1" fillId="0" borderId="25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11" borderId="19" xfId="0" applyFont="1" applyFill="1" applyBorder="1" applyAlignment="1">
      <alignment/>
    </xf>
    <xf numFmtId="5" fontId="10" fillId="0" borderId="26" xfId="0" applyNumberFormat="1" applyFont="1" applyFill="1" applyBorder="1" applyAlignment="1">
      <alignment/>
    </xf>
    <xf numFmtId="5" fontId="10" fillId="0" borderId="27" xfId="0" applyNumberFormat="1" applyFont="1" applyFill="1" applyBorder="1" applyAlignment="1">
      <alignment/>
    </xf>
    <xf numFmtId="5" fontId="10" fillId="0" borderId="28" xfId="0" applyNumberFormat="1" applyFont="1" applyFill="1" applyBorder="1" applyAlignment="1">
      <alignment/>
    </xf>
    <xf numFmtId="0" fontId="11" fillId="11" borderId="29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right"/>
    </xf>
    <xf numFmtId="0" fontId="10" fillId="11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5" fontId="11" fillId="0" borderId="32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9" fillId="11" borderId="3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4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8" fillId="0" borderId="34" xfId="0" applyFont="1" applyBorder="1" applyAlignment="1">
      <alignment/>
    </xf>
    <xf numFmtId="0" fontId="10" fillId="11" borderId="19" xfId="0" applyFont="1" applyFill="1" applyBorder="1" applyAlignment="1">
      <alignment/>
    </xf>
    <xf numFmtId="0" fontId="15" fillId="0" borderId="0" xfId="1038" applyFont="1">
      <alignment/>
      <protection/>
    </xf>
    <xf numFmtId="0" fontId="15" fillId="0" borderId="0" xfId="1038" applyFont="1" applyAlignment="1">
      <alignment/>
      <protection/>
    </xf>
    <xf numFmtId="0" fontId="41" fillId="0" borderId="0" xfId="1038" applyFont="1">
      <alignment/>
      <protection/>
    </xf>
    <xf numFmtId="0" fontId="41" fillId="0" borderId="0" xfId="1038" applyFont="1" applyAlignment="1">
      <alignment horizontal="left"/>
      <protection/>
    </xf>
    <xf numFmtId="0" fontId="41" fillId="0" borderId="0" xfId="1038" applyFont="1" applyAlignment="1">
      <alignment horizontal="right"/>
      <protection/>
    </xf>
    <xf numFmtId="0" fontId="41" fillId="0" borderId="0" xfId="1038" applyFont="1" applyAlignment="1">
      <alignment/>
      <protection/>
    </xf>
    <xf numFmtId="0" fontId="42" fillId="0" borderId="0" xfId="1038" applyFont="1" applyAlignment="1">
      <alignment horizontal="right"/>
      <protection/>
    </xf>
    <xf numFmtId="14" fontId="42" fillId="0" borderId="0" xfId="1038" applyNumberFormat="1" applyFont="1" applyAlignment="1">
      <alignment horizontal="left"/>
      <protection/>
    </xf>
    <xf numFmtId="0" fontId="43" fillId="0" borderId="0" xfId="1038" applyFont="1" applyAlignment="1">
      <alignment horizontal="right"/>
      <protection/>
    </xf>
    <xf numFmtId="49" fontId="15" fillId="0" borderId="0" xfId="1038" applyNumberFormat="1" applyFont="1">
      <alignment/>
      <protection/>
    </xf>
    <xf numFmtId="0" fontId="5" fillId="0" borderId="0" xfId="1038" applyFont="1" applyAlignment="1">
      <alignment horizontal="right"/>
      <protection/>
    </xf>
    <xf numFmtId="49" fontId="44" fillId="0" borderId="0" xfId="1038" applyNumberFormat="1" applyFont="1" applyAlignment="1">
      <alignment horizontal="left"/>
      <protection/>
    </xf>
    <xf numFmtId="0" fontId="44" fillId="0" borderId="0" xfId="1038" applyFont="1" applyAlignment="1">
      <alignment horizontal="left"/>
      <protection/>
    </xf>
    <xf numFmtId="0" fontId="33" fillId="0" borderId="0" xfId="1038" applyFont="1">
      <alignment/>
      <protection/>
    </xf>
    <xf numFmtId="0" fontId="33" fillId="0" borderId="0" xfId="1038" applyFont="1" applyAlignment="1">
      <alignment/>
      <protection/>
    </xf>
    <xf numFmtId="0" fontId="33" fillId="0" borderId="0" xfId="1038" applyFont="1" applyAlignment="1">
      <alignment horizontal="right"/>
      <protection/>
    </xf>
    <xf numFmtId="0" fontId="15" fillId="0" borderId="0" xfId="1038" applyFont="1" applyAlignment="1">
      <alignment horizontal="left"/>
      <protection/>
    </xf>
    <xf numFmtId="0" fontId="15" fillId="0" borderId="0" xfId="1038" applyFont="1" applyAlignment="1">
      <alignment horizontal="right"/>
      <protection/>
    </xf>
    <xf numFmtId="0" fontId="15" fillId="0" borderId="0" xfId="1038" applyFont="1" applyAlignment="1">
      <alignment horizontal="center"/>
      <protection/>
    </xf>
    <xf numFmtId="0" fontId="43" fillId="26" borderId="35" xfId="1038" applyFont="1" applyFill="1" applyBorder="1" applyAlignment="1">
      <alignment wrapText="1"/>
      <protection/>
    </xf>
    <xf numFmtId="0" fontId="43" fillId="26" borderId="19" xfId="1038" applyFont="1" applyFill="1" applyBorder="1" applyAlignment="1">
      <alignment wrapText="1"/>
      <protection/>
    </xf>
    <xf numFmtId="0" fontId="43" fillId="26" borderId="25" xfId="1038" applyFont="1" applyFill="1" applyBorder="1" applyAlignment="1">
      <alignment wrapText="1"/>
      <protection/>
    </xf>
    <xf numFmtId="0" fontId="43" fillId="26" borderId="35" xfId="1038" applyFont="1" applyFill="1" applyBorder="1" applyAlignment="1">
      <alignment horizontal="right" wrapText="1"/>
      <protection/>
    </xf>
    <xf numFmtId="0" fontId="15" fillId="26" borderId="19" xfId="1038" applyFont="1" applyFill="1" applyBorder="1" applyAlignment="1">
      <alignment/>
      <protection/>
    </xf>
    <xf numFmtId="0" fontId="43" fillId="26" borderId="19" xfId="1038" applyFont="1" applyFill="1" applyBorder="1" applyAlignment="1">
      <alignment horizontal="right" wrapText="1"/>
      <protection/>
    </xf>
    <xf numFmtId="0" fontId="43" fillId="26" borderId="25" xfId="1038" applyFont="1" applyFill="1" applyBorder="1" applyAlignment="1">
      <alignment horizontal="right" vertical="center"/>
      <protection/>
    </xf>
    <xf numFmtId="0" fontId="43" fillId="31" borderId="0" xfId="1038" applyFont="1" applyFill="1" applyBorder="1" applyAlignment="1">
      <alignment horizontal="right" wrapText="1"/>
      <protection/>
    </xf>
    <xf numFmtId="0" fontId="15" fillId="0" borderId="36" xfId="1038" applyFont="1" applyBorder="1" applyAlignment="1">
      <alignment vertical="center"/>
      <protection/>
    </xf>
    <xf numFmtId="0" fontId="15" fillId="0" borderId="0" xfId="1038" applyFont="1" applyBorder="1" applyAlignment="1">
      <alignment vertical="center"/>
      <protection/>
    </xf>
    <xf numFmtId="1" fontId="15" fillId="0" borderId="0" xfId="1038" applyNumberFormat="1" applyFont="1" applyBorder="1" applyAlignment="1">
      <alignment horizontal="right" vertical="center"/>
      <protection/>
    </xf>
    <xf numFmtId="0" fontId="15" fillId="0" borderId="37" xfId="1038" applyFont="1" applyBorder="1" applyAlignment="1">
      <alignment vertical="center"/>
      <protection/>
    </xf>
    <xf numFmtId="4" fontId="15" fillId="0" borderId="38" xfId="1038" applyNumberFormat="1" applyFont="1" applyBorder="1" applyAlignment="1">
      <alignment horizontal="right" vertical="center"/>
      <protection/>
    </xf>
    <xf numFmtId="4" fontId="15" fillId="0" borderId="24" xfId="1038" applyNumberFormat="1" applyFont="1" applyBorder="1" applyAlignment="1">
      <alignment horizontal="right" vertical="center"/>
      <protection/>
    </xf>
    <xf numFmtId="4" fontId="15" fillId="31" borderId="0" xfId="1038" applyNumberFormat="1" applyFont="1" applyFill="1" applyBorder="1" applyAlignment="1">
      <alignment vertical="center"/>
      <protection/>
    </xf>
    <xf numFmtId="4" fontId="15" fillId="0" borderId="36" xfId="1038" applyNumberFormat="1" applyFont="1" applyBorder="1" applyAlignment="1">
      <alignment horizontal="right" vertical="center"/>
      <protection/>
    </xf>
    <xf numFmtId="4" fontId="15" fillId="0" borderId="0" xfId="1038" applyNumberFormat="1" applyFont="1" applyBorder="1" applyAlignment="1">
      <alignment horizontal="right" vertical="center"/>
      <protection/>
    </xf>
    <xf numFmtId="4" fontId="15" fillId="0" borderId="39" xfId="1038" applyNumberFormat="1" applyFont="1" applyBorder="1" applyAlignment="1">
      <alignment horizontal="right" vertical="center"/>
      <protection/>
    </xf>
    <xf numFmtId="4" fontId="15" fillId="0" borderId="40" xfId="1038" applyNumberFormat="1" applyFont="1" applyBorder="1" applyAlignment="1">
      <alignment horizontal="right" vertical="center"/>
      <protection/>
    </xf>
    <xf numFmtId="0" fontId="44" fillId="5" borderId="35" xfId="1038" applyFont="1" applyFill="1" applyBorder="1" applyAlignment="1">
      <alignment vertical="center"/>
      <protection/>
    </xf>
    <xf numFmtId="0" fontId="33" fillId="5" borderId="19" xfId="1038" applyFont="1" applyFill="1" applyBorder="1" applyAlignment="1">
      <alignment vertical="center"/>
      <protection/>
    </xf>
    <xf numFmtId="0" fontId="15" fillId="5" borderId="19" xfId="1038" applyFont="1" applyFill="1" applyBorder="1" applyAlignment="1">
      <alignment vertical="center"/>
      <protection/>
    </xf>
    <xf numFmtId="4" fontId="44" fillId="5" borderId="41" xfId="1038" applyNumberFormat="1" applyFont="1" applyFill="1" applyBorder="1" applyAlignment="1">
      <alignment horizontal="right" vertical="center"/>
      <protection/>
    </xf>
    <xf numFmtId="4" fontId="44" fillId="5" borderId="42" xfId="1038" applyNumberFormat="1" applyFont="1" applyFill="1" applyBorder="1" applyAlignment="1">
      <alignment horizontal="right" vertical="center"/>
      <protection/>
    </xf>
    <xf numFmtId="4" fontId="33" fillId="31" borderId="0" xfId="1038" applyNumberFormat="1" applyFont="1" applyFill="1" applyBorder="1" applyAlignment="1">
      <alignment vertical="center"/>
      <protection/>
    </xf>
    <xf numFmtId="0" fontId="41" fillId="0" borderId="0" xfId="1038" applyFont="1" applyAlignment="1">
      <alignment horizontal="center"/>
      <protection/>
    </xf>
    <xf numFmtId="4" fontId="15" fillId="0" borderId="0" xfId="1038" applyNumberFormat="1" applyFont="1">
      <alignment/>
      <protection/>
    </xf>
    <xf numFmtId="0" fontId="43" fillId="26" borderId="35" xfId="1038" applyFont="1" applyFill="1" applyBorder="1" applyAlignment="1">
      <alignment vertical="center"/>
      <protection/>
    </xf>
    <xf numFmtId="0" fontId="33" fillId="26" borderId="19" xfId="1038" applyFont="1" applyFill="1" applyBorder="1" applyAlignment="1">
      <alignment vertical="center"/>
      <protection/>
    </xf>
    <xf numFmtId="0" fontId="33" fillId="26" borderId="25" xfId="1038" applyFont="1" applyFill="1" applyBorder="1" applyAlignment="1">
      <alignment vertical="center" wrapText="1"/>
      <protection/>
    </xf>
    <xf numFmtId="0" fontId="33" fillId="26" borderId="21" xfId="1038" applyFont="1" applyFill="1" applyBorder="1" applyAlignment="1">
      <alignment horizontal="center" vertical="center" wrapText="1"/>
      <protection/>
    </xf>
    <xf numFmtId="0" fontId="33" fillId="26" borderId="25" xfId="1038" applyFont="1" applyFill="1" applyBorder="1" applyAlignment="1">
      <alignment horizontal="center" vertical="center" wrapText="1"/>
      <protection/>
    </xf>
    <xf numFmtId="49" fontId="42" fillId="0" borderId="38" xfId="1038" applyNumberFormat="1" applyFont="1" applyBorder="1" applyAlignment="1">
      <alignment horizontal="left"/>
      <protection/>
    </xf>
    <xf numFmtId="0" fontId="42" fillId="0" borderId="24" xfId="1038" applyFont="1" applyBorder="1" applyAlignment="1">
      <alignment horizontal="left"/>
      <protection/>
    </xf>
    <xf numFmtId="0" fontId="42" fillId="0" borderId="24" xfId="1038" applyFont="1" applyBorder="1">
      <alignment/>
      <protection/>
    </xf>
    <xf numFmtId="168" fontId="42" fillId="0" borderId="43" xfId="1038" applyNumberFormat="1" applyFont="1" applyBorder="1">
      <alignment/>
      <protection/>
    </xf>
    <xf numFmtId="3" fontId="43" fillId="0" borderId="44" xfId="1038" applyNumberFormat="1" applyFont="1" applyBorder="1" applyAlignment="1">
      <alignment horizontal="right"/>
      <protection/>
    </xf>
    <xf numFmtId="3" fontId="42" fillId="0" borderId="43" xfId="1038" applyNumberFormat="1" applyFont="1" applyBorder="1" applyAlignment="1">
      <alignment horizontal="right"/>
      <protection/>
    </xf>
    <xf numFmtId="3" fontId="42" fillId="0" borderId="44" xfId="1038" applyNumberFormat="1" applyFont="1" applyBorder="1" applyAlignment="1">
      <alignment horizontal="right"/>
      <protection/>
    </xf>
    <xf numFmtId="164" fontId="15" fillId="0" borderId="27" xfId="1038" applyNumberFormat="1" applyFont="1" applyBorder="1">
      <alignment/>
      <protection/>
    </xf>
    <xf numFmtId="0" fontId="43" fillId="5" borderId="35" xfId="1038" applyFont="1" applyFill="1" applyBorder="1" applyAlignment="1">
      <alignment vertical="center"/>
      <protection/>
    </xf>
    <xf numFmtId="49" fontId="43" fillId="5" borderId="19" xfId="1038" applyNumberFormat="1" applyFont="1" applyFill="1" applyBorder="1" applyAlignment="1">
      <alignment horizontal="left" vertical="center"/>
      <protection/>
    </xf>
    <xf numFmtId="0" fontId="43" fillId="5" borderId="19" xfId="1038" applyFont="1" applyFill="1" applyBorder="1" applyAlignment="1">
      <alignment vertical="center"/>
      <protection/>
    </xf>
    <xf numFmtId="168" fontId="42" fillId="5" borderId="25" xfId="1038" applyNumberFormat="1" applyFont="1" applyFill="1" applyBorder="1">
      <alignment/>
      <protection/>
    </xf>
    <xf numFmtId="3" fontId="43" fillId="5" borderId="21" xfId="1038" applyNumberFormat="1" applyFont="1" applyFill="1" applyBorder="1" applyAlignment="1">
      <alignment horizontal="right" vertical="center"/>
      <protection/>
    </xf>
    <xf numFmtId="164" fontId="43" fillId="5" borderId="21" xfId="1038" applyNumberFormat="1" applyFont="1" applyFill="1" applyBorder="1" applyAlignment="1">
      <alignment horizontal="right" vertical="center"/>
      <protection/>
    </xf>
    <xf numFmtId="0" fontId="15" fillId="0" borderId="0" xfId="1038" applyFont="1" applyAlignment="1">
      <alignment horizontal="left" vertical="top" wrapText="1"/>
      <protection/>
    </xf>
    <xf numFmtId="0" fontId="43" fillId="26" borderId="21" xfId="1038" applyFont="1" applyFill="1" applyBorder="1" applyAlignment="1">
      <alignment vertical="center" wrapText="1"/>
      <protection/>
    </xf>
    <xf numFmtId="0" fontId="33" fillId="26" borderId="35" xfId="1038" applyFont="1" applyFill="1" applyBorder="1" applyAlignment="1">
      <alignment vertical="center"/>
      <protection/>
    </xf>
    <xf numFmtId="49" fontId="42" fillId="0" borderId="44" xfId="1038" applyNumberFormat="1" applyFont="1" applyBorder="1" applyAlignment="1">
      <alignment horizontal="left"/>
      <protection/>
    </xf>
    <xf numFmtId="0" fontId="42" fillId="0" borderId="38" xfId="1038" applyFont="1" applyBorder="1" applyAlignment="1">
      <alignment horizontal="left"/>
      <protection/>
    </xf>
    <xf numFmtId="3" fontId="42" fillId="0" borderId="37" xfId="1038" applyNumberFormat="1" applyFont="1" applyBorder="1" applyAlignment="1">
      <alignment horizontal="right"/>
      <protection/>
    </xf>
    <xf numFmtId="3" fontId="43" fillId="5" borderId="25" xfId="1038" applyNumberFormat="1" applyFont="1" applyFill="1" applyBorder="1" applyAlignment="1">
      <alignment horizontal="right" vertical="center"/>
      <protection/>
    </xf>
    <xf numFmtId="4" fontId="33" fillId="26" borderId="21" xfId="1038" applyNumberFormat="1" applyFont="1" applyFill="1" applyBorder="1" applyAlignment="1">
      <alignment horizontal="center" vertical="center"/>
      <protection/>
    </xf>
    <xf numFmtId="164" fontId="42" fillId="0" borderId="44" xfId="1038" applyNumberFormat="1" applyFont="1" applyBorder="1">
      <alignment/>
      <protection/>
    </xf>
    <xf numFmtId="49" fontId="42" fillId="0" borderId="36" xfId="1038" applyNumberFormat="1" applyFont="1" applyBorder="1" applyAlignment="1">
      <alignment horizontal="left"/>
      <protection/>
    </xf>
    <xf numFmtId="0" fontId="42" fillId="0" borderId="0" xfId="1038" applyFont="1" applyBorder="1" applyAlignment="1">
      <alignment horizontal="left"/>
      <protection/>
    </xf>
    <xf numFmtId="0" fontId="42" fillId="0" borderId="0" xfId="1038" applyFont="1" applyBorder="1">
      <alignment/>
      <protection/>
    </xf>
    <xf numFmtId="164" fontId="42" fillId="0" borderId="27" xfId="1038" applyNumberFormat="1" applyFont="1" applyBorder="1">
      <alignment/>
      <protection/>
    </xf>
    <xf numFmtId="3" fontId="42" fillId="0" borderId="27" xfId="1038" applyNumberFormat="1" applyFont="1" applyBorder="1" applyAlignment="1">
      <alignment horizontal="right"/>
      <protection/>
    </xf>
    <xf numFmtId="164" fontId="42" fillId="5" borderId="21" xfId="1038" applyNumberFormat="1" applyFont="1" applyFill="1" applyBorder="1">
      <alignment/>
      <protection/>
    </xf>
    <xf numFmtId="0" fontId="41" fillId="0" borderId="40" xfId="1038" applyFont="1" applyBorder="1" applyAlignment="1">
      <alignment horizontal="centerContinuous" vertical="top"/>
      <protection/>
    </xf>
    <xf numFmtId="0" fontId="15" fillId="0" borderId="40" xfId="1038" applyFont="1" applyBorder="1" applyAlignment="1">
      <alignment horizontal="centerContinuous"/>
      <protection/>
    </xf>
    <xf numFmtId="0" fontId="33" fillId="26" borderId="45" xfId="1038" applyFont="1" applyFill="1" applyBorder="1" applyAlignment="1">
      <alignment horizontal="left"/>
      <protection/>
    </xf>
    <xf numFmtId="0" fontId="42" fillId="26" borderId="46" xfId="1038" applyFont="1" applyFill="1" applyBorder="1" applyAlignment="1">
      <alignment horizontal="centerContinuous"/>
      <protection/>
    </xf>
    <xf numFmtId="49" fontId="43" fillId="26" borderId="47" xfId="1038" applyNumberFormat="1" applyFont="1" applyFill="1" applyBorder="1" applyAlignment="1">
      <alignment horizontal="left"/>
      <protection/>
    </xf>
    <xf numFmtId="49" fontId="42" fillId="26" borderId="46" xfId="1038" applyNumberFormat="1" applyFont="1" applyFill="1" applyBorder="1" applyAlignment="1">
      <alignment horizontal="centerContinuous"/>
      <protection/>
    </xf>
    <xf numFmtId="0" fontId="42" fillId="0" borderId="48" xfId="1038" applyFont="1" applyBorder="1">
      <alignment/>
      <protection/>
    </xf>
    <xf numFmtId="49" fontId="42" fillId="0" borderId="49" xfId="1038" applyNumberFormat="1" applyFont="1" applyBorder="1" applyAlignment="1">
      <alignment horizontal="left"/>
      <protection/>
    </xf>
    <xf numFmtId="0" fontId="15" fillId="0" borderId="30" xfId="1038" applyFont="1" applyBorder="1">
      <alignment/>
      <protection/>
    </xf>
    <xf numFmtId="0" fontId="42" fillId="0" borderId="25" xfId="1038" applyFont="1" applyBorder="1">
      <alignment/>
      <protection/>
    </xf>
    <xf numFmtId="49" fontId="42" fillId="0" borderId="19" xfId="1038" applyNumberFormat="1" applyFont="1" applyBorder="1">
      <alignment/>
      <protection/>
    </xf>
    <xf numFmtId="49" fontId="42" fillId="0" borderId="25" xfId="1038" applyNumberFormat="1" applyFont="1" applyBorder="1">
      <alignment/>
      <protection/>
    </xf>
    <xf numFmtId="0" fontId="42" fillId="0" borderId="21" xfId="1038" applyFont="1" applyBorder="1">
      <alignment/>
      <protection/>
    </xf>
    <xf numFmtId="0" fontId="42" fillId="0" borderId="22" xfId="1038" applyFont="1" applyBorder="1" applyAlignment="1">
      <alignment horizontal="left"/>
      <protection/>
    </xf>
    <xf numFmtId="0" fontId="33" fillId="0" borderId="30" xfId="1038" applyFont="1" applyBorder="1">
      <alignment/>
      <protection/>
    </xf>
    <xf numFmtId="49" fontId="42" fillId="0" borderId="22" xfId="1038" applyNumberFormat="1" applyFont="1" applyBorder="1" applyAlignment="1">
      <alignment horizontal="left"/>
      <protection/>
    </xf>
    <xf numFmtId="49" fontId="33" fillId="26" borderId="30" xfId="1038" applyNumberFormat="1" applyFont="1" applyFill="1" applyBorder="1">
      <alignment/>
      <protection/>
    </xf>
    <xf numFmtId="49" fontId="15" fillId="26" borderId="25" xfId="1038" applyNumberFormat="1" applyFont="1" applyFill="1" applyBorder="1">
      <alignment/>
      <protection/>
    </xf>
    <xf numFmtId="49" fontId="33" fillId="26" borderId="19" xfId="1038" applyNumberFormat="1" applyFont="1" applyFill="1" applyBorder="1">
      <alignment/>
      <protection/>
    </xf>
    <xf numFmtId="49" fontId="15" fillId="26" borderId="19" xfId="1038" applyNumberFormat="1" applyFont="1" applyFill="1" applyBorder="1">
      <alignment/>
      <protection/>
    </xf>
    <xf numFmtId="0" fontId="42" fillId="0" borderId="21" xfId="1038" applyFont="1" applyFill="1" applyBorder="1">
      <alignment/>
      <protection/>
    </xf>
    <xf numFmtId="3" fontId="42" fillId="0" borderId="22" xfId="1038" applyNumberFormat="1" applyFont="1" applyBorder="1" applyAlignment="1">
      <alignment horizontal="left"/>
      <protection/>
    </xf>
    <xf numFmtId="0" fontId="15" fillId="0" borderId="0" xfId="1038" applyFont="1" applyFill="1">
      <alignment/>
      <protection/>
    </xf>
    <xf numFmtId="49" fontId="33" fillId="26" borderId="33" xfId="1038" applyNumberFormat="1" applyFont="1" applyFill="1" applyBorder="1">
      <alignment/>
      <protection/>
    </xf>
    <xf numFmtId="49" fontId="15" fillId="26" borderId="37" xfId="1038" applyNumberFormat="1" applyFont="1" applyFill="1" applyBorder="1">
      <alignment/>
      <protection/>
    </xf>
    <xf numFmtId="49" fontId="33" fillId="26" borderId="0" xfId="1038" applyNumberFormat="1" applyFont="1" applyFill="1" applyBorder="1">
      <alignment/>
      <protection/>
    </xf>
    <xf numFmtId="49" fontId="15" fillId="26" borderId="0" xfId="1038" applyNumberFormat="1" applyFont="1" applyFill="1" applyBorder="1">
      <alignment/>
      <protection/>
    </xf>
    <xf numFmtId="49" fontId="42" fillId="0" borderId="21" xfId="1038" applyNumberFormat="1" applyFont="1" applyBorder="1" applyAlignment="1">
      <alignment horizontal="left"/>
      <protection/>
    </xf>
    <xf numFmtId="0" fontId="42" fillId="0" borderId="20" xfId="1038" applyFont="1" applyBorder="1">
      <alignment/>
      <protection/>
    </xf>
    <xf numFmtId="0" fontId="42" fillId="0" borderId="21" xfId="1038" applyNumberFormat="1" applyFont="1" applyBorder="1">
      <alignment/>
      <protection/>
    </xf>
    <xf numFmtId="0" fontId="42" fillId="0" borderId="29" xfId="1038" applyNumberFormat="1" applyFont="1" applyBorder="1" applyAlignment="1">
      <alignment horizontal="left"/>
      <protection/>
    </xf>
    <xf numFmtId="0" fontId="15" fillId="0" borderId="0" xfId="1038" applyNumberFormat="1" applyFont="1" applyBorder="1">
      <alignment/>
      <protection/>
    </xf>
    <xf numFmtId="0" fontId="15" fillId="0" borderId="0" xfId="1038" applyNumberFormat="1" applyFont="1">
      <alignment/>
      <protection/>
    </xf>
    <xf numFmtId="0" fontId="42" fillId="0" borderId="29" xfId="1038" applyFont="1" applyBorder="1" applyAlignment="1">
      <alignment horizontal="left"/>
      <protection/>
    </xf>
    <xf numFmtId="0" fontId="15" fillId="0" borderId="0" xfId="1038" applyFont="1" applyBorder="1">
      <alignment/>
      <protection/>
    </xf>
    <xf numFmtId="0" fontId="42" fillId="0" borderId="21" xfId="1038" applyFont="1" applyFill="1" applyBorder="1" applyAlignment="1">
      <alignment/>
      <protection/>
    </xf>
    <xf numFmtId="0" fontId="42" fillId="0" borderId="29" xfId="1038" applyFont="1" applyFill="1" applyBorder="1" applyAlignment="1">
      <alignment/>
      <protection/>
    </xf>
    <xf numFmtId="0" fontId="15" fillId="0" borderId="0" xfId="1038" applyFont="1" applyFill="1" applyBorder="1" applyAlignment="1">
      <alignment/>
      <protection/>
    </xf>
    <xf numFmtId="0" fontId="42" fillId="0" borderId="21" xfId="1038" applyFont="1" applyBorder="1" applyAlignment="1">
      <alignment/>
      <protection/>
    </xf>
    <xf numFmtId="0" fontId="42" fillId="0" borderId="29" xfId="1038" applyFont="1" applyBorder="1" applyAlignment="1">
      <alignment/>
      <protection/>
    </xf>
    <xf numFmtId="3" fontId="15" fillId="0" borderId="0" xfId="1038" applyNumberFormat="1" applyFont="1">
      <alignment/>
      <protection/>
    </xf>
    <xf numFmtId="0" fontId="42" fillId="0" borderId="30" xfId="1038" applyFont="1" applyBorder="1">
      <alignment/>
      <protection/>
    </xf>
    <xf numFmtId="0" fontId="42" fillId="0" borderId="48" xfId="1038" applyFont="1" applyBorder="1" applyAlignment="1">
      <alignment horizontal="left"/>
      <protection/>
    </xf>
    <xf numFmtId="0" fontId="42" fillId="0" borderId="32" xfId="1038" applyFont="1" applyBorder="1" applyAlignment="1">
      <alignment horizontal="left"/>
      <protection/>
    </xf>
    <xf numFmtId="0" fontId="41" fillId="0" borderId="50" xfId="1038" applyFont="1" applyBorder="1" applyAlignment="1">
      <alignment horizontal="centerContinuous" vertical="center"/>
      <protection/>
    </xf>
    <xf numFmtId="0" fontId="44" fillId="0" borderId="51" xfId="1038" applyFont="1" applyBorder="1" applyAlignment="1">
      <alignment horizontal="centerContinuous" vertical="center"/>
      <protection/>
    </xf>
    <xf numFmtId="0" fontId="15" fillId="0" borderId="51" xfId="1038" applyFont="1" applyBorder="1" applyAlignment="1">
      <alignment horizontal="centerContinuous" vertical="center"/>
      <protection/>
    </xf>
    <xf numFmtId="0" fontId="15" fillId="0" borderId="52" xfId="1038" applyFont="1" applyBorder="1" applyAlignment="1">
      <alignment horizontal="centerContinuous" vertical="center"/>
      <protection/>
    </xf>
    <xf numFmtId="0" fontId="33" fillId="26" borderId="41" xfId="1038" applyFont="1" applyFill="1" applyBorder="1" applyAlignment="1">
      <alignment horizontal="left"/>
      <protection/>
    </xf>
    <xf numFmtId="0" fontId="15" fillId="26" borderId="42" xfId="1038" applyFont="1" applyFill="1" applyBorder="1" applyAlignment="1">
      <alignment horizontal="left"/>
      <protection/>
    </xf>
    <xf numFmtId="0" fontId="15" fillId="26" borderId="53" xfId="1038" applyFont="1" applyFill="1" applyBorder="1" applyAlignment="1">
      <alignment horizontal="centerContinuous"/>
      <protection/>
    </xf>
    <xf numFmtId="0" fontId="33" fillId="26" borderId="42" xfId="1038" applyFont="1" applyFill="1" applyBorder="1" applyAlignment="1">
      <alignment horizontal="centerContinuous"/>
      <protection/>
    </xf>
    <xf numFmtId="0" fontId="15" fillId="26" borderId="42" xfId="1038" applyFont="1" applyFill="1" applyBorder="1" applyAlignment="1">
      <alignment horizontal="centerContinuous"/>
      <protection/>
    </xf>
    <xf numFmtId="0" fontId="15" fillId="0" borderId="26" xfId="1038" applyFont="1" applyBorder="1">
      <alignment/>
      <protection/>
    </xf>
    <xf numFmtId="0" fontId="15" fillId="0" borderId="23" xfId="1038" applyFont="1" applyBorder="1">
      <alignment/>
      <protection/>
    </xf>
    <xf numFmtId="3" fontId="15" fillId="0" borderId="49" xfId="1038" applyNumberFormat="1" applyFont="1" applyBorder="1">
      <alignment/>
      <protection/>
    </xf>
    <xf numFmtId="0" fontId="15" fillId="0" borderId="45" xfId="1038" applyFont="1" applyBorder="1">
      <alignment/>
      <protection/>
    </xf>
    <xf numFmtId="3" fontId="15" fillId="0" borderId="47" xfId="1038" applyNumberFormat="1" applyFont="1" applyBorder="1">
      <alignment/>
      <protection/>
    </xf>
    <xf numFmtId="0" fontId="15" fillId="0" borderId="46" xfId="1038" applyFont="1" applyBorder="1">
      <alignment/>
      <protection/>
    </xf>
    <xf numFmtId="3" fontId="15" fillId="0" borderId="19" xfId="1038" applyNumberFormat="1" applyFont="1" applyBorder="1">
      <alignment/>
      <protection/>
    </xf>
    <xf numFmtId="0" fontId="15" fillId="0" borderId="25" xfId="1038" applyFont="1" applyBorder="1">
      <alignment/>
      <protection/>
    </xf>
    <xf numFmtId="0" fontId="15" fillId="0" borderId="54" xfId="1038" applyFont="1" applyBorder="1">
      <alignment/>
      <protection/>
    </xf>
    <xf numFmtId="0" fontId="15" fillId="0" borderId="23" xfId="1038" applyFont="1" applyBorder="1" applyAlignment="1">
      <alignment shrinkToFit="1"/>
      <protection/>
    </xf>
    <xf numFmtId="0" fontId="15" fillId="0" borderId="55" xfId="1038" applyFont="1" applyBorder="1">
      <alignment/>
      <protection/>
    </xf>
    <xf numFmtId="0" fontId="15" fillId="0" borderId="33" xfId="1038" applyFont="1" applyBorder="1">
      <alignment/>
      <protection/>
    </xf>
    <xf numFmtId="3" fontId="15" fillId="0" borderId="56" xfId="1038" applyNumberFormat="1" applyFont="1" applyBorder="1">
      <alignment/>
      <protection/>
    </xf>
    <xf numFmtId="0" fontId="15" fillId="0" borderId="57" xfId="1038" applyFont="1" applyBorder="1">
      <alignment/>
      <protection/>
    </xf>
    <xf numFmtId="3" fontId="15" fillId="0" borderId="58" xfId="1038" applyNumberFormat="1" applyFont="1" applyBorder="1">
      <alignment/>
      <protection/>
    </xf>
    <xf numFmtId="0" fontId="15" fillId="0" borderId="59" xfId="1038" applyFont="1" applyBorder="1">
      <alignment/>
      <protection/>
    </xf>
    <xf numFmtId="0" fontId="33" fillId="26" borderId="45" xfId="1038" applyFont="1" applyFill="1" applyBorder="1">
      <alignment/>
      <protection/>
    </xf>
    <xf numFmtId="0" fontId="33" fillId="26" borderId="47" xfId="1038" applyFont="1" applyFill="1" applyBorder="1">
      <alignment/>
      <protection/>
    </xf>
    <xf numFmtId="0" fontId="33" fillId="26" borderId="46" xfId="1038" applyFont="1" applyFill="1" applyBorder="1">
      <alignment/>
      <protection/>
    </xf>
    <xf numFmtId="0" fontId="33" fillId="26" borderId="60" xfId="1038" applyFont="1" applyFill="1" applyBorder="1">
      <alignment/>
      <protection/>
    </xf>
    <xf numFmtId="0" fontId="33" fillId="26" borderId="61" xfId="1038" applyFont="1" applyFill="1" applyBorder="1">
      <alignment/>
      <protection/>
    </xf>
    <xf numFmtId="0" fontId="15" fillId="0" borderId="37" xfId="1038" applyFont="1" applyBorder="1">
      <alignment/>
      <protection/>
    </xf>
    <xf numFmtId="0" fontId="15" fillId="0" borderId="36" xfId="1038" applyFont="1" applyBorder="1">
      <alignment/>
      <protection/>
    </xf>
    <xf numFmtId="0" fontId="15" fillId="0" borderId="34" xfId="1038" applyFont="1" applyBorder="1">
      <alignment/>
      <protection/>
    </xf>
    <xf numFmtId="0" fontId="15" fillId="0" borderId="0" xfId="1038" applyFont="1" applyBorder="1" applyAlignment="1">
      <alignment horizontal="right"/>
      <protection/>
    </xf>
    <xf numFmtId="186" fontId="15" fillId="0" borderId="0" xfId="1038" applyNumberFormat="1" applyFont="1" applyBorder="1">
      <alignment/>
      <protection/>
    </xf>
    <xf numFmtId="0" fontId="15" fillId="0" borderId="0" xfId="1038" applyFont="1" applyFill="1" applyBorder="1">
      <alignment/>
      <protection/>
    </xf>
    <xf numFmtId="0" fontId="15" fillId="0" borderId="62" xfId="1038" applyFont="1" applyBorder="1">
      <alignment/>
      <protection/>
    </xf>
    <xf numFmtId="0" fontId="15" fillId="0" borderId="63" xfId="1038" applyFont="1" applyBorder="1">
      <alignment/>
      <protection/>
    </xf>
    <xf numFmtId="0" fontId="15" fillId="0" borderId="31" xfId="1038" applyFont="1" applyBorder="1">
      <alignment/>
      <protection/>
    </xf>
    <xf numFmtId="0" fontId="15" fillId="0" borderId="24" xfId="1038" applyFont="1" applyBorder="1">
      <alignment/>
      <protection/>
    </xf>
    <xf numFmtId="164" fontId="15" fillId="0" borderId="43" xfId="1038" applyNumberFormat="1" applyFont="1" applyBorder="1" applyAlignment="1">
      <alignment horizontal="right"/>
      <protection/>
    </xf>
    <xf numFmtId="0" fontId="15" fillId="0" borderId="43" xfId="1038" applyFont="1" applyBorder="1">
      <alignment/>
      <protection/>
    </xf>
    <xf numFmtId="0" fontId="15" fillId="0" borderId="19" xfId="1038" applyFont="1" applyBorder="1">
      <alignment/>
      <protection/>
    </xf>
    <xf numFmtId="164" fontId="15" fillId="0" borderId="25" xfId="1038" applyNumberFormat="1" applyFont="1" applyBorder="1" applyAlignment="1">
      <alignment horizontal="right"/>
      <protection/>
    </xf>
    <xf numFmtId="0" fontId="44" fillId="26" borderId="57" xfId="1038" applyFont="1" applyFill="1" applyBorder="1">
      <alignment/>
      <protection/>
    </xf>
    <xf numFmtId="0" fontId="44" fillId="26" borderId="58" xfId="1038" applyFont="1" applyFill="1" applyBorder="1">
      <alignment/>
      <protection/>
    </xf>
    <xf numFmtId="0" fontId="44" fillId="26" borderId="59" xfId="1038" applyFont="1" applyFill="1" applyBorder="1">
      <alignment/>
      <protection/>
    </xf>
    <xf numFmtId="0" fontId="44" fillId="0" borderId="0" xfId="1038" applyFont="1">
      <alignment/>
      <protection/>
    </xf>
    <xf numFmtId="0" fontId="15" fillId="0" borderId="0" xfId="1038" applyFont="1" applyAlignment="1">
      <alignment vertical="justify"/>
      <protection/>
    </xf>
    <xf numFmtId="49" fontId="33" fillId="0" borderId="64" xfId="1339" applyNumberFormat="1" applyFont="1" applyBorder="1">
      <alignment/>
      <protection/>
    </xf>
    <xf numFmtId="49" fontId="15" fillId="0" borderId="64" xfId="1339" applyNumberFormat="1" applyFont="1" applyBorder="1">
      <alignment/>
      <protection/>
    </xf>
    <xf numFmtId="49" fontId="15" fillId="0" borderId="64" xfId="1339" applyNumberFormat="1" applyFont="1" applyBorder="1" applyAlignment="1">
      <alignment horizontal="right"/>
      <protection/>
    </xf>
    <xf numFmtId="0" fontId="15" fillId="0" borderId="65" xfId="1339" applyFont="1" applyBorder="1">
      <alignment/>
      <protection/>
    </xf>
    <xf numFmtId="49" fontId="15" fillId="0" borderId="64" xfId="1038" applyNumberFormat="1" applyFont="1" applyBorder="1" applyAlignment="1">
      <alignment horizontal="left"/>
      <protection/>
    </xf>
    <xf numFmtId="0" fontId="15" fillId="0" borderId="66" xfId="1038" applyNumberFormat="1" applyFont="1" applyBorder="1">
      <alignment/>
      <protection/>
    </xf>
    <xf numFmtId="49" fontId="33" fillId="0" borderId="67" xfId="1339" applyNumberFormat="1" applyFont="1" applyBorder="1">
      <alignment/>
      <protection/>
    </xf>
    <xf numFmtId="49" fontId="15" fillId="0" borderId="67" xfId="1339" applyNumberFormat="1" applyFont="1" applyBorder="1">
      <alignment/>
      <protection/>
    </xf>
    <xf numFmtId="49" fontId="15" fillId="0" borderId="67" xfId="1339" applyNumberFormat="1" applyFont="1" applyBorder="1" applyAlignment="1">
      <alignment horizontal="right"/>
      <protection/>
    </xf>
    <xf numFmtId="49" fontId="41" fillId="0" borderId="0" xfId="1038" applyNumberFormat="1" applyFont="1" applyAlignment="1">
      <alignment horizontal="centerContinuous"/>
      <protection/>
    </xf>
    <xf numFmtId="0" fontId="41" fillId="0" borderId="0" xfId="1038" applyFont="1" applyAlignment="1">
      <alignment horizontal="centerContinuous"/>
      <protection/>
    </xf>
    <xf numFmtId="0" fontId="41" fillId="0" borderId="0" xfId="1038" applyFont="1" applyBorder="1" applyAlignment="1">
      <alignment horizontal="centerContinuous"/>
      <protection/>
    </xf>
    <xf numFmtId="49" fontId="33" fillId="26" borderId="41" xfId="1038" applyNumberFormat="1" applyFont="1" applyFill="1" applyBorder="1" applyAlignment="1">
      <alignment horizontal="center"/>
      <protection/>
    </xf>
    <xf numFmtId="0" fontId="33" fillId="26" borderId="42" xfId="1038" applyFont="1" applyFill="1" applyBorder="1" applyAlignment="1">
      <alignment horizontal="center"/>
      <protection/>
    </xf>
    <xf numFmtId="0" fontId="33" fillId="26" borderId="53" xfId="1038" applyFont="1" applyFill="1" applyBorder="1" applyAlignment="1">
      <alignment horizontal="center"/>
      <protection/>
    </xf>
    <xf numFmtId="0" fontId="33" fillId="26" borderId="68" xfId="1038" applyFont="1" applyFill="1" applyBorder="1" applyAlignment="1">
      <alignment horizontal="center"/>
      <protection/>
    </xf>
    <xf numFmtId="0" fontId="33" fillId="26" borderId="69" xfId="1038" applyFont="1" applyFill="1" applyBorder="1" applyAlignment="1">
      <alignment horizontal="center"/>
      <protection/>
    </xf>
    <xf numFmtId="0" fontId="33" fillId="26" borderId="70" xfId="1038" applyFont="1" applyFill="1" applyBorder="1" applyAlignment="1">
      <alignment horizontal="center"/>
      <protection/>
    </xf>
    <xf numFmtId="49" fontId="42" fillId="0" borderId="33" xfId="1038" applyNumberFormat="1" applyFont="1" applyBorder="1">
      <alignment/>
      <protection/>
    </xf>
    <xf numFmtId="3" fontId="15" fillId="0" borderId="34" xfId="1038" applyNumberFormat="1" applyFont="1" applyBorder="1">
      <alignment/>
      <protection/>
    </xf>
    <xf numFmtId="3" fontId="15" fillId="0" borderId="37" xfId="1038" applyNumberFormat="1" applyFont="1" applyBorder="1">
      <alignment/>
      <protection/>
    </xf>
    <xf numFmtId="3" fontId="15" fillId="0" borderId="27" xfId="1038" applyNumberFormat="1" applyFont="1" applyBorder="1">
      <alignment/>
      <protection/>
    </xf>
    <xf numFmtId="3" fontId="15" fillId="0" borderId="28" xfId="1038" applyNumberFormat="1" applyFont="1" applyBorder="1">
      <alignment/>
      <protection/>
    </xf>
    <xf numFmtId="0" fontId="33" fillId="26" borderId="41" xfId="1038" applyFont="1" applyFill="1" applyBorder="1">
      <alignment/>
      <protection/>
    </xf>
    <xf numFmtId="0" fontId="33" fillId="26" borderId="42" xfId="1038" applyFont="1" applyFill="1" applyBorder="1">
      <alignment/>
      <protection/>
    </xf>
    <xf numFmtId="3" fontId="33" fillId="26" borderId="53" xfId="1038" applyNumberFormat="1" applyFont="1" applyFill="1" applyBorder="1">
      <alignment/>
      <protection/>
    </xf>
    <xf numFmtId="3" fontId="33" fillId="26" borderId="68" xfId="1038" applyNumberFormat="1" applyFont="1" applyFill="1" applyBorder="1">
      <alignment/>
      <protection/>
    </xf>
    <xf numFmtId="3" fontId="33" fillId="26" borderId="69" xfId="1038" applyNumberFormat="1" applyFont="1" applyFill="1" applyBorder="1">
      <alignment/>
      <protection/>
    </xf>
    <xf numFmtId="3" fontId="33" fillId="26" borderId="70" xfId="1038" applyNumberFormat="1" applyFont="1" applyFill="1" applyBorder="1">
      <alignment/>
      <protection/>
    </xf>
    <xf numFmtId="3" fontId="41" fillId="0" borderId="0" xfId="1038" applyNumberFormat="1" applyFont="1" applyAlignment="1">
      <alignment horizontal="centerContinuous"/>
      <protection/>
    </xf>
    <xf numFmtId="0" fontId="15" fillId="26" borderId="61" xfId="1038" applyFont="1" applyFill="1" applyBorder="1">
      <alignment/>
      <protection/>
    </xf>
    <xf numFmtId="0" fontId="33" fillId="26" borderId="71" xfId="1038" applyFont="1" applyFill="1" applyBorder="1" applyAlignment="1">
      <alignment horizontal="right"/>
      <protection/>
    </xf>
    <xf numFmtId="0" fontId="33" fillId="26" borderId="47" xfId="1038" applyFont="1" applyFill="1" applyBorder="1" applyAlignment="1">
      <alignment horizontal="right"/>
      <protection/>
    </xf>
    <xf numFmtId="0" fontId="33" fillId="26" borderId="46" xfId="1038" applyFont="1" applyFill="1" applyBorder="1" applyAlignment="1">
      <alignment horizontal="center"/>
      <protection/>
    </xf>
    <xf numFmtId="4" fontId="43" fillId="26" borderId="47" xfId="1038" applyNumberFormat="1" applyFont="1" applyFill="1" applyBorder="1" applyAlignment="1">
      <alignment horizontal="right"/>
      <protection/>
    </xf>
    <xf numFmtId="4" fontId="43" fillId="26" borderId="61" xfId="1038" applyNumberFormat="1" applyFont="1" applyFill="1" applyBorder="1" applyAlignment="1">
      <alignment horizontal="right"/>
      <protection/>
    </xf>
    <xf numFmtId="0" fontId="15" fillId="0" borderId="32" xfId="1038" applyFont="1" applyBorder="1">
      <alignment/>
      <protection/>
    </xf>
    <xf numFmtId="3" fontId="15" fillId="0" borderId="54" xfId="1038" applyNumberFormat="1" applyFont="1" applyBorder="1" applyAlignment="1">
      <alignment horizontal="right"/>
      <protection/>
    </xf>
    <xf numFmtId="164" fontId="15" fillId="0" borderId="21" xfId="1038" applyNumberFormat="1" applyFont="1" applyBorder="1" applyAlignment="1">
      <alignment horizontal="right"/>
      <protection/>
    </xf>
    <xf numFmtId="3" fontId="15" fillId="0" borderId="62" xfId="1038" applyNumberFormat="1" applyFont="1" applyBorder="1" applyAlignment="1">
      <alignment horizontal="right"/>
      <protection/>
    </xf>
    <xf numFmtId="4" fontId="15" fillId="0" borderId="23" xfId="1038" applyNumberFormat="1" applyFont="1" applyBorder="1" applyAlignment="1">
      <alignment horizontal="right"/>
      <protection/>
    </xf>
    <xf numFmtId="3" fontId="15" fillId="0" borderId="32" xfId="1038" applyNumberFormat="1" applyFont="1" applyBorder="1" applyAlignment="1">
      <alignment horizontal="right"/>
      <protection/>
    </xf>
    <xf numFmtId="0" fontId="15" fillId="26" borderId="57" xfId="1038" applyFont="1" applyFill="1" applyBorder="1">
      <alignment/>
      <protection/>
    </xf>
    <xf numFmtId="0" fontId="33" fillId="26" borderId="58" xfId="1038" applyFont="1" applyFill="1" applyBorder="1">
      <alignment/>
      <protection/>
    </xf>
    <xf numFmtId="0" fontId="15" fillId="26" borderId="58" xfId="1038" applyFont="1" applyFill="1" applyBorder="1">
      <alignment/>
      <protection/>
    </xf>
    <xf numFmtId="4" fontId="15" fillId="26" borderId="72" xfId="1038" applyNumberFormat="1" applyFont="1" applyFill="1" applyBorder="1">
      <alignment/>
      <protection/>
    </xf>
    <xf numFmtId="4" fontId="15" fillId="26" borderId="57" xfId="1038" applyNumberFormat="1" applyFont="1" applyFill="1" applyBorder="1">
      <alignment/>
      <protection/>
    </xf>
    <xf numFmtId="4" fontId="15" fillId="26" borderId="58" xfId="1038" applyNumberFormat="1" applyFont="1" applyFill="1" applyBorder="1">
      <alignment/>
      <protection/>
    </xf>
    <xf numFmtId="3" fontId="42" fillId="0" borderId="0" xfId="1038" applyNumberFormat="1" applyFont="1">
      <alignment/>
      <protection/>
    </xf>
    <xf numFmtId="4" fontId="42" fillId="0" borderId="0" xfId="1038" applyNumberFormat="1" applyFont="1">
      <alignment/>
      <protection/>
    </xf>
    <xf numFmtId="49" fontId="42" fillId="35" borderId="69" xfId="1084" applyNumberFormat="1" applyFont="1" applyFill="1" applyBorder="1" applyAlignment="1" applyProtection="1">
      <alignment horizontal="center" vertical="center"/>
      <protection locked="0"/>
    </xf>
    <xf numFmtId="3" fontId="42" fillId="35" borderId="69" xfId="108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084" applyNumberFormat="1" applyFont="1" applyBorder="1" applyAlignment="1" applyProtection="1">
      <alignment horizontal="center" vertical="center"/>
      <protection locked="0"/>
    </xf>
    <xf numFmtId="49" fontId="42" fillId="0" borderId="73" xfId="1084" applyNumberFormat="1" applyFont="1" applyFill="1" applyBorder="1" applyAlignment="1" applyProtection="1">
      <alignment vertical="center"/>
      <protection locked="0"/>
    </xf>
    <xf numFmtId="3" fontId="42" fillId="0" borderId="73" xfId="1084" applyNumberFormat="1" applyFont="1" applyFill="1" applyBorder="1" applyAlignment="1" applyProtection="1">
      <alignment vertical="center"/>
      <protection locked="0"/>
    </xf>
    <xf numFmtId="49" fontId="42" fillId="0" borderId="21" xfId="1084" applyNumberFormat="1" applyFont="1" applyFill="1" applyBorder="1" applyAlignment="1" applyProtection="1">
      <alignment vertical="center"/>
      <protection locked="0"/>
    </xf>
    <xf numFmtId="3" fontId="42" fillId="0" borderId="21" xfId="1084" applyNumberFormat="1" applyFont="1" applyFill="1" applyBorder="1" applyAlignment="1" applyProtection="1">
      <alignment vertical="center"/>
      <protection locked="0"/>
    </xf>
    <xf numFmtId="49" fontId="42" fillId="0" borderId="21" xfId="1084" applyNumberFormat="1" applyFont="1" applyFill="1" applyBorder="1" applyAlignment="1" applyProtection="1">
      <alignment vertical="center" wrapText="1"/>
      <protection locked="0"/>
    </xf>
    <xf numFmtId="0" fontId="43" fillId="0" borderId="21" xfId="1084" applyFont="1" applyFill="1" applyBorder="1" applyAlignment="1" applyProtection="1">
      <alignment horizontal="left" vertical="center" wrapText="1"/>
      <protection locked="0"/>
    </xf>
    <xf numFmtId="49" fontId="42" fillId="0" borderId="21" xfId="1084" applyNumberFormat="1" applyFont="1" applyFill="1" applyBorder="1" applyAlignment="1" applyProtection="1">
      <alignment horizontal="center" vertical="center" wrapText="1"/>
      <protection locked="0"/>
    </xf>
    <xf numFmtId="49" fontId="42" fillId="0" borderId="21" xfId="1084" applyNumberFormat="1" applyFont="1" applyFill="1" applyBorder="1" applyAlignment="1" applyProtection="1">
      <alignment horizontal="center" vertical="top" wrapText="1"/>
      <protection locked="0"/>
    </xf>
    <xf numFmtId="0" fontId="42" fillId="0" borderId="21" xfId="1084" applyFont="1" applyFill="1" applyBorder="1" applyAlignment="1" applyProtection="1">
      <alignment horizontal="left" vertical="top" wrapText="1"/>
      <protection hidden="1"/>
    </xf>
    <xf numFmtId="49" fontId="42" fillId="0" borderId="21" xfId="1084" applyNumberFormat="1" applyFont="1" applyFill="1" applyBorder="1" applyAlignment="1" applyProtection="1">
      <alignment horizontal="center" vertical="center"/>
      <protection locked="0"/>
    </xf>
    <xf numFmtId="49" fontId="42" fillId="0" borderId="0" xfId="1084" applyNumberFormat="1" applyFont="1" applyFill="1" applyBorder="1" applyAlignment="1" applyProtection="1">
      <alignment horizontal="center" vertical="center"/>
      <protection locked="0"/>
    </xf>
    <xf numFmtId="0" fontId="42" fillId="0" borderId="21" xfId="1084" applyFont="1" applyFill="1" applyBorder="1" applyAlignment="1" applyProtection="1">
      <alignment horizontal="left" vertical="center" wrapText="1"/>
      <protection locked="0"/>
    </xf>
    <xf numFmtId="49" fontId="42" fillId="0" borderId="0" xfId="1084" applyNumberFormat="1" applyFont="1" applyBorder="1" applyProtection="1">
      <alignment/>
      <protection locked="0"/>
    </xf>
    <xf numFmtId="49" fontId="42" fillId="0" borderId="48" xfId="1084" applyNumberFormat="1" applyFont="1" applyFill="1" applyBorder="1" applyAlignment="1" applyProtection="1">
      <alignment vertical="center"/>
      <protection locked="0"/>
    </xf>
    <xf numFmtId="3" fontId="42" fillId="0" borderId="48" xfId="1084" applyNumberFormat="1" applyFont="1" applyFill="1" applyBorder="1" applyAlignment="1" applyProtection="1">
      <alignment vertical="center"/>
      <protection locked="0"/>
    </xf>
    <xf numFmtId="49" fontId="42" fillId="36" borderId="21" xfId="1084" applyNumberFormat="1" applyFont="1" applyFill="1" applyBorder="1" applyAlignment="1" applyProtection="1">
      <alignment horizontal="center" vertical="center"/>
      <protection locked="0"/>
    </xf>
    <xf numFmtId="49" fontId="42" fillId="0" borderId="74" xfId="1084" applyNumberFormat="1" applyFont="1" applyFill="1" applyBorder="1" applyAlignment="1" applyProtection="1">
      <alignment horizontal="center" vertical="top" wrapText="1"/>
      <protection locked="0"/>
    </xf>
    <xf numFmtId="0" fontId="42" fillId="0" borderId="74" xfId="1084" applyFont="1" applyFill="1" applyBorder="1" applyAlignment="1" applyProtection="1">
      <alignment horizontal="left" vertical="top" wrapText="1"/>
      <protection hidden="1"/>
    </xf>
    <xf numFmtId="49" fontId="42" fillId="0" borderId="74" xfId="1084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084" applyNumberFormat="1" applyFont="1" applyFill="1" applyBorder="1" applyProtection="1">
      <alignment/>
      <protection locked="0"/>
    </xf>
    <xf numFmtId="0" fontId="43" fillId="0" borderId="0" xfId="1084" applyNumberFormat="1" applyFont="1" applyFill="1" applyBorder="1" applyAlignment="1" applyProtection="1">
      <alignment vertical="center"/>
      <protection locked="0"/>
    </xf>
    <xf numFmtId="3" fontId="43" fillId="0" borderId="27" xfId="1038" applyNumberFormat="1" applyFont="1" applyBorder="1" applyAlignment="1">
      <alignment horizontal="right"/>
      <protection/>
    </xf>
    <xf numFmtId="168" fontId="42" fillId="0" borderId="37" xfId="1038" applyNumberFormat="1" applyFont="1" applyBorder="1">
      <alignment/>
      <protection/>
    </xf>
    <xf numFmtId="0" fontId="42" fillId="0" borderId="36" xfId="1038" applyFont="1" applyBorder="1" applyAlignment="1">
      <alignment horizontal="left"/>
      <protection/>
    </xf>
    <xf numFmtId="49" fontId="42" fillId="0" borderId="27" xfId="1038" applyNumberFormat="1" applyFont="1" applyBorder="1" applyAlignment="1">
      <alignment horizontal="left"/>
      <protection/>
    </xf>
    <xf numFmtId="4" fontId="44" fillId="0" borderId="21" xfId="0" applyNumberFormat="1" applyFont="1" applyFill="1" applyBorder="1" applyAlignment="1" applyProtection="1">
      <alignment horizontal="center" vertical="center"/>
      <protection locked="0"/>
    </xf>
    <xf numFmtId="4" fontId="44" fillId="0" borderId="21" xfId="0" applyNumberFormat="1" applyFont="1" applyFill="1" applyBorder="1" applyAlignment="1" applyProtection="1">
      <alignment horizontal="center" vertical="center"/>
      <protection/>
    </xf>
    <xf numFmtId="189" fontId="44" fillId="37" borderId="21" xfId="0" applyNumberFormat="1" applyFont="1" applyFill="1" applyBorder="1" applyAlignment="1" applyProtection="1">
      <alignment horizontal="left" vertical="center"/>
      <protection/>
    </xf>
    <xf numFmtId="0" fontId="44" fillId="37" borderId="21" xfId="0" applyNumberFormat="1" applyFont="1" applyFill="1" applyBorder="1" applyAlignment="1" applyProtection="1">
      <alignment horizontal="right" vertical="center"/>
      <protection/>
    </xf>
    <xf numFmtId="0" fontId="44" fillId="37" borderId="21" xfId="0" applyFont="1" applyFill="1" applyBorder="1" applyAlignment="1" applyProtection="1">
      <alignment vertical="center"/>
      <protection/>
    </xf>
    <xf numFmtId="4" fontId="44" fillId="37" borderId="21" xfId="0" applyNumberFormat="1" applyFont="1" applyFill="1" applyBorder="1" applyAlignment="1" applyProtection="1">
      <alignment horizontal="right" vertical="center"/>
      <protection locked="0"/>
    </xf>
    <xf numFmtId="4" fontId="44" fillId="37" borderId="21" xfId="0" applyNumberFormat="1" applyFont="1" applyFill="1" applyBorder="1" applyAlignment="1" applyProtection="1">
      <alignment horizontal="right" vertical="center"/>
      <protection/>
    </xf>
    <xf numFmtId="189" fontId="44" fillId="0" borderId="21" xfId="0" applyNumberFormat="1" applyFont="1" applyFill="1" applyBorder="1" applyAlignment="1" applyProtection="1">
      <alignment horizontal="left" vertical="center"/>
      <protection/>
    </xf>
    <xf numFmtId="0" fontId="44" fillId="0" borderId="21" xfId="0" applyFont="1" applyFill="1" applyBorder="1" applyAlignment="1" applyProtection="1">
      <alignment vertical="center" wrapText="1"/>
      <protection/>
    </xf>
    <xf numFmtId="0" fontId="44" fillId="0" borderId="21" xfId="0" applyNumberFormat="1" applyFont="1" applyFill="1" applyBorder="1" applyAlignment="1" applyProtection="1">
      <alignment horizontal="right" vertical="center"/>
      <protection/>
    </xf>
    <xf numFmtId="0" fontId="44" fillId="0" borderId="21" xfId="0" applyFont="1" applyFill="1" applyBorder="1" applyAlignment="1" applyProtection="1">
      <alignment vertical="center"/>
      <protection/>
    </xf>
    <xf numFmtId="4" fontId="44" fillId="0" borderId="21" xfId="0" applyNumberFormat="1" applyFont="1" applyFill="1" applyBorder="1" applyAlignment="1" applyProtection="1">
      <alignment horizontal="right" vertical="center"/>
      <protection locked="0"/>
    </xf>
    <xf numFmtId="4" fontId="44" fillId="0" borderId="21" xfId="0" applyNumberFormat="1" applyFont="1" applyFill="1" applyBorder="1" applyAlignment="1" applyProtection="1">
      <alignment horizontal="right" vertical="center"/>
      <protection/>
    </xf>
    <xf numFmtId="49" fontId="5" fillId="0" borderId="21" xfId="0" applyNumberFormat="1" applyFont="1" applyFill="1" applyBorder="1" applyAlignment="1" applyProtection="1">
      <alignment horizontal="left" vertical="center"/>
      <protection/>
    </xf>
    <xf numFmtId="4" fontId="5" fillId="38" borderId="21" xfId="0" applyNumberFormat="1" applyFont="1" applyFill="1" applyBorder="1" applyAlignment="1" applyProtection="1">
      <alignment/>
      <protection hidden="1" locked="0"/>
    </xf>
    <xf numFmtId="4" fontId="44" fillId="0" borderId="21" xfId="0" applyNumberFormat="1" applyFont="1" applyFill="1" applyBorder="1" applyAlignment="1" applyProtection="1">
      <alignment/>
      <protection hidden="1" locked="0"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36" borderId="21" xfId="0" applyNumberFormat="1" applyFont="1" applyFill="1" applyBorder="1" applyAlignment="1" applyProtection="1">
      <alignment horizontal="right"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/>
    </xf>
    <xf numFmtId="4" fontId="5" fillId="38" borderId="21" xfId="0" applyNumberFormat="1" applyFont="1" applyFill="1" applyBorder="1" applyAlignment="1" applyProtection="1">
      <alignment horizontal="right" vertical="center"/>
      <protection locked="0"/>
    </xf>
    <xf numFmtId="1" fontId="5" fillId="0" borderId="21" xfId="0" applyNumberFormat="1" applyFont="1" applyFill="1" applyBorder="1" applyAlignment="1" applyProtection="1">
      <alignment vertical="center"/>
      <protection/>
    </xf>
    <xf numFmtId="4" fontId="5" fillId="38" borderId="21" xfId="0" applyNumberFormat="1" applyFont="1" applyFill="1" applyBorder="1" applyAlignment="1" applyProtection="1">
      <alignment vertical="center"/>
      <protection locked="0"/>
    </xf>
    <xf numFmtId="4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36" borderId="21" xfId="0" applyFont="1" applyFill="1" applyBorder="1" applyAlignment="1" applyProtection="1">
      <alignment horizontal="center" vertical="center" wrapText="1"/>
      <protection locked="0"/>
    </xf>
    <xf numFmtId="4" fontId="5" fillId="36" borderId="21" xfId="0" applyNumberFormat="1" applyFont="1" applyFill="1" applyBorder="1" applyAlignment="1" applyProtection="1">
      <alignment vertical="center"/>
      <protection locked="0"/>
    </xf>
    <xf numFmtId="49" fontId="5" fillId="36" borderId="21" xfId="0" applyNumberFormat="1" applyFont="1" applyFill="1" applyBorder="1" applyAlignment="1" applyProtection="1">
      <alignment horizontal="left" vertical="center"/>
      <protection/>
    </xf>
    <xf numFmtId="49" fontId="5" fillId="36" borderId="21" xfId="0" applyNumberFormat="1" applyFont="1" applyFill="1" applyBorder="1" applyAlignment="1" applyProtection="1">
      <alignment horizontal="left" vertical="center" wrapText="1"/>
      <protection/>
    </xf>
    <xf numFmtId="49" fontId="5" fillId="36" borderId="21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44" fillId="0" borderId="21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49" fontId="5" fillId="36" borderId="21" xfId="0" applyNumberFormat="1" applyFont="1" applyFill="1" applyBorder="1" applyAlignment="1" applyProtection="1">
      <alignment horizontal="right" vertical="center"/>
      <protection/>
    </xf>
    <xf numFmtId="1" fontId="5" fillId="0" borderId="21" xfId="0" applyNumberFormat="1" applyFont="1" applyFill="1" applyBorder="1" applyAlignment="1" applyProtection="1">
      <alignment horizontal="left" vertical="center"/>
      <protection/>
    </xf>
    <xf numFmtId="1" fontId="5" fillId="36" borderId="21" xfId="0" applyNumberFormat="1" applyFont="1" applyFill="1" applyBorder="1" applyAlignment="1" applyProtection="1">
      <alignment horizontal="right" vertical="center"/>
      <protection/>
    </xf>
    <xf numFmtId="0" fontId="5" fillId="0" borderId="21" xfId="0" applyNumberFormat="1" applyFont="1" applyFill="1" applyBorder="1" applyAlignment="1" applyProtection="1">
      <alignment horizontal="right" vertical="center"/>
      <protection/>
    </xf>
    <xf numFmtId="2" fontId="5" fillId="0" borderId="21" xfId="0" applyNumberFormat="1" applyFont="1" applyFill="1" applyBorder="1" applyAlignment="1" applyProtection="1">
      <alignment vertical="center"/>
      <protection locked="0"/>
    </xf>
    <xf numFmtId="49" fontId="85" fillId="0" borderId="21" xfId="0" applyNumberFormat="1" applyFont="1" applyFill="1" applyBorder="1" applyAlignment="1" applyProtection="1">
      <alignment horizontal="left" vertical="center" wrapText="1"/>
      <protection/>
    </xf>
    <xf numFmtId="49" fontId="85" fillId="0" borderId="21" xfId="0" applyNumberFormat="1" applyFont="1" applyFill="1" applyBorder="1" applyAlignment="1" applyProtection="1">
      <alignment horizontal="left" vertical="center"/>
      <protection/>
    </xf>
    <xf numFmtId="0" fontId="5" fillId="36" borderId="21" xfId="0" applyNumberFormat="1" applyFont="1" applyFill="1" applyBorder="1" applyAlignment="1" applyProtection="1">
      <alignment horizontal="right" vertical="center"/>
      <protection/>
    </xf>
    <xf numFmtId="0" fontId="5" fillId="36" borderId="21" xfId="0" applyFont="1" applyFill="1" applyBorder="1" applyAlignment="1" applyProtection="1">
      <alignment horizontal="left" vertical="center"/>
      <protection/>
    </xf>
    <xf numFmtId="0" fontId="5" fillId="36" borderId="21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1" fontId="5" fillId="0" borderId="21" xfId="0" applyNumberFormat="1" applyFont="1" applyFill="1" applyBorder="1" applyAlignment="1" applyProtection="1">
      <alignment horizontal="left"/>
      <protection/>
    </xf>
    <xf numFmtId="1" fontId="5" fillId="36" borderId="21" xfId="0" applyNumberFormat="1" applyFont="1" applyFill="1" applyBorder="1" applyAlignment="1" applyProtection="1">
      <alignment horizontal="right"/>
      <protection/>
    </xf>
    <xf numFmtId="4" fontId="5" fillId="0" borderId="21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horizontal="left"/>
      <protection/>
    </xf>
    <xf numFmtId="1" fontId="5" fillId="0" borderId="21" xfId="0" applyNumberFormat="1" applyFont="1" applyFill="1" applyBorder="1" applyAlignment="1" applyProtection="1">
      <alignment horizontal="right"/>
      <protection locked="0"/>
    </xf>
    <xf numFmtId="49" fontId="57" fillId="0" borderId="21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49" fontId="42" fillId="36" borderId="0" xfId="1084" applyNumberFormat="1" applyFont="1" applyFill="1" applyBorder="1" applyAlignment="1" applyProtection="1">
      <alignment horizontal="center" vertical="center"/>
      <protection locked="0"/>
    </xf>
    <xf numFmtId="0" fontId="41" fillId="37" borderId="21" xfId="0" applyFont="1" applyFill="1" applyBorder="1" applyAlignment="1" applyProtection="1">
      <alignment vertical="center" wrapText="1"/>
      <protection/>
    </xf>
    <xf numFmtId="49" fontId="44" fillId="39" borderId="21" xfId="0" applyNumberFormat="1" applyFont="1" applyFill="1" applyBorder="1" applyAlignment="1" applyProtection="1">
      <alignment horizontal="left" vertical="center"/>
      <protection/>
    </xf>
    <xf numFmtId="0" fontId="44" fillId="39" borderId="21" xfId="0" applyFont="1" applyFill="1" applyBorder="1" applyAlignment="1" applyProtection="1">
      <alignment horizontal="left" vertical="center" wrapText="1"/>
      <protection/>
    </xf>
    <xf numFmtId="49" fontId="44" fillId="39" borderId="21" xfId="0" applyNumberFormat="1" applyFont="1" applyFill="1" applyBorder="1" applyAlignment="1" applyProtection="1">
      <alignment horizontal="left" vertical="center"/>
      <protection locked="0"/>
    </xf>
    <xf numFmtId="49" fontId="44" fillId="39" borderId="21" xfId="0" applyNumberFormat="1" applyFont="1" applyFill="1" applyBorder="1" applyAlignment="1" applyProtection="1">
      <alignment horizontal="center" vertical="center"/>
      <protection locked="0"/>
    </xf>
    <xf numFmtId="0" fontId="44" fillId="39" borderId="21" xfId="0" applyFont="1" applyFill="1" applyBorder="1" applyAlignment="1" applyProtection="1">
      <alignment vertical="center" wrapText="1"/>
      <protection/>
    </xf>
    <xf numFmtId="4" fontId="44" fillId="39" borderId="21" xfId="0" applyNumberFormat="1" applyFont="1" applyFill="1" applyBorder="1" applyAlignment="1" applyProtection="1">
      <alignment vertical="center"/>
      <protection locked="0"/>
    </xf>
    <xf numFmtId="0" fontId="44" fillId="39" borderId="21" xfId="0" applyNumberFormat="1" applyFont="1" applyFill="1" applyBorder="1" applyAlignment="1" applyProtection="1">
      <alignment horizontal="center" vertical="center"/>
      <protection/>
    </xf>
    <xf numFmtId="49" fontId="44" fillId="39" borderId="21" xfId="0" applyNumberFormat="1" applyFont="1" applyFill="1" applyBorder="1" applyAlignment="1" applyProtection="1">
      <alignment horizontal="left" vertical="center" wrapText="1"/>
      <protection/>
    </xf>
    <xf numFmtId="0" fontId="44" fillId="39" borderId="21" xfId="0" applyNumberFormat="1" applyFont="1" applyFill="1" applyBorder="1" applyAlignment="1" applyProtection="1">
      <alignment horizontal="right" vertical="center"/>
      <protection/>
    </xf>
    <xf numFmtId="49" fontId="44" fillId="39" borderId="21" xfId="0" applyNumberFormat="1" applyFont="1" applyFill="1" applyBorder="1" applyAlignment="1" applyProtection="1">
      <alignment vertical="center"/>
      <protection/>
    </xf>
    <xf numFmtId="4" fontId="44" fillId="39" borderId="21" xfId="0" applyNumberFormat="1" applyFont="1" applyFill="1" applyBorder="1" applyAlignment="1" applyProtection="1">
      <alignment horizontal="right" vertical="center"/>
      <protection locked="0"/>
    </xf>
    <xf numFmtId="2" fontId="44" fillId="39" borderId="21" xfId="0" applyNumberFormat="1" applyFont="1" applyFill="1" applyBorder="1" applyAlignment="1" applyProtection="1">
      <alignment vertical="center"/>
      <protection locked="0"/>
    </xf>
    <xf numFmtId="4" fontId="5" fillId="38" borderId="21" xfId="0" applyNumberFormat="1" applyFont="1" applyFill="1" applyBorder="1" applyAlignment="1" applyProtection="1">
      <alignment horizontal="right"/>
      <protection locked="0"/>
    </xf>
    <xf numFmtId="0" fontId="9" fillId="40" borderId="31" xfId="0" applyFont="1" applyFill="1" applyBorder="1" applyAlignment="1">
      <alignment horizontal="center"/>
    </xf>
    <xf numFmtId="0" fontId="9" fillId="40" borderId="38" xfId="0" applyFont="1" applyFill="1" applyBorder="1" applyAlignment="1">
      <alignment/>
    </xf>
    <xf numFmtId="5" fontId="10" fillId="41" borderId="25" xfId="0" applyNumberFormat="1" applyFont="1" applyFill="1" applyBorder="1" applyAlignment="1">
      <alignment horizontal="right"/>
    </xf>
    <xf numFmtId="9" fontId="10" fillId="41" borderId="21" xfId="0" applyNumberFormat="1" applyFont="1" applyFill="1" applyBorder="1" applyAlignment="1">
      <alignment horizontal="right"/>
    </xf>
    <xf numFmtId="5" fontId="10" fillId="41" borderId="22" xfId="0" applyNumberFormat="1" applyFont="1" applyFill="1" applyBorder="1" applyAlignment="1">
      <alignment horizontal="right"/>
    </xf>
    <xf numFmtId="49" fontId="79" fillId="0" borderId="21" xfId="0" applyNumberFormat="1" applyFont="1" applyFill="1" applyBorder="1" applyAlignment="1" applyProtection="1">
      <alignment horizontal="left" vertical="center" wrapText="1"/>
      <protection/>
    </xf>
    <xf numFmtId="49" fontId="42" fillId="42" borderId="21" xfId="1084" applyNumberFormat="1" applyFont="1" applyFill="1" applyBorder="1" applyAlignment="1" applyProtection="1">
      <alignment vertical="center" wrapText="1"/>
      <protection locked="0"/>
    </xf>
    <xf numFmtId="49" fontId="42" fillId="42" borderId="21" xfId="1084" applyNumberFormat="1" applyFont="1" applyFill="1" applyBorder="1" applyAlignment="1" applyProtection="1">
      <alignment vertical="center"/>
      <protection locked="0"/>
    </xf>
    <xf numFmtId="0" fontId="42" fillId="42" borderId="21" xfId="1084" applyNumberFormat="1" applyFont="1" applyFill="1" applyBorder="1" applyAlignment="1" applyProtection="1">
      <alignment horizontal="left" vertical="center" wrapText="1"/>
      <protection locked="0"/>
    </xf>
    <xf numFmtId="49" fontId="42" fillId="42" borderId="21" xfId="1084" applyNumberFormat="1" applyFont="1" applyFill="1" applyBorder="1" applyAlignment="1" applyProtection="1">
      <alignment horizontal="center" vertical="center" wrapText="1"/>
      <protection locked="0"/>
    </xf>
    <xf numFmtId="49" fontId="42" fillId="42" borderId="21" xfId="1084" applyNumberFormat="1" applyFont="1" applyFill="1" applyBorder="1" applyAlignment="1" applyProtection="1">
      <alignment horizontal="center" vertical="center"/>
      <protection locked="0"/>
    </xf>
    <xf numFmtId="49" fontId="85" fillId="42" borderId="21" xfId="0" applyNumberFormat="1" applyFont="1" applyFill="1" applyBorder="1" applyAlignment="1" applyProtection="1">
      <alignment horizontal="left" vertical="center" wrapText="1"/>
      <protection/>
    </xf>
    <xf numFmtId="49" fontId="5" fillId="42" borderId="21" xfId="0" applyNumberFormat="1" applyFont="1" applyFill="1" applyBorder="1" applyAlignment="1" applyProtection="1">
      <alignment horizontal="left" vertical="center" wrapText="1"/>
      <protection/>
    </xf>
    <xf numFmtId="7" fontId="10" fillId="0" borderId="20" xfId="0" applyNumberFormat="1" applyFont="1" applyFill="1" applyBorder="1" applyAlignment="1">
      <alignment/>
    </xf>
    <xf numFmtId="7" fontId="10" fillId="0" borderId="21" xfId="0" applyNumberFormat="1" applyFont="1" applyFill="1" applyBorder="1" applyAlignment="1">
      <alignment/>
    </xf>
    <xf numFmtId="7" fontId="10" fillId="0" borderId="22" xfId="0" applyNumberFormat="1" applyFont="1" applyFill="1" applyBorder="1" applyAlignment="1">
      <alignment/>
    </xf>
    <xf numFmtId="7" fontId="11" fillId="0" borderId="75" xfId="0" applyNumberFormat="1" applyFont="1" applyFill="1" applyBorder="1" applyAlignment="1">
      <alignment/>
    </xf>
    <xf numFmtId="7" fontId="11" fillId="0" borderId="69" xfId="0" applyNumberFormat="1" applyFont="1" applyFill="1" applyBorder="1" applyAlignment="1">
      <alignment/>
    </xf>
    <xf numFmtId="7" fontId="11" fillId="0" borderId="70" xfId="0" applyNumberFormat="1" applyFont="1" applyFill="1" applyBorder="1" applyAlignment="1">
      <alignment/>
    </xf>
    <xf numFmtId="7" fontId="11" fillId="11" borderId="75" xfId="0" applyNumberFormat="1" applyFont="1" applyFill="1" applyBorder="1" applyAlignment="1">
      <alignment/>
    </xf>
    <xf numFmtId="7" fontId="11" fillId="11" borderId="69" xfId="0" applyNumberFormat="1" applyFont="1" applyFill="1" applyBorder="1" applyAlignment="1">
      <alignment/>
    </xf>
    <xf numFmtId="7" fontId="11" fillId="11" borderId="70" xfId="0" applyNumberFormat="1" applyFont="1" applyFill="1" applyBorder="1" applyAlignment="1">
      <alignment/>
    </xf>
    <xf numFmtId="4" fontId="42" fillId="0" borderId="21" xfId="1084" applyNumberFormat="1" applyFont="1" applyFill="1" applyBorder="1" applyAlignment="1" applyProtection="1">
      <alignment vertical="center"/>
      <protection locked="0"/>
    </xf>
    <xf numFmtId="4" fontId="42" fillId="36" borderId="21" xfId="1084" applyNumberFormat="1" applyFont="1" applyFill="1" applyBorder="1" applyAlignment="1" applyProtection="1">
      <alignment horizontal="center" vertical="center" wrapText="1"/>
      <protection locked="0"/>
    </xf>
    <xf numFmtId="4" fontId="42" fillId="0" borderId="21" xfId="1084" applyNumberFormat="1" applyFont="1" applyFill="1" applyBorder="1" applyAlignment="1" applyProtection="1">
      <alignment horizontal="center" vertical="center" wrapText="1"/>
      <protection locked="0"/>
    </xf>
    <xf numFmtId="4" fontId="42" fillId="0" borderId="76" xfId="1084" applyNumberFormat="1" applyFont="1" applyFill="1" applyBorder="1" applyAlignment="1" applyProtection="1">
      <alignment horizontal="center" vertical="center" wrapText="1"/>
      <protection locked="0"/>
    </xf>
    <xf numFmtId="4" fontId="43" fillId="35" borderId="41" xfId="1084" applyNumberFormat="1" applyFont="1" applyFill="1" applyBorder="1" applyAlignment="1" applyProtection="1">
      <alignment vertical="center"/>
      <protection locked="0"/>
    </xf>
    <xf numFmtId="4" fontId="43" fillId="35" borderId="53" xfId="1084" applyNumberFormat="1" applyFont="1" applyFill="1" applyBorder="1" applyAlignment="1" applyProtection="1">
      <alignment horizontal="center" vertical="center"/>
      <protection locked="0"/>
    </xf>
    <xf numFmtId="4" fontId="42" fillId="0" borderId="48" xfId="1084" applyNumberFormat="1" applyFont="1" applyFill="1" applyBorder="1" applyAlignment="1" applyProtection="1">
      <alignment vertical="center"/>
      <protection locked="0"/>
    </xf>
    <xf numFmtId="4" fontId="42" fillId="0" borderId="44" xfId="1084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0" xfId="1339" applyFont="1" applyProtection="1">
      <alignment/>
      <protection locked="0"/>
    </xf>
    <xf numFmtId="0" fontId="15" fillId="0" borderId="0" xfId="1339" applyFont="1" applyAlignment="1" applyProtection="1">
      <alignment horizontal="right"/>
      <protection locked="0"/>
    </xf>
    <xf numFmtId="0" fontId="42" fillId="26" borderId="21" xfId="1339" applyFont="1" applyFill="1" applyBorder="1" applyAlignment="1" applyProtection="1">
      <alignment horizontal="center" wrapText="1"/>
      <protection locked="0"/>
    </xf>
    <xf numFmtId="0" fontId="15" fillId="0" borderId="19" xfId="1339" applyNumberFormat="1" applyFont="1" applyBorder="1" applyAlignment="1" applyProtection="1">
      <alignment horizontal="right"/>
      <protection locked="0"/>
    </xf>
    <xf numFmtId="0" fontId="15" fillId="0" borderId="38" xfId="1339" applyNumberFormat="1" applyFont="1" applyFill="1" applyBorder="1" applyProtection="1">
      <alignment/>
      <protection locked="0"/>
    </xf>
    <xf numFmtId="0" fontId="15" fillId="0" borderId="43" xfId="1339" applyNumberFormat="1" applyFont="1" applyFill="1" applyBorder="1" applyProtection="1">
      <alignment/>
      <protection locked="0"/>
    </xf>
    <xf numFmtId="0" fontId="15" fillId="0" borderId="38" xfId="1339" applyFont="1" applyFill="1" applyBorder="1" applyProtection="1">
      <alignment/>
      <protection locked="0"/>
    </xf>
    <xf numFmtId="0" fontId="15" fillId="0" borderId="43" xfId="1339" applyFont="1" applyFill="1" applyBorder="1" applyProtection="1">
      <alignment/>
      <protection locked="0"/>
    </xf>
    <xf numFmtId="0" fontId="48" fillId="0" borderId="0" xfId="1339" applyFont="1" applyProtection="1">
      <alignment/>
      <protection locked="0"/>
    </xf>
    <xf numFmtId="0" fontId="13" fillId="0" borderId="44" xfId="1339" applyFont="1" applyBorder="1" applyAlignment="1" applyProtection="1">
      <alignment horizontal="center" vertical="top"/>
      <protection locked="0"/>
    </xf>
    <xf numFmtId="49" fontId="13" fillId="0" borderId="44" xfId="1339" applyNumberFormat="1" applyFont="1" applyBorder="1" applyAlignment="1" applyProtection="1">
      <alignment horizontal="left" vertical="top"/>
      <protection locked="0"/>
    </xf>
    <xf numFmtId="0" fontId="13" fillId="0" borderId="44" xfId="1339" applyFont="1" applyBorder="1" applyAlignment="1" applyProtection="1">
      <alignment vertical="top" wrapText="1"/>
      <protection locked="0"/>
    </xf>
    <xf numFmtId="49" fontId="13" fillId="0" borderId="44" xfId="1339" applyNumberFormat="1" applyFont="1" applyBorder="1" applyAlignment="1" applyProtection="1">
      <alignment horizontal="center" shrinkToFit="1"/>
      <protection locked="0"/>
    </xf>
    <xf numFmtId="4" fontId="13" fillId="0" borderId="44" xfId="1339" applyNumberFormat="1" applyFont="1" applyBorder="1" applyAlignment="1" applyProtection="1">
      <alignment horizontal="right"/>
      <protection locked="0"/>
    </xf>
    <xf numFmtId="4" fontId="13" fillId="0" borderId="44" xfId="1339" applyNumberFormat="1" applyFont="1" applyBorder="1" applyProtection="1">
      <alignment/>
      <protection locked="0"/>
    </xf>
    <xf numFmtId="188" fontId="13" fillId="0" borderId="44" xfId="1339" applyNumberFormat="1" applyFont="1" applyBorder="1" applyProtection="1">
      <alignment/>
      <protection locked="0"/>
    </xf>
    <xf numFmtId="4" fontId="13" fillId="0" borderId="43" xfId="1339" applyNumberFormat="1" applyFont="1" applyBorder="1" applyProtection="1">
      <alignment/>
      <protection locked="0"/>
    </xf>
    <xf numFmtId="0" fontId="42" fillId="0" borderId="27" xfId="1339" applyFont="1" applyBorder="1" applyAlignment="1" applyProtection="1">
      <alignment horizontal="center"/>
      <protection locked="0"/>
    </xf>
    <xf numFmtId="4" fontId="15" fillId="0" borderId="37" xfId="1339" applyNumberFormat="1" applyFont="1" applyBorder="1" applyProtection="1">
      <alignment/>
      <protection locked="0"/>
    </xf>
    <xf numFmtId="0" fontId="51" fillId="0" borderId="0" xfId="1339" applyFont="1" applyAlignment="1" applyProtection="1">
      <alignment wrapText="1"/>
      <protection locked="0"/>
    </xf>
    <xf numFmtId="49" fontId="42" fillId="0" borderId="27" xfId="1339" applyNumberFormat="1" applyFont="1" applyBorder="1" applyAlignment="1" applyProtection="1">
      <alignment horizontal="right"/>
      <protection locked="0"/>
    </xf>
    <xf numFmtId="4" fontId="32" fillId="43" borderId="77" xfId="1339" applyNumberFormat="1" applyFont="1" applyFill="1" applyBorder="1" applyAlignment="1" applyProtection="1">
      <alignment horizontal="right" wrapText="1"/>
      <protection locked="0"/>
    </xf>
    <xf numFmtId="0" fontId="32" fillId="43" borderId="36" xfId="1339" applyFont="1" applyFill="1" applyBorder="1" applyAlignment="1" applyProtection="1">
      <alignment horizontal="left" wrapText="1"/>
      <protection locked="0"/>
    </xf>
    <xf numFmtId="0" fontId="32" fillId="0" borderId="37" xfId="1038" applyFont="1" applyBorder="1" applyAlignment="1" applyProtection="1">
      <alignment horizontal="right"/>
      <protection locked="0"/>
    </xf>
    <xf numFmtId="0" fontId="15" fillId="0" borderId="36" xfId="1339" applyFont="1" applyBorder="1" applyProtection="1">
      <alignment/>
      <protection locked="0"/>
    </xf>
    <xf numFmtId="0" fontId="15" fillId="0" borderId="0" xfId="1339" applyFont="1" applyBorder="1" applyProtection="1">
      <alignment/>
      <protection locked="0"/>
    </xf>
    <xf numFmtId="0" fontId="15" fillId="26" borderId="21" xfId="1339" applyFont="1" applyFill="1" applyBorder="1" applyAlignment="1" applyProtection="1">
      <alignment horizontal="center"/>
      <protection locked="0"/>
    </xf>
    <xf numFmtId="49" fontId="53" fillId="26" borderId="21" xfId="1339" applyNumberFormat="1" applyFont="1" applyFill="1" applyBorder="1" applyAlignment="1" applyProtection="1">
      <alignment horizontal="left"/>
      <protection locked="0"/>
    </xf>
    <xf numFmtId="0" fontId="53" fillId="26" borderId="35" xfId="1339" applyFont="1" applyFill="1" applyBorder="1" applyProtection="1">
      <alignment/>
      <protection locked="0"/>
    </xf>
    <xf numFmtId="0" fontId="15" fillId="26" borderId="19" xfId="1339" applyFont="1" applyFill="1" applyBorder="1" applyAlignment="1" applyProtection="1">
      <alignment horizontal="center"/>
      <protection locked="0"/>
    </xf>
    <xf numFmtId="4" fontId="15" fillId="26" borderId="19" xfId="1339" applyNumberFormat="1" applyFont="1" applyFill="1" applyBorder="1" applyAlignment="1" applyProtection="1">
      <alignment horizontal="right"/>
      <protection locked="0"/>
    </xf>
    <xf numFmtId="4" fontId="15" fillId="26" borderId="25" xfId="1339" applyNumberFormat="1" applyFont="1" applyFill="1" applyBorder="1" applyAlignment="1" applyProtection="1">
      <alignment horizontal="right"/>
      <protection locked="0"/>
    </xf>
    <xf numFmtId="0" fontId="15" fillId="26" borderId="19" xfId="1339" applyFont="1" applyFill="1" applyBorder="1" applyProtection="1">
      <alignment/>
      <protection locked="0"/>
    </xf>
    <xf numFmtId="4" fontId="33" fillId="26" borderId="25" xfId="1339" applyNumberFormat="1" applyFont="1" applyFill="1" applyBorder="1" applyProtection="1">
      <alignment/>
      <protection locked="0"/>
    </xf>
    <xf numFmtId="3" fontId="15" fillId="0" borderId="0" xfId="1339" applyNumberFormat="1" applyFont="1" applyProtection="1">
      <alignment/>
      <protection locked="0"/>
    </xf>
    <xf numFmtId="0" fontId="54" fillId="0" borderId="0" xfId="1339" applyFont="1" applyAlignment="1" applyProtection="1">
      <alignment/>
      <protection locked="0"/>
    </xf>
    <xf numFmtId="0" fontId="55" fillId="0" borderId="0" xfId="1339" applyFont="1" applyBorder="1" applyProtection="1">
      <alignment/>
      <protection locked="0"/>
    </xf>
    <xf numFmtId="3" fontId="55" fillId="0" borderId="0" xfId="1339" applyNumberFormat="1" applyFont="1" applyBorder="1" applyAlignment="1" applyProtection="1">
      <alignment horizontal="right"/>
      <protection locked="0"/>
    </xf>
    <xf numFmtId="4" fontId="55" fillId="0" borderId="0" xfId="1339" applyNumberFormat="1" applyFont="1" applyBorder="1" applyProtection="1">
      <alignment/>
      <protection locked="0"/>
    </xf>
    <xf numFmtId="0" fontId="54" fillId="0" borderId="0" xfId="1339" applyFont="1" applyBorder="1" applyAlignment="1" applyProtection="1">
      <alignment/>
      <protection locked="0"/>
    </xf>
    <xf numFmtId="0" fontId="15" fillId="0" borderId="0" xfId="1339" applyFont="1" applyBorder="1" applyAlignment="1" applyProtection="1">
      <alignment horizontal="right"/>
      <protection locked="0"/>
    </xf>
    <xf numFmtId="4" fontId="13" fillId="0" borderId="44" xfId="1339" applyNumberFormat="1" applyFont="1" applyBorder="1" applyProtection="1">
      <alignment/>
      <protection/>
    </xf>
    <xf numFmtId="4" fontId="33" fillId="26" borderId="21" xfId="1339" applyNumberFormat="1" applyFont="1" applyFill="1" applyBorder="1" applyProtection="1">
      <alignment/>
      <protection/>
    </xf>
    <xf numFmtId="0" fontId="33" fillId="0" borderId="27" xfId="1339" applyFont="1" applyBorder="1" applyAlignment="1" applyProtection="1">
      <alignment horizontal="center"/>
      <protection/>
    </xf>
    <xf numFmtId="49" fontId="33" fillId="0" borderId="27" xfId="1339" applyNumberFormat="1" applyFont="1" applyBorder="1" applyAlignment="1" applyProtection="1">
      <alignment horizontal="left"/>
      <protection/>
    </xf>
    <xf numFmtId="0" fontId="33" fillId="0" borderId="35" xfId="1339" applyFont="1" applyBorder="1" applyProtection="1">
      <alignment/>
      <protection/>
    </xf>
    <xf numFmtId="0" fontId="15" fillId="0" borderId="19" xfId="1339" applyFont="1" applyBorder="1" applyAlignment="1" applyProtection="1">
      <alignment horizontal="center"/>
      <protection/>
    </xf>
    <xf numFmtId="0" fontId="15" fillId="0" borderId="19" xfId="1339" applyNumberFormat="1" applyFont="1" applyBorder="1" applyAlignment="1" applyProtection="1">
      <alignment horizontal="right"/>
      <protection/>
    </xf>
    <xf numFmtId="0" fontId="15" fillId="0" borderId="25" xfId="1339" applyNumberFormat="1" applyFont="1" applyBorder="1" applyProtection="1">
      <alignment/>
      <protection/>
    </xf>
    <xf numFmtId="0" fontId="42" fillId="0" borderId="27" xfId="1339" applyFont="1" applyBorder="1" applyAlignment="1" applyProtection="1">
      <alignment horizontal="center"/>
      <protection/>
    </xf>
    <xf numFmtId="49" fontId="42" fillId="0" borderId="27" xfId="1339" applyNumberFormat="1" applyFont="1" applyBorder="1" applyAlignment="1" applyProtection="1">
      <alignment horizontal="left"/>
      <protection/>
    </xf>
    <xf numFmtId="0" fontId="49" fillId="43" borderId="36" xfId="1339" applyNumberFormat="1" applyFont="1" applyFill="1" applyBorder="1" applyAlignment="1" applyProtection="1">
      <alignment horizontal="left" wrapText="1" indent="1"/>
      <protection/>
    </xf>
    <xf numFmtId="0" fontId="50" fillId="0" borderId="0" xfId="1038" applyNumberFormat="1" applyFont="1" applyProtection="1">
      <alignment/>
      <protection/>
    </xf>
    <xf numFmtId="0" fontId="50" fillId="0" borderId="37" xfId="1038" applyNumberFormat="1" applyFont="1" applyBorder="1" applyProtection="1">
      <alignment/>
      <protection/>
    </xf>
    <xf numFmtId="4" fontId="15" fillId="26" borderId="19" xfId="1339" applyNumberFormat="1" applyFont="1" applyFill="1" applyBorder="1" applyAlignment="1" applyProtection="1">
      <alignment horizontal="right"/>
      <protection/>
    </xf>
    <xf numFmtId="0" fontId="15" fillId="26" borderId="21" xfId="1339" applyFont="1" applyFill="1" applyBorder="1" applyAlignment="1" applyProtection="1">
      <alignment horizontal="center"/>
      <protection/>
    </xf>
    <xf numFmtId="49" fontId="53" fillId="26" borderId="21" xfId="1339" applyNumberFormat="1" applyFont="1" applyFill="1" applyBorder="1" applyAlignment="1" applyProtection="1">
      <alignment horizontal="left"/>
      <protection/>
    </xf>
    <xf numFmtId="0" fontId="53" fillId="26" borderId="35" xfId="1339" applyFont="1" applyFill="1" applyBorder="1" applyProtection="1">
      <alignment/>
      <protection/>
    </xf>
    <xf numFmtId="0" fontId="15" fillId="26" borderId="19" xfId="1339" applyFont="1" applyFill="1" applyBorder="1" applyAlignment="1" applyProtection="1">
      <alignment horizontal="center"/>
      <protection/>
    </xf>
    <xf numFmtId="4" fontId="15" fillId="26" borderId="25" xfId="1339" applyNumberFormat="1" applyFont="1" applyFill="1" applyBorder="1" applyAlignment="1" applyProtection="1">
      <alignment horizontal="right"/>
      <protection/>
    </xf>
    <xf numFmtId="0" fontId="13" fillId="0" borderId="44" xfId="1339" applyFont="1" applyBorder="1" applyAlignment="1" applyProtection="1">
      <alignment horizontal="center" vertical="top"/>
      <protection/>
    </xf>
    <xf numFmtId="49" fontId="13" fillId="0" borderId="44" xfId="1339" applyNumberFormat="1" applyFont="1" applyBorder="1" applyAlignment="1" applyProtection="1">
      <alignment horizontal="left" vertical="top"/>
      <protection/>
    </xf>
    <xf numFmtId="0" fontId="13" fillId="0" borderId="44" xfId="1339" applyFont="1" applyBorder="1" applyAlignment="1" applyProtection="1">
      <alignment vertical="top" wrapText="1"/>
      <protection/>
    </xf>
    <xf numFmtId="49" fontId="13" fillId="0" borderId="44" xfId="1339" applyNumberFormat="1" applyFont="1" applyBorder="1" applyAlignment="1" applyProtection="1">
      <alignment horizontal="center" shrinkToFit="1"/>
      <protection/>
    </xf>
    <xf numFmtId="4" fontId="13" fillId="0" borderId="44" xfId="1339" applyNumberFormat="1" applyFont="1" applyBorder="1" applyAlignment="1" applyProtection="1">
      <alignment horizontal="right"/>
      <protection/>
    </xf>
    <xf numFmtId="49" fontId="42" fillId="0" borderId="27" xfId="1339" applyNumberFormat="1" applyFont="1" applyBorder="1" applyAlignment="1" applyProtection="1">
      <alignment horizontal="right"/>
      <protection/>
    </xf>
    <xf numFmtId="49" fontId="32" fillId="43" borderId="78" xfId="1339" applyNumberFormat="1" applyFont="1" applyFill="1" applyBorder="1" applyAlignment="1" applyProtection="1">
      <alignment horizontal="left" wrapText="1"/>
      <protection/>
    </xf>
    <xf numFmtId="49" fontId="52" fillId="0" borderId="79" xfId="1038" applyNumberFormat="1" applyFont="1" applyBorder="1" applyAlignment="1" applyProtection="1">
      <alignment horizontal="left" wrapText="1"/>
      <protection/>
    </xf>
    <xf numFmtId="4" fontId="32" fillId="43" borderId="77" xfId="1339" applyNumberFormat="1" applyFont="1" applyFill="1" applyBorder="1" applyAlignment="1" applyProtection="1">
      <alignment horizontal="right" wrapText="1"/>
      <protection/>
    </xf>
    <xf numFmtId="0" fontId="32" fillId="0" borderId="37" xfId="1038" applyFont="1" applyBorder="1" applyAlignment="1" applyProtection="1">
      <alignment horizontal="right"/>
      <protection/>
    </xf>
    <xf numFmtId="0" fontId="15" fillId="0" borderId="0" xfId="1339" applyFont="1" applyProtection="1">
      <alignment/>
      <protection/>
    </xf>
    <xf numFmtId="0" fontId="46" fillId="0" borderId="0" xfId="1339" applyFont="1" applyAlignment="1" applyProtection="1">
      <alignment horizontal="centerContinuous"/>
      <protection/>
    </xf>
    <xf numFmtId="0" fontId="47" fillId="0" borderId="0" xfId="1339" applyFont="1" applyAlignment="1" applyProtection="1">
      <alignment horizontal="centerContinuous"/>
      <protection/>
    </xf>
    <xf numFmtId="0" fontId="47" fillId="0" borderId="0" xfId="1339" applyFont="1" applyAlignment="1" applyProtection="1">
      <alignment horizontal="right"/>
      <protection/>
    </xf>
    <xf numFmtId="49" fontId="33" fillId="0" borderId="64" xfId="1339" applyNumberFormat="1" applyFont="1" applyBorder="1" applyProtection="1">
      <alignment/>
      <protection/>
    </xf>
    <xf numFmtId="0" fontId="15" fillId="0" borderId="64" xfId="1339" applyFont="1" applyBorder="1" applyProtection="1">
      <alignment/>
      <protection/>
    </xf>
    <xf numFmtId="0" fontId="42" fillId="0" borderId="65" xfId="1339" applyFont="1" applyBorder="1" applyAlignment="1" applyProtection="1">
      <alignment horizontal="right"/>
      <protection/>
    </xf>
    <xf numFmtId="49" fontId="15" fillId="0" borderId="64" xfId="1339" applyNumberFormat="1" applyFont="1" applyBorder="1" applyAlignment="1" applyProtection="1">
      <alignment horizontal="left"/>
      <protection/>
    </xf>
    <xf numFmtId="0" fontId="15" fillId="0" borderId="66" xfId="1339" applyFont="1" applyBorder="1" applyProtection="1">
      <alignment/>
      <protection/>
    </xf>
    <xf numFmtId="49" fontId="33" fillId="0" borderId="67" xfId="1339" applyNumberFormat="1" applyFont="1" applyBorder="1" applyProtection="1">
      <alignment/>
      <protection/>
    </xf>
    <xf numFmtId="0" fontId="15" fillId="0" borderId="67" xfId="1339" applyFont="1" applyBorder="1" applyProtection="1">
      <alignment/>
      <protection/>
    </xf>
    <xf numFmtId="0" fontId="42" fillId="0" borderId="0" xfId="1339" applyFont="1" applyProtection="1">
      <alignment/>
      <protection/>
    </xf>
    <xf numFmtId="0" fontId="15" fillId="0" borderId="0" xfId="1339" applyFont="1" applyAlignment="1" applyProtection="1">
      <alignment horizontal="right"/>
      <protection/>
    </xf>
    <xf numFmtId="0" fontId="15" fillId="0" borderId="0" xfId="1339" applyFont="1" applyAlignment="1" applyProtection="1">
      <alignment/>
      <protection/>
    </xf>
    <xf numFmtId="49" fontId="42" fillId="26" borderId="21" xfId="1339" applyNumberFormat="1" applyFont="1" applyFill="1" applyBorder="1" applyProtection="1">
      <alignment/>
      <protection/>
    </xf>
    <xf numFmtId="0" fontId="42" fillId="26" borderId="25" xfId="1339" applyFont="1" applyFill="1" applyBorder="1" applyAlignment="1" applyProtection="1">
      <alignment horizontal="center"/>
      <protection/>
    </xf>
    <xf numFmtId="0" fontId="42" fillId="26" borderId="25" xfId="1339" applyNumberFormat="1" applyFont="1" applyFill="1" applyBorder="1" applyAlignment="1" applyProtection="1">
      <alignment horizontal="center"/>
      <protection/>
    </xf>
    <xf numFmtId="0" fontId="42" fillId="26" borderId="21" xfId="1339" applyFont="1" applyFill="1" applyBorder="1" applyAlignment="1" applyProtection="1">
      <alignment horizontal="center"/>
      <protection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" fontId="15" fillId="0" borderId="24" xfId="1038" applyNumberFormat="1" applyFont="1" applyBorder="1" applyAlignment="1">
      <alignment horizontal="right" vertical="center"/>
      <protection/>
    </xf>
    <xf numFmtId="4" fontId="15" fillId="0" borderId="43" xfId="1038" applyNumberFormat="1" applyFont="1" applyBorder="1" applyAlignment="1">
      <alignment horizontal="right" vertical="center"/>
      <protection/>
    </xf>
    <xf numFmtId="4" fontId="15" fillId="0" borderId="0" xfId="1038" applyNumberFormat="1" applyFont="1" applyBorder="1" applyAlignment="1">
      <alignment horizontal="right" vertical="center"/>
      <protection/>
    </xf>
    <xf numFmtId="4" fontId="15" fillId="0" borderId="37" xfId="1038" applyNumberFormat="1" applyFont="1" applyBorder="1" applyAlignment="1">
      <alignment horizontal="right" vertical="center"/>
      <protection/>
    </xf>
    <xf numFmtId="4" fontId="15" fillId="0" borderId="40" xfId="1038" applyNumberFormat="1" applyFont="1" applyBorder="1" applyAlignment="1">
      <alignment horizontal="right" vertical="center"/>
      <protection/>
    </xf>
    <xf numFmtId="4" fontId="15" fillId="0" borderId="83" xfId="1038" applyNumberFormat="1" applyFont="1" applyBorder="1" applyAlignment="1">
      <alignment horizontal="right" vertical="center"/>
      <protection/>
    </xf>
    <xf numFmtId="3" fontId="44" fillId="15" borderId="42" xfId="1038" applyNumberFormat="1" applyFont="1" applyFill="1" applyBorder="1" applyAlignment="1">
      <alignment horizontal="right" vertical="center"/>
      <protection/>
    </xf>
    <xf numFmtId="3" fontId="44" fillId="15" borderId="68" xfId="1038" applyNumberFormat="1" applyFont="1" applyFill="1" applyBorder="1" applyAlignment="1">
      <alignment horizontal="right" vertical="center"/>
      <protection/>
    </xf>
    <xf numFmtId="0" fontId="42" fillId="0" borderId="21" xfId="1038" applyFont="1" applyBorder="1" applyAlignment="1">
      <alignment horizontal="left"/>
      <protection/>
    </xf>
    <xf numFmtId="0" fontId="42" fillId="0" borderId="35" xfId="1038" applyFont="1" applyBorder="1" applyAlignment="1">
      <alignment horizontal="left"/>
      <protection/>
    </xf>
    <xf numFmtId="0" fontId="42" fillId="0" borderId="21" xfId="1038" applyFont="1" applyBorder="1" applyAlignment="1">
      <alignment horizontal="center"/>
      <protection/>
    </xf>
    <xf numFmtId="0" fontId="15" fillId="0" borderId="57" xfId="1038" applyFont="1" applyBorder="1" applyAlignment="1">
      <alignment horizontal="center" shrinkToFit="1"/>
      <protection/>
    </xf>
    <xf numFmtId="0" fontId="15" fillId="0" borderId="59" xfId="1038" applyFont="1" applyBorder="1" applyAlignment="1">
      <alignment horizontal="center" shrinkToFit="1"/>
      <protection/>
    </xf>
    <xf numFmtId="187" fontId="15" fillId="0" borderId="35" xfId="1038" applyNumberFormat="1" applyFont="1" applyBorder="1" applyAlignment="1">
      <alignment horizontal="right" indent="2"/>
      <protection/>
    </xf>
    <xf numFmtId="187" fontId="15" fillId="0" borderId="29" xfId="1038" applyNumberFormat="1" applyFont="1" applyBorder="1" applyAlignment="1">
      <alignment horizontal="right" indent="2"/>
      <protection/>
    </xf>
    <xf numFmtId="187" fontId="44" fillId="26" borderId="84" xfId="1038" applyNumberFormat="1" applyFont="1" applyFill="1" applyBorder="1" applyAlignment="1">
      <alignment horizontal="right" indent="2"/>
      <protection/>
    </xf>
    <xf numFmtId="187" fontId="44" fillId="26" borderId="72" xfId="1038" applyNumberFormat="1" applyFont="1" applyFill="1" applyBorder="1" applyAlignment="1">
      <alignment horizontal="right" indent="2"/>
      <protection/>
    </xf>
    <xf numFmtId="0" fontId="13" fillId="0" borderId="0" xfId="1038" applyFont="1" applyAlignment="1">
      <alignment horizontal="left" vertical="top" wrapText="1"/>
      <protection/>
    </xf>
    <xf numFmtId="0" fontId="15" fillId="0" borderId="0" xfId="1038" applyFont="1" applyAlignment="1">
      <alignment horizontal="left" wrapText="1"/>
      <protection/>
    </xf>
    <xf numFmtId="0" fontId="15" fillId="0" borderId="85" xfId="1339" applyFont="1" applyBorder="1" applyAlignment="1">
      <alignment horizontal="center"/>
      <protection/>
    </xf>
    <xf numFmtId="0" fontId="15" fillId="0" borderId="86" xfId="1339" applyFont="1" applyBorder="1" applyAlignment="1">
      <alignment horizontal="center"/>
      <protection/>
    </xf>
    <xf numFmtId="0" fontId="15" fillId="0" borderId="87" xfId="1339" applyFont="1" applyBorder="1" applyAlignment="1">
      <alignment horizontal="center"/>
      <protection/>
    </xf>
    <xf numFmtId="0" fontId="15" fillId="0" borderId="88" xfId="1339" applyFont="1" applyBorder="1" applyAlignment="1">
      <alignment horizontal="center"/>
      <protection/>
    </xf>
    <xf numFmtId="0" fontId="15" fillId="0" borderId="89" xfId="1339" applyFont="1" applyBorder="1" applyAlignment="1">
      <alignment horizontal="left"/>
      <protection/>
    </xf>
    <xf numFmtId="0" fontId="15" fillId="0" borderId="67" xfId="1339" applyFont="1" applyBorder="1" applyAlignment="1">
      <alignment horizontal="left"/>
      <protection/>
    </xf>
    <xf numFmtId="0" fontId="15" fillId="0" borderId="90" xfId="1339" applyFont="1" applyBorder="1" applyAlignment="1">
      <alignment horizontal="left"/>
      <protection/>
    </xf>
    <xf numFmtId="3" fontId="33" fillId="26" borderId="58" xfId="1038" applyNumberFormat="1" applyFont="1" applyFill="1" applyBorder="1" applyAlignment="1">
      <alignment horizontal="right"/>
      <protection/>
    </xf>
    <xf numFmtId="3" fontId="33" fillId="26" borderId="72" xfId="1038" applyNumberFormat="1" applyFont="1" applyFill="1" applyBorder="1" applyAlignment="1">
      <alignment horizontal="right"/>
      <protection/>
    </xf>
    <xf numFmtId="0" fontId="45" fillId="0" borderId="0" xfId="1339" applyFont="1" applyAlignment="1" applyProtection="1">
      <alignment horizontal="center"/>
      <protection/>
    </xf>
    <xf numFmtId="0" fontId="15" fillId="0" borderId="85" xfId="1339" applyFont="1" applyBorder="1" applyAlignment="1" applyProtection="1">
      <alignment horizontal="center"/>
      <protection/>
    </xf>
    <xf numFmtId="0" fontId="15" fillId="0" borderId="86" xfId="1339" applyFont="1" applyBorder="1" applyAlignment="1" applyProtection="1">
      <alignment horizontal="center"/>
      <protection/>
    </xf>
    <xf numFmtId="49" fontId="15" fillId="0" borderId="87" xfId="1339" applyNumberFormat="1" applyFont="1" applyBorder="1" applyAlignment="1" applyProtection="1">
      <alignment horizontal="center"/>
      <protection/>
    </xf>
    <xf numFmtId="0" fontId="15" fillId="0" borderId="88" xfId="1339" applyFont="1" applyBorder="1" applyAlignment="1" applyProtection="1">
      <alignment horizontal="center"/>
      <protection/>
    </xf>
    <xf numFmtId="0" fontId="15" fillId="0" borderId="89" xfId="1339" applyFont="1" applyBorder="1" applyAlignment="1" applyProtection="1">
      <alignment horizontal="center" shrinkToFit="1"/>
      <protection/>
    </xf>
    <xf numFmtId="0" fontId="15" fillId="0" borderId="67" xfId="1339" applyFont="1" applyBorder="1" applyAlignment="1" applyProtection="1">
      <alignment horizontal="center" shrinkToFit="1"/>
      <protection/>
    </xf>
    <xf numFmtId="0" fontId="15" fillId="0" borderId="90" xfId="1339" applyFont="1" applyBorder="1" applyAlignment="1" applyProtection="1">
      <alignment horizontal="center" shrinkToFit="1"/>
      <protection/>
    </xf>
    <xf numFmtId="0" fontId="49" fillId="43" borderId="36" xfId="1339" applyNumberFormat="1" applyFont="1" applyFill="1" applyBorder="1" applyAlignment="1" applyProtection="1">
      <alignment horizontal="left" wrapText="1" indent="1"/>
      <protection/>
    </xf>
    <xf numFmtId="0" fontId="50" fillId="0" borderId="0" xfId="1038" applyNumberFormat="1" applyFont="1" applyProtection="1">
      <alignment/>
      <protection/>
    </xf>
    <xf numFmtId="0" fontId="50" fillId="0" borderId="37" xfId="1038" applyNumberFormat="1" applyFont="1" applyBorder="1" applyProtection="1">
      <alignment/>
      <protection/>
    </xf>
    <xf numFmtId="49" fontId="32" fillId="43" borderId="78" xfId="1339" applyNumberFormat="1" applyFont="1" applyFill="1" applyBorder="1" applyAlignment="1" applyProtection="1">
      <alignment horizontal="left" wrapText="1"/>
      <protection/>
    </xf>
    <xf numFmtId="49" fontId="52" fillId="0" borderId="79" xfId="1038" applyNumberFormat="1" applyFont="1" applyBorder="1" applyAlignment="1" applyProtection="1">
      <alignment horizontal="left" wrapText="1"/>
      <protection/>
    </xf>
    <xf numFmtId="49" fontId="32" fillId="43" borderId="78" xfId="1339" applyNumberFormat="1" applyFont="1" applyFill="1" applyBorder="1" applyAlignment="1" applyProtection="1">
      <alignment horizontal="left" wrapText="1"/>
      <protection locked="0"/>
    </xf>
    <xf numFmtId="49" fontId="52" fillId="0" borderId="79" xfId="1038" applyNumberFormat="1" applyFont="1" applyBorder="1" applyAlignment="1" applyProtection="1">
      <alignment horizontal="left" wrapText="1"/>
      <protection locked="0"/>
    </xf>
    <xf numFmtId="0" fontId="43" fillId="35" borderId="75" xfId="1084" applyNumberFormat="1" applyFont="1" applyFill="1" applyBorder="1" applyAlignment="1" applyProtection="1">
      <alignment horizontal="right" vertical="center"/>
      <protection locked="0"/>
    </xf>
    <xf numFmtId="49" fontId="44" fillId="0" borderId="21" xfId="0" applyNumberFormat="1" applyFont="1" applyFill="1" applyBorder="1" applyAlignment="1" applyProtection="1">
      <alignment horizontal="center" vertical="center"/>
      <protection/>
    </xf>
    <xf numFmtId="4" fontId="44" fillId="0" borderId="21" xfId="0" applyNumberFormat="1" applyFont="1" applyFill="1" applyBorder="1" applyAlignment="1" applyProtection="1">
      <alignment horizontal="center" vertical="center"/>
      <protection locked="0"/>
    </xf>
    <xf numFmtId="0" fontId="44" fillId="0" borderId="21" xfId="0" applyNumberFormat="1" applyFont="1" applyFill="1" applyBorder="1" applyAlignment="1" applyProtection="1">
      <alignment horizontal="center" vertical="center"/>
      <protection/>
    </xf>
    <xf numFmtId="49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  <xf numFmtId="193" fontId="12" fillId="0" borderId="0" xfId="1340" applyNumberFormat="1" applyProtection="1">
      <alignment/>
      <protection locked="0"/>
    </xf>
    <xf numFmtId="193" fontId="38" fillId="0" borderId="0" xfId="1340" applyNumberFormat="1" applyFont="1" applyProtection="1">
      <alignment/>
      <protection locked="0"/>
    </xf>
    <xf numFmtId="193" fontId="13" fillId="0" borderId="48" xfId="1336" applyNumberFormat="1" applyFont="1" applyFill="1" applyBorder="1" applyAlignment="1" applyProtection="1">
      <alignment horizontal="center" vertical="center"/>
      <protection locked="0"/>
    </xf>
    <xf numFmtId="193" fontId="13" fillId="0" borderId="21" xfId="1336" applyNumberFormat="1" applyFont="1" applyFill="1" applyBorder="1" applyAlignment="1" applyProtection="1">
      <alignment horizontal="center" vertical="center"/>
      <protection locked="0"/>
    </xf>
    <xf numFmtId="193" fontId="13" fillId="0" borderId="44" xfId="1336" applyNumberFormat="1" applyFont="1" applyFill="1" applyBorder="1" applyAlignment="1" applyProtection="1">
      <alignment horizontal="center" vertical="center"/>
      <protection locked="0"/>
    </xf>
    <xf numFmtId="193" fontId="6" fillId="44" borderId="41" xfId="1336" applyNumberFormat="1" applyFont="1" applyFill="1" applyBorder="1" applyAlignment="1" applyProtection="1">
      <alignment horizontal="center" vertical="center"/>
      <protection/>
    </xf>
    <xf numFmtId="193" fontId="6" fillId="44" borderId="42" xfId="1336" applyNumberFormat="1" applyFont="1" applyFill="1" applyBorder="1" applyAlignment="1" applyProtection="1">
      <alignment vertical="center"/>
      <protection/>
    </xf>
    <xf numFmtId="193" fontId="5" fillId="44" borderId="42" xfId="1336" applyNumberFormat="1" applyFont="1" applyFill="1" applyBorder="1" applyProtection="1">
      <alignment/>
      <protection/>
    </xf>
    <xf numFmtId="193" fontId="13" fillId="0" borderId="41" xfId="1338" applyNumberFormat="1" applyFont="1" applyFill="1" applyBorder="1" applyAlignment="1" applyProtection="1">
      <alignment horizontal="center" vertical="center"/>
      <protection/>
    </xf>
    <xf numFmtId="193" fontId="15" fillId="0" borderId="69" xfId="1336" applyNumberFormat="1" applyFont="1" applyFill="1" applyBorder="1" applyAlignment="1" applyProtection="1">
      <alignment vertical="center" wrapText="1"/>
      <protection/>
    </xf>
    <xf numFmtId="193" fontId="13" fillId="0" borderId="69" xfId="0" applyNumberFormat="1" applyFont="1" applyBorder="1" applyAlignment="1" applyProtection="1">
      <alignment horizontal="center" vertical="center"/>
      <protection/>
    </xf>
    <xf numFmtId="193" fontId="13" fillId="0" borderId="54" xfId="1336" applyNumberFormat="1" applyFont="1" applyFill="1" applyBorder="1" applyAlignment="1" applyProtection="1">
      <alignment horizontal="center" vertical="center"/>
      <protection/>
    </xf>
    <xf numFmtId="193" fontId="13" fillId="0" borderId="48" xfId="1336" applyNumberFormat="1" applyFont="1" applyFill="1" applyBorder="1" applyAlignment="1" applyProtection="1">
      <alignment vertical="center" wrapText="1"/>
      <protection/>
    </xf>
    <xf numFmtId="193" fontId="13" fillId="0" borderId="48" xfId="1336" applyNumberFormat="1" applyFont="1" applyFill="1" applyBorder="1" applyAlignment="1" applyProtection="1">
      <alignment horizontal="center" vertical="center" wrapText="1"/>
      <protection/>
    </xf>
    <xf numFmtId="193" fontId="13" fillId="0" borderId="48" xfId="1340" applyNumberFormat="1" applyFont="1" applyFill="1" applyBorder="1" applyAlignment="1" applyProtection="1">
      <alignment horizontal="center" vertical="center"/>
      <protection/>
    </xf>
    <xf numFmtId="193" fontId="13" fillId="0" borderId="21" xfId="1336" applyNumberFormat="1" applyFont="1" applyFill="1" applyBorder="1" applyAlignment="1" applyProtection="1">
      <alignment vertical="center" wrapText="1"/>
      <protection/>
    </xf>
    <xf numFmtId="193" fontId="13" fillId="0" borderId="21" xfId="1336" applyNumberFormat="1" applyFont="1" applyFill="1" applyBorder="1" applyAlignment="1" applyProtection="1">
      <alignment horizontal="center" vertical="center" wrapText="1"/>
      <protection/>
    </xf>
    <xf numFmtId="193" fontId="13" fillId="0" borderId="21" xfId="1340" applyNumberFormat="1" applyFont="1" applyFill="1" applyBorder="1" applyAlignment="1" applyProtection="1">
      <alignment horizontal="center" vertical="center"/>
      <protection/>
    </xf>
    <xf numFmtId="193" fontId="13" fillId="0" borderId="20" xfId="1336" applyNumberFormat="1" applyFont="1" applyFill="1" applyBorder="1" applyAlignment="1" applyProtection="1">
      <alignment horizontal="center" vertical="center"/>
      <protection/>
    </xf>
    <xf numFmtId="193" fontId="13" fillId="0" borderId="44" xfId="1336" applyNumberFormat="1" applyFont="1" applyFill="1" applyBorder="1" applyAlignment="1" applyProtection="1">
      <alignment vertical="center" wrapText="1"/>
      <protection/>
    </xf>
    <xf numFmtId="193" fontId="13" fillId="0" borderId="44" xfId="1336" applyNumberFormat="1" applyFont="1" applyFill="1" applyBorder="1" applyAlignment="1" applyProtection="1">
      <alignment horizontal="center" vertical="center" wrapText="1"/>
      <protection/>
    </xf>
    <xf numFmtId="193" fontId="13" fillId="0" borderId="44" xfId="1340" applyNumberFormat="1" applyFont="1" applyFill="1" applyBorder="1" applyAlignment="1" applyProtection="1">
      <alignment horizontal="center" vertical="center"/>
      <protection/>
    </xf>
    <xf numFmtId="193" fontId="13" fillId="0" borderId="57" xfId="1336" applyNumberFormat="1" applyFont="1" applyFill="1" applyBorder="1" applyAlignment="1" applyProtection="1">
      <alignment horizontal="center" vertical="center"/>
      <protection/>
    </xf>
    <xf numFmtId="193" fontId="13" fillId="0" borderId="58" xfId="1336" applyNumberFormat="1" applyFont="1" applyFill="1" applyBorder="1" applyAlignment="1" applyProtection="1">
      <alignment vertical="center" wrapText="1"/>
      <protection/>
    </xf>
    <xf numFmtId="193" fontId="13" fillId="0" borderId="58" xfId="1336" applyNumberFormat="1" applyFont="1" applyFill="1" applyBorder="1" applyAlignment="1" applyProtection="1">
      <alignment horizontal="center" vertical="center" wrapText="1"/>
      <protection/>
    </xf>
    <xf numFmtId="193" fontId="13" fillId="0" borderId="58" xfId="1340" applyNumberFormat="1" applyFont="1" applyFill="1" applyBorder="1" applyAlignment="1" applyProtection="1">
      <alignment horizontal="center" vertical="center"/>
      <protection/>
    </xf>
    <xf numFmtId="193" fontId="8" fillId="44" borderId="41" xfId="0" applyNumberFormat="1" applyFont="1" applyFill="1" applyBorder="1" applyAlignment="1" applyProtection="1">
      <alignment horizontal="center"/>
      <protection/>
    </xf>
    <xf numFmtId="193" fontId="11" fillId="44" borderId="42" xfId="0" applyNumberFormat="1" applyFont="1" applyFill="1" applyBorder="1" applyAlignment="1" applyProtection="1">
      <alignment horizontal="left" vertical="center"/>
      <protection/>
    </xf>
    <xf numFmtId="193" fontId="8" fillId="44" borderId="42" xfId="0" applyNumberFormat="1" applyFont="1" applyFill="1" applyBorder="1" applyAlignment="1" applyProtection="1">
      <alignment horizontal="center"/>
      <protection/>
    </xf>
    <xf numFmtId="193" fontId="12" fillId="0" borderId="0" xfId="1340" applyNumberFormat="1" applyProtection="1">
      <alignment/>
      <protection/>
    </xf>
    <xf numFmtId="193" fontId="5" fillId="44" borderId="53" xfId="1336" applyNumberFormat="1" applyFont="1" applyFill="1" applyBorder="1" applyProtection="1">
      <alignment/>
      <protection/>
    </xf>
    <xf numFmtId="193" fontId="13" fillId="0" borderId="53" xfId="0" applyNumberFormat="1" applyFont="1" applyBorder="1" applyAlignment="1" applyProtection="1">
      <alignment horizontal="center" vertical="center"/>
      <protection/>
    </xf>
    <xf numFmtId="193" fontId="13" fillId="0" borderId="49" xfId="1336" applyNumberFormat="1" applyFont="1" applyFill="1" applyBorder="1" applyAlignment="1" applyProtection="1">
      <alignment horizontal="center" vertical="center"/>
      <protection/>
    </xf>
    <xf numFmtId="193" fontId="13" fillId="0" borderId="22" xfId="1336" applyNumberFormat="1" applyFont="1" applyFill="1" applyBorder="1" applyAlignment="1" applyProtection="1">
      <alignment horizontal="center" vertical="center"/>
      <protection/>
    </xf>
    <xf numFmtId="193" fontId="13" fillId="0" borderId="91" xfId="1336" applyNumberFormat="1" applyFont="1" applyFill="1" applyBorder="1" applyAlignment="1" applyProtection="1">
      <alignment horizontal="center" vertical="center"/>
      <protection/>
    </xf>
    <xf numFmtId="193" fontId="13" fillId="0" borderId="72" xfId="1336" applyNumberFormat="1" applyFont="1" applyFill="1" applyBorder="1" applyAlignment="1" applyProtection="1">
      <alignment horizontal="center" vertical="center"/>
      <protection/>
    </xf>
    <xf numFmtId="193" fontId="11" fillId="44" borderId="53" xfId="0" applyNumberFormat="1" applyFont="1" applyFill="1" applyBorder="1" applyAlignment="1" applyProtection="1">
      <alignment horizontal="center" vertical="center"/>
      <protection/>
    </xf>
    <xf numFmtId="193" fontId="13" fillId="0" borderId="58" xfId="1336" applyNumberFormat="1" applyFont="1" applyFill="1" applyBorder="1" applyAlignment="1" applyProtection="1">
      <alignment horizontal="center" vertical="center"/>
      <protection/>
    </xf>
    <xf numFmtId="193" fontId="39" fillId="44" borderId="42" xfId="0" applyNumberFormat="1" applyFont="1" applyFill="1" applyBorder="1" applyAlignment="1" applyProtection="1">
      <alignment horizontal="center" vertical="top"/>
      <protection/>
    </xf>
    <xf numFmtId="49" fontId="4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49" fontId="44" fillId="37" borderId="21" xfId="0" applyNumberFormat="1" applyFont="1" applyFill="1" applyBorder="1" applyAlignment="1" applyProtection="1">
      <alignment horizontal="left" vertical="center"/>
      <protection locked="0"/>
    </xf>
    <xf numFmtId="49" fontId="44" fillId="37" borderId="21" xfId="0" applyNumberFormat="1" applyFont="1" applyFill="1" applyBorder="1" applyAlignment="1" applyProtection="1">
      <alignment horizontal="center" vertical="center"/>
      <protection locked="0"/>
    </xf>
    <xf numFmtId="0" fontId="44" fillId="37" borderId="0" xfId="0" applyFont="1" applyFill="1" applyBorder="1" applyAlignment="1" applyProtection="1">
      <alignment vertical="center"/>
      <protection locked="0"/>
    </xf>
    <xf numFmtId="49" fontId="44" fillId="0" borderId="21" xfId="0" applyNumberFormat="1" applyFont="1" applyFill="1" applyBorder="1" applyAlignment="1" applyProtection="1">
      <alignment horizontal="left" vertical="center"/>
      <protection locked="0"/>
    </xf>
    <xf numFmtId="49" fontId="44" fillId="0" borderId="21" xfId="0" applyNumberFormat="1" applyFont="1" applyFill="1" applyBorder="1" applyAlignment="1" applyProtection="1">
      <alignment horizontal="center" vertical="center"/>
      <protection locked="0"/>
    </xf>
    <xf numFmtId="0" fontId="44" fillId="39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horizontal="left"/>
      <protection locked="0"/>
    </xf>
    <xf numFmtId="2" fontId="5" fillId="38" borderId="21" xfId="0" applyNumberFormat="1" applyFont="1" applyFill="1" applyBorder="1" applyAlignment="1" applyProtection="1">
      <alignment vertical="center"/>
      <protection locked="0"/>
    </xf>
    <xf numFmtId="2" fontId="5" fillId="38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left"/>
      <protection locked="0"/>
    </xf>
    <xf numFmtId="4" fontId="5" fillId="38" borderId="21" xfId="1145" applyNumberFormat="1" applyFont="1" applyFill="1" applyBorder="1" applyAlignment="1" applyProtection="1">
      <alignment horizontal="right"/>
      <protection locked="0"/>
    </xf>
    <xf numFmtId="4" fontId="5" fillId="36" borderId="21" xfId="0" applyNumberFormat="1" applyFont="1" applyFill="1" applyBorder="1" applyAlignment="1" applyProtection="1">
      <alignment horizontal="right" vertical="center"/>
      <protection locked="0"/>
    </xf>
    <xf numFmtId="4" fontId="5" fillId="0" borderId="21" xfId="1145" applyNumberFormat="1" applyFont="1" applyFill="1" applyBorder="1" applyAlignment="1" applyProtection="1">
      <alignment horizontal="right" vertical="center"/>
      <protection locked="0"/>
    </xf>
    <xf numFmtId="1" fontId="5" fillId="0" borderId="21" xfId="1073" applyNumberFormat="1" applyFont="1" applyFill="1" applyBorder="1" applyAlignment="1" applyProtection="1">
      <alignment horizontal="right" vertical="center"/>
      <protection locked="0"/>
    </xf>
    <xf numFmtId="1" fontId="5" fillId="0" borderId="21" xfId="0" applyNumberFormat="1" applyFont="1" applyFill="1" applyBorder="1" applyAlignment="1" applyProtection="1">
      <alignment horizontal="right" vertical="center"/>
      <protection locked="0"/>
    </xf>
    <xf numFmtId="4" fontId="5" fillId="0" borderId="21" xfId="1145" applyNumberFormat="1" applyFont="1" applyFill="1" applyBorder="1" applyAlignment="1" applyProtection="1">
      <alignment horizontal="right"/>
      <protection locked="0"/>
    </xf>
    <xf numFmtId="0" fontId="5" fillId="36" borderId="21" xfId="1218" applyNumberFormat="1" applyFont="1" applyFill="1" applyBorder="1" applyProtection="1">
      <alignment/>
      <protection locked="0"/>
    </xf>
    <xf numFmtId="4" fontId="5" fillId="36" borderId="21" xfId="0" applyNumberFormat="1" applyFont="1" applyFill="1" applyBorder="1" applyAlignment="1" applyProtection="1">
      <alignment/>
      <protection locked="0"/>
    </xf>
    <xf numFmtId="4" fontId="5" fillId="38" borderId="21" xfId="0" applyNumberFormat="1" applyFont="1" applyFill="1" applyBorder="1" applyAlignment="1" applyProtection="1">
      <alignment/>
      <protection locked="0"/>
    </xf>
    <xf numFmtId="49" fontId="5" fillId="36" borderId="21" xfId="0" applyNumberFormat="1" applyFont="1" applyFill="1" applyBorder="1" applyAlignment="1" applyProtection="1">
      <alignment vertical="center"/>
      <protection locked="0"/>
    </xf>
    <xf numFmtId="4" fontId="5" fillId="38" borderId="21" xfId="1215" applyNumberFormat="1" applyFont="1" applyFill="1" applyBorder="1" applyAlignment="1" applyProtection="1">
      <alignment horizontal="right" vertical="center"/>
      <protection locked="0"/>
    </xf>
    <xf numFmtId="4" fontId="5" fillId="38" borderId="21" xfId="1211" applyNumberFormat="1" applyFont="1" applyFill="1" applyBorder="1" applyAlignment="1" applyProtection="1">
      <alignment horizontal="right" vertical="center"/>
      <protection locked="0"/>
    </xf>
    <xf numFmtId="4" fontId="5" fillId="38" borderId="21" xfId="1113" applyNumberFormat="1" applyFont="1" applyFill="1" applyBorder="1" applyAlignment="1" applyProtection="1">
      <alignment horizontal="right" vertical="center"/>
      <protection locked="0"/>
    </xf>
    <xf numFmtId="49" fontId="5" fillId="0" borderId="21" xfId="1073" applyNumberFormat="1" applyFont="1" applyFill="1" applyBorder="1" applyAlignment="1" applyProtection="1">
      <alignment horizontal="left" vertical="center"/>
      <protection locked="0"/>
    </xf>
    <xf numFmtId="49" fontId="5" fillId="0" borderId="21" xfId="1073" applyNumberFormat="1" applyFont="1" applyFill="1" applyBorder="1" applyAlignment="1" applyProtection="1">
      <alignment horizontal="center" vertical="center"/>
      <protection locked="0"/>
    </xf>
    <xf numFmtId="4" fontId="5" fillId="38" borderId="21" xfId="1073" applyNumberFormat="1" applyFont="1" applyFill="1" applyBorder="1" applyAlignment="1" applyProtection="1">
      <alignment horizontal="right" vertical="center"/>
      <protection locked="0"/>
    </xf>
    <xf numFmtId="4" fontId="5" fillId="0" borderId="21" xfId="1073" applyNumberFormat="1" applyFont="1" applyFill="1" applyBorder="1" applyAlignment="1" applyProtection="1">
      <alignment horizontal="right" vertical="center"/>
      <protection locked="0"/>
    </xf>
    <xf numFmtId="4" fontId="5" fillId="38" borderId="21" xfId="1266" applyNumberFormat="1" applyFont="1" applyFill="1" applyBorder="1" applyAlignment="1" applyProtection="1">
      <alignment horizontal="right"/>
      <protection locked="0"/>
    </xf>
    <xf numFmtId="4" fontId="5" fillId="38" borderId="21" xfId="1117" applyNumberFormat="1" applyFont="1" applyFill="1" applyBorder="1" applyAlignment="1" applyProtection="1">
      <alignment horizontal="right" vertical="center"/>
      <protection locked="0"/>
    </xf>
    <xf numFmtId="4" fontId="5" fillId="36" borderId="21" xfId="1215" applyNumberFormat="1" applyFont="1" applyFill="1" applyBorder="1" applyAlignment="1" applyProtection="1">
      <alignment horizontal="right" vertical="center"/>
      <protection locked="0"/>
    </xf>
    <xf numFmtId="4" fontId="5" fillId="0" borderId="21" xfId="1266" applyNumberFormat="1" applyFont="1" applyFill="1" applyBorder="1" applyAlignment="1" applyProtection="1">
      <alignment horizontal="right"/>
      <protection locked="0"/>
    </xf>
    <xf numFmtId="4" fontId="5" fillId="38" borderId="21" xfId="1273" applyNumberFormat="1" applyFont="1" applyFill="1" applyBorder="1" applyAlignment="1" applyProtection="1">
      <alignment horizontal="right"/>
      <protection locked="0"/>
    </xf>
    <xf numFmtId="4" fontId="5" fillId="0" borderId="21" xfId="1273" applyNumberFormat="1" applyFont="1" applyFill="1" applyBorder="1" applyAlignment="1" applyProtection="1">
      <alignment horizontal="right"/>
      <protection locked="0"/>
    </xf>
    <xf numFmtId="4" fontId="5" fillId="38" borderId="21" xfId="1113" applyNumberFormat="1" applyFont="1" applyFill="1" applyBorder="1" applyAlignment="1" applyProtection="1">
      <alignment vertical="center"/>
      <protection locked="0"/>
    </xf>
    <xf numFmtId="4" fontId="5" fillId="38" borderId="21" xfId="1040" applyNumberFormat="1" applyFont="1" applyFill="1" applyBorder="1" applyAlignment="1" applyProtection="1">
      <alignment vertical="center"/>
      <protection locked="0"/>
    </xf>
    <xf numFmtId="4" fontId="5" fillId="38" borderId="21" xfId="1209" applyNumberFormat="1" applyFont="1" applyFill="1" applyBorder="1" applyAlignment="1" applyProtection="1">
      <alignment vertical="center"/>
      <protection locked="0"/>
    </xf>
    <xf numFmtId="2" fontId="5" fillId="0" borderId="21" xfId="0" applyNumberFormat="1" applyFont="1" applyFill="1" applyBorder="1" applyAlignment="1" applyProtection="1">
      <alignment horizontal="right" vertical="center"/>
      <protection locked="0"/>
    </xf>
    <xf numFmtId="4" fontId="5" fillId="38" borderId="21" xfId="1209" applyNumberFormat="1" applyFont="1" applyFill="1" applyBorder="1" applyAlignment="1" applyProtection="1">
      <alignment horizontal="right" vertical="center"/>
      <protection locked="0"/>
    </xf>
    <xf numFmtId="4" fontId="5" fillId="36" borderId="21" xfId="1209" applyNumberFormat="1" applyFont="1" applyFill="1" applyBorder="1" applyAlignment="1" applyProtection="1">
      <alignment horizontal="right" vertical="center"/>
      <protection locked="0"/>
    </xf>
    <xf numFmtId="2" fontId="44" fillId="39" borderId="21" xfId="0" applyNumberFormat="1" applyFont="1" applyFill="1" applyBorder="1" applyAlignment="1" applyProtection="1">
      <alignment horizontal="right" vertical="center"/>
      <protection locked="0"/>
    </xf>
    <xf numFmtId="2" fontId="5" fillId="36" borderId="21" xfId="1209" applyNumberFormat="1" applyFont="1" applyFill="1" applyBorder="1" applyAlignment="1" applyProtection="1">
      <alignment vertical="center"/>
      <protection locked="0"/>
    </xf>
    <xf numFmtId="2" fontId="5" fillId="38" borderId="21" xfId="1209" applyNumberFormat="1" applyFont="1" applyFill="1" applyBorder="1" applyAlignment="1" applyProtection="1">
      <alignment vertical="center"/>
      <protection locked="0"/>
    </xf>
    <xf numFmtId="4" fontId="5" fillId="38" borderId="21" xfId="1117" applyNumberFormat="1" applyFont="1" applyFill="1" applyBorder="1" applyAlignment="1" applyProtection="1">
      <alignment vertical="center"/>
      <protection locked="0"/>
    </xf>
    <xf numFmtId="0" fontId="5" fillId="38" borderId="21" xfId="1117" applyFont="1" applyFill="1" applyBorder="1" applyAlignment="1" applyProtection="1">
      <alignment vertical="center"/>
      <protection locked="0"/>
    </xf>
    <xf numFmtId="4" fontId="5" fillId="38" borderId="21" xfId="1049" applyNumberFormat="1" applyFont="1" applyFill="1" applyBorder="1" applyAlignment="1" applyProtection="1">
      <alignment vertical="center"/>
      <protection locked="0"/>
    </xf>
    <xf numFmtId="4" fontId="5" fillId="38" borderId="21" xfId="1050" applyNumberFormat="1" applyFont="1" applyFill="1" applyBorder="1" applyAlignment="1" applyProtection="1">
      <alignment vertical="center"/>
      <protection locked="0"/>
    </xf>
    <xf numFmtId="4" fontId="5" fillId="38" borderId="21" xfId="1055" applyNumberFormat="1" applyFont="1" applyFill="1" applyBorder="1" applyAlignment="1" applyProtection="1">
      <alignment vertical="center"/>
      <protection locked="0"/>
    </xf>
    <xf numFmtId="4" fontId="5" fillId="38" borderId="21" xfId="1056" applyNumberFormat="1" applyFont="1" applyFill="1" applyBorder="1" applyAlignment="1" applyProtection="1">
      <alignment vertical="center"/>
      <protection locked="0"/>
    </xf>
    <xf numFmtId="4" fontId="5" fillId="38" borderId="21" xfId="1045" applyNumberFormat="1" applyFont="1" applyFill="1" applyBorder="1" applyAlignment="1" applyProtection="1">
      <alignment vertical="center"/>
      <protection locked="0"/>
    </xf>
    <xf numFmtId="4" fontId="5" fillId="38" borderId="21" xfId="1043" applyNumberFormat="1" applyFont="1" applyFill="1" applyBorder="1" applyAlignment="1" applyProtection="1">
      <alignment vertical="center"/>
      <protection locked="0"/>
    </xf>
    <xf numFmtId="4" fontId="5" fillId="38" borderId="21" xfId="1057" applyNumberFormat="1" applyFont="1" applyFill="1" applyBorder="1" applyAlignment="1" applyProtection="1">
      <alignment vertical="center"/>
      <protection locked="0"/>
    </xf>
    <xf numFmtId="4" fontId="5" fillId="36" borderId="21" xfId="1073" applyNumberFormat="1" applyFont="1" applyFill="1" applyBorder="1" applyAlignment="1" applyProtection="1">
      <alignment horizontal="right" vertical="center"/>
      <protection locked="0"/>
    </xf>
    <xf numFmtId="4" fontId="5" fillId="38" borderId="21" xfId="1037" applyNumberFormat="1" applyFont="1" applyFill="1" applyBorder="1" applyProtection="1">
      <alignment/>
      <protection locked="0"/>
    </xf>
    <xf numFmtId="4" fontId="5" fillId="38" borderId="21" xfId="1037" applyNumberFormat="1" applyFont="1" applyFill="1" applyBorder="1" applyAlignment="1" applyProtection="1">
      <alignment horizontal="right"/>
      <protection locked="0"/>
    </xf>
    <xf numFmtId="4" fontId="5" fillId="0" borderId="21" xfId="1117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 wrapText="1"/>
      <protection locked="0"/>
    </xf>
    <xf numFmtId="0" fontId="5" fillId="0" borderId="21" xfId="0" applyFont="1" applyFill="1" applyBorder="1" applyAlignment="1" applyProtection="1">
      <alignment horizontal="left" wrapText="1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2" fontId="56" fillId="0" borderId="21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03" fillId="0" borderId="0" xfId="1084" applyFont="1" applyProtection="1">
      <alignment/>
      <protection locked="0"/>
    </xf>
    <xf numFmtId="166" fontId="42" fillId="0" borderId="21" xfId="1084" applyNumberFormat="1" applyFont="1" applyFill="1" applyBorder="1" applyAlignment="1" applyProtection="1">
      <alignment horizontal="center" vertical="center" wrapText="1"/>
      <protection locked="0"/>
    </xf>
    <xf numFmtId="3" fontId="42" fillId="0" borderId="0" xfId="108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084" applyFont="1" applyFill="1" applyProtection="1">
      <alignment/>
      <protection locked="0"/>
    </xf>
    <xf numFmtId="0" fontId="103" fillId="0" borderId="0" xfId="1084" applyFont="1" applyFill="1" applyProtection="1">
      <alignment/>
      <protection locked="0"/>
    </xf>
    <xf numFmtId="3" fontId="42" fillId="0" borderId="21" xfId="1084" applyNumberFormat="1" applyFont="1" applyFill="1" applyBorder="1" applyAlignment="1" applyProtection="1">
      <alignment horizontal="center" vertical="center" wrapText="1"/>
      <protection locked="0"/>
    </xf>
    <xf numFmtId="4" fontId="42" fillId="45" borderId="21" xfId="1084" applyNumberFormat="1" applyFont="1" applyFill="1" applyBorder="1" applyAlignment="1" applyProtection="1">
      <alignment horizontal="center" vertical="center" wrapText="1"/>
      <protection locked="0"/>
    </xf>
    <xf numFmtId="166" fontId="42" fillId="0" borderId="74" xfId="1084" applyNumberFormat="1" applyFont="1" applyFill="1" applyBorder="1" applyAlignment="1" applyProtection="1">
      <alignment horizontal="center" vertical="center" wrapText="1"/>
      <protection locked="0"/>
    </xf>
    <xf numFmtId="4" fontId="42" fillId="0" borderId="74" xfId="1084" applyNumberFormat="1" applyFont="1" applyFill="1" applyBorder="1" applyAlignment="1" applyProtection="1">
      <alignment horizontal="center" vertical="center" wrapText="1"/>
      <protection locked="0"/>
    </xf>
    <xf numFmtId="3" fontId="55" fillId="0" borderId="21" xfId="1337" applyNumberFormat="1" applyFont="1" applyFill="1" applyBorder="1" applyAlignment="1" applyProtection="1">
      <alignment horizontal="center" vertical="center" wrapText="1"/>
      <protection locked="0"/>
    </xf>
    <xf numFmtId="3" fontId="55" fillId="0" borderId="44" xfId="1337" applyNumberFormat="1" applyFont="1" applyFill="1" applyBorder="1" applyAlignment="1" applyProtection="1">
      <alignment horizontal="center" vertical="center" wrapText="1"/>
      <protection locked="0"/>
    </xf>
    <xf numFmtId="3" fontId="55" fillId="0" borderId="76" xfId="1337" applyNumberFormat="1" applyFont="1" applyFill="1" applyBorder="1" applyAlignment="1" applyProtection="1">
      <alignment horizontal="center" vertical="center" wrapText="1"/>
      <protection locked="0"/>
    </xf>
    <xf numFmtId="0" fontId="42" fillId="0" borderId="69" xfId="1084" applyFont="1" applyBorder="1" applyAlignment="1" applyProtection="1">
      <alignment horizontal="right" vertical="center"/>
      <protection locked="0"/>
    </xf>
    <xf numFmtId="0" fontId="42" fillId="0" borderId="70" xfId="1084" applyFont="1" applyBorder="1" applyAlignment="1" applyProtection="1">
      <alignment horizontal="right" vertical="center"/>
      <protection locked="0"/>
    </xf>
    <xf numFmtId="0" fontId="42" fillId="0" borderId="0" xfId="1084" applyFont="1" applyBorder="1" applyProtection="1">
      <alignment/>
      <protection locked="0"/>
    </xf>
    <xf numFmtId="0" fontId="103" fillId="0" borderId="0" xfId="1084" applyFont="1" applyBorder="1" applyProtection="1">
      <alignment/>
      <protection locked="0"/>
    </xf>
    <xf numFmtId="49" fontId="42" fillId="35" borderId="69" xfId="1084" applyNumberFormat="1" applyFont="1" applyFill="1" applyBorder="1" applyAlignment="1" applyProtection="1">
      <alignment horizontal="center" vertical="center"/>
      <protection/>
    </xf>
    <xf numFmtId="1" fontId="42" fillId="35" borderId="69" xfId="1084" applyNumberFormat="1" applyFont="1" applyFill="1" applyBorder="1" applyAlignment="1" applyProtection="1">
      <alignment horizontal="center" vertical="center"/>
      <protection/>
    </xf>
    <xf numFmtId="49" fontId="42" fillId="0" borderId="73" xfId="1084" applyNumberFormat="1" applyFont="1" applyFill="1" applyBorder="1" applyAlignment="1" applyProtection="1">
      <alignment vertical="center"/>
      <protection/>
    </xf>
    <xf numFmtId="1" fontId="42" fillId="0" borderId="73" xfId="1084" applyNumberFormat="1" applyFont="1" applyFill="1" applyBorder="1" applyAlignment="1" applyProtection="1">
      <alignment vertical="center"/>
      <protection/>
    </xf>
    <xf numFmtId="49" fontId="42" fillId="0" borderId="48" xfId="1084" applyNumberFormat="1" applyFont="1" applyFill="1" applyBorder="1" applyAlignment="1" applyProtection="1">
      <alignment vertical="center"/>
      <protection/>
    </xf>
    <xf numFmtId="1" fontId="42" fillId="0" borderId="48" xfId="1084" applyNumberFormat="1" applyFont="1" applyFill="1" applyBorder="1" applyAlignment="1" applyProtection="1">
      <alignment vertical="center"/>
      <protection/>
    </xf>
    <xf numFmtId="166" fontId="42" fillId="0" borderId="21" xfId="1084" applyNumberFormat="1" applyFont="1" applyFill="1" applyBorder="1" applyAlignment="1" applyProtection="1">
      <alignment horizontal="center" vertical="center" wrapText="1"/>
      <protection/>
    </xf>
    <xf numFmtId="49" fontId="42" fillId="0" borderId="21" xfId="1084" applyNumberFormat="1" applyFont="1" applyFill="1" applyBorder="1" applyAlignment="1" applyProtection="1">
      <alignment horizontal="center" vertical="center"/>
      <protection/>
    </xf>
    <xf numFmtId="49" fontId="42" fillId="36" borderId="21" xfId="1084" applyNumberFormat="1" applyFont="1" applyFill="1" applyBorder="1" applyAlignment="1" applyProtection="1">
      <alignment horizontal="center" vertical="center"/>
      <protection/>
    </xf>
    <xf numFmtId="166" fontId="42" fillId="0" borderId="74" xfId="1084" applyNumberFormat="1" applyFont="1" applyFill="1" applyBorder="1" applyAlignment="1" applyProtection="1">
      <alignment horizontal="center" vertical="center" wrapText="1"/>
      <protection/>
    </xf>
    <xf numFmtId="49" fontId="42" fillId="0" borderId="21" xfId="1341" applyNumberFormat="1" applyFont="1" applyFill="1" applyBorder="1" applyAlignment="1" applyProtection="1">
      <alignment horizontal="center" vertical="center" wrapText="1"/>
      <protection/>
    </xf>
    <xf numFmtId="49" fontId="42" fillId="0" borderId="44" xfId="1341" applyNumberFormat="1" applyFont="1" applyFill="1" applyBorder="1" applyAlignment="1" applyProtection="1">
      <alignment horizontal="center" vertical="center" wrapText="1"/>
      <protection/>
    </xf>
    <xf numFmtId="49" fontId="42" fillId="0" borderId="44" xfId="1084" applyNumberFormat="1" applyFont="1" applyFill="1" applyBorder="1" applyAlignment="1" applyProtection="1">
      <alignment horizontal="center" vertical="center"/>
      <protection/>
    </xf>
    <xf numFmtId="49" fontId="42" fillId="0" borderId="76" xfId="1341" applyNumberFormat="1" applyFont="1" applyFill="1" applyBorder="1" applyAlignment="1" applyProtection="1">
      <alignment horizontal="center" vertical="center" wrapText="1"/>
      <protection/>
    </xf>
    <xf numFmtId="49" fontId="42" fillId="0" borderId="76" xfId="1084" applyNumberFormat="1" applyFont="1" applyFill="1" applyBorder="1" applyAlignment="1" applyProtection="1">
      <alignment horizontal="center" vertical="center"/>
      <protection/>
    </xf>
    <xf numFmtId="3" fontId="42" fillId="35" borderId="70" xfId="1084" applyNumberFormat="1" applyFont="1" applyFill="1" applyBorder="1" applyAlignment="1" applyProtection="1">
      <alignment horizontal="center" vertical="center" wrapText="1"/>
      <protection/>
    </xf>
    <xf numFmtId="3" fontId="42" fillId="0" borderId="92" xfId="1084" applyNumberFormat="1" applyFont="1" applyFill="1" applyBorder="1" applyAlignment="1" applyProtection="1">
      <alignment vertical="center"/>
      <protection/>
    </xf>
    <xf numFmtId="3" fontId="42" fillId="0" borderId="49" xfId="1084" applyNumberFormat="1" applyFont="1" applyFill="1" applyBorder="1" applyAlignment="1" applyProtection="1">
      <alignment vertical="center"/>
      <protection/>
    </xf>
    <xf numFmtId="4" fontId="42" fillId="0" borderId="22" xfId="1084" applyNumberFormat="1" applyFont="1" applyFill="1" applyBorder="1" applyAlignment="1" applyProtection="1">
      <alignment horizontal="center" vertical="center" wrapText="1"/>
      <protection/>
    </xf>
    <xf numFmtId="4" fontId="42" fillId="0" borderId="49" xfId="1084" applyNumberFormat="1" applyFont="1" applyFill="1" applyBorder="1" applyAlignment="1" applyProtection="1">
      <alignment vertical="center"/>
      <protection/>
    </xf>
    <xf numFmtId="4" fontId="42" fillId="36" borderId="22" xfId="1084" applyNumberFormat="1" applyFont="1" applyFill="1" applyBorder="1" applyAlignment="1" applyProtection="1">
      <alignment horizontal="center" vertical="center" wrapText="1"/>
      <protection/>
    </xf>
    <xf numFmtId="4" fontId="42" fillId="0" borderId="93" xfId="1084" applyNumberFormat="1" applyFont="1" applyFill="1" applyBorder="1" applyAlignment="1" applyProtection="1">
      <alignment horizontal="center" vertical="center" wrapText="1"/>
      <protection/>
    </xf>
    <xf numFmtId="4" fontId="42" fillId="0" borderId="91" xfId="1084" applyNumberFormat="1" applyFont="1" applyFill="1" applyBorder="1" applyAlignment="1" applyProtection="1">
      <alignment horizontal="center" vertical="center" wrapText="1"/>
      <protection/>
    </xf>
    <xf numFmtId="4" fontId="42" fillId="0" borderId="56" xfId="1084" applyNumberFormat="1" applyFont="1" applyFill="1" applyBorder="1" applyAlignment="1" applyProtection="1">
      <alignment horizontal="center" vertical="center" wrapText="1"/>
      <protection/>
    </xf>
    <xf numFmtId="49" fontId="42" fillId="35" borderId="75" xfId="1084" applyNumberFormat="1" applyFont="1" applyFill="1" applyBorder="1" applyAlignment="1" applyProtection="1">
      <alignment horizontal="center" vertical="center"/>
      <protection/>
    </xf>
    <xf numFmtId="0" fontId="42" fillId="35" borderId="69" xfId="1084" applyNumberFormat="1" applyFont="1" applyFill="1" applyBorder="1" applyAlignment="1" applyProtection="1">
      <alignment horizontal="center" vertical="center"/>
      <protection/>
    </xf>
    <xf numFmtId="49" fontId="42" fillId="0" borderId="71" xfId="1084" applyNumberFormat="1" applyFont="1" applyFill="1" applyBorder="1" applyProtection="1">
      <alignment/>
      <protection/>
    </xf>
    <xf numFmtId="0" fontId="43" fillId="0" borderId="73" xfId="1084" applyNumberFormat="1" applyFont="1" applyFill="1" applyBorder="1" applyAlignment="1" applyProtection="1">
      <alignment horizontal="left" vertical="center"/>
      <protection/>
    </xf>
    <xf numFmtId="49" fontId="42" fillId="0" borderId="54" xfId="1084" applyNumberFormat="1" applyFont="1" applyFill="1" applyBorder="1" applyProtection="1">
      <alignment/>
      <protection/>
    </xf>
    <xf numFmtId="0" fontId="43" fillId="0" borderId="21" xfId="1084" applyNumberFormat="1" applyFont="1" applyFill="1" applyBorder="1" applyAlignment="1" applyProtection="1">
      <alignment horizontal="left" vertical="center"/>
      <protection/>
    </xf>
    <xf numFmtId="16" fontId="42" fillId="0" borderId="21" xfId="1084" applyNumberFormat="1" applyFont="1" applyFill="1" applyBorder="1" applyAlignment="1" applyProtection="1">
      <alignment horizontal="left" vertical="center" wrapText="1"/>
      <protection/>
    </xf>
    <xf numFmtId="0" fontId="43" fillId="0" borderId="21" xfId="1084" applyNumberFormat="1" applyFont="1" applyFill="1" applyBorder="1" applyAlignment="1" applyProtection="1">
      <alignment horizontal="left" vertical="center" wrapText="1"/>
      <protection/>
    </xf>
    <xf numFmtId="0" fontId="42" fillId="0" borderId="21" xfId="1084" applyNumberFormat="1" applyFont="1" applyFill="1" applyBorder="1" applyAlignment="1" applyProtection="1">
      <alignment horizontal="left" vertical="center" wrapText="1"/>
      <protection/>
    </xf>
    <xf numFmtId="0" fontId="42" fillId="0" borderId="21" xfId="1084" applyFont="1" applyBorder="1" applyAlignment="1" applyProtection="1">
      <alignment horizontal="left" vertical="center" wrapText="1"/>
      <protection/>
    </xf>
    <xf numFmtId="0" fontId="42" fillId="0" borderId="33" xfId="1084" applyFont="1" applyBorder="1" applyProtection="1">
      <alignment/>
      <protection/>
    </xf>
    <xf numFmtId="0" fontId="42" fillId="36" borderId="21" xfId="1084" applyNumberFormat="1" applyFont="1" applyFill="1" applyBorder="1" applyAlignment="1" applyProtection="1">
      <alignment horizontal="left" vertical="center" wrapText="1"/>
      <protection/>
    </xf>
    <xf numFmtId="0" fontId="43" fillId="0" borderId="21" xfId="1084" applyFont="1" applyFill="1" applyBorder="1" applyAlignment="1" applyProtection="1">
      <alignment horizontal="left" vertical="center" wrapText="1"/>
      <protection/>
    </xf>
    <xf numFmtId="0" fontId="42" fillId="0" borderId="21" xfId="1084" applyFont="1" applyFill="1" applyBorder="1" applyAlignment="1" applyProtection="1">
      <alignment horizontal="left" vertical="center" wrapText="1"/>
      <protection/>
    </xf>
    <xf numFmtId="0" fontId="43" fillId="0" borderId="74" xfId="1084" applyNumberFormat="1" applyFont="1" applyFill="1" applyBorder="1" applyAlignment="1" applyProtection="1">
      <alignment vertical="center" wrapText="1"/>
      <protection/>
    </xf>
    <xf numFmtId="0" fontId="42" fillId="0" borderId="74" xfId="1084" applyFont="1" applyFill="1" applyBorder="1" applyAlignment="1" applyProtection="1">
      <alignment horizontal="left" vertical="center" wrapText="1"/>
      <protection/>
    </xf>
    <xf numFmtId="0" fontId="43" fillId="0" borderId="74" xfId="1084" applyFont="1" applyFill="1" applyBorder="1" applyAlignment="1" applyProtection="1">
      <alignment horizontal="left" vertical="center" wrapText="1"/>
      <protection/>
    </xf>
    <xf numFmtId="0" fontId="42" fillId="0" borderId="44" xfId="1084" applyFont="1" applyFill="1" applyBorder="1" applyAlignment="1" applyProtection="1">
      <alignment horizontal="left" vertical="center" wrapText="1"/>
      <protection/>
    </xf>
    <xf numFmtId="49" fontId="42" fillId="0" borderId="94" xfId="1084" applyNumberFormat="1" applyFont="1" applyFill="1" applyBorder="1" applyProtection="1">
      <alignment/>
      <protection/>
    </xf>
    <xf numFmtId="0" fontId="42" fillId="0" borderId="76" xfId="1084" applyFont="1" applyFill="1" applyBorder="1" applyAlignment="1" applyProtection="1">
      <alignment horizontal="left" vertical="center" wrapText="1"/>
      <protection/>
    </xf>
    <xf numFmtId="166" fontId="42" fillId="0" borderId="0" xfId="108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084" applyFont="1" applyProtection="1">
      <alignment/>
      <protection locked="0"/>
    </xf>
    <xf numFmtId="0" fontId="42" fillId="42" borderId="21" xfId="1084" applyFont="1" applyFill="1" applyBorder="1" applyAlignment="1" applyProtection="1">
      <alignment horizontal="center" vertical="center" wrapText="1"/>
      <protection locked="0"/>
    </xf>
    <xf numFmtId="3" fontId="42" fillId="45" borderId="0" xfId="1084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1084" applyFont="1" applyFill="1" applyBorder="1" applyProtection="1">
      <alignment/>
      <protection locked="0"/>
    </xf>
    <xf numFmtId="166" fontId="42" fillId="42" borderId="21" xfId="1084" applyNumberFormat="1" applyFont="1" applyFill="1" applyBorder="1" applyAlignment="1" applyProtection="1">
      <alignment horizontal="center" vertical="center" wrapText="1"/>
      <protection locked="0"/>
    </xf>
    <xf numFmtId="3" fontId="42" fillId="45" borderId="21" xfId="1084" applyNumberFormat="1" applyFont="1" applyFill="1" applyBorder="1" applyAlignment="1" applyProtection="1">
      <alignment horizontal="center" vertical="center" wrapText="1"/>
      <protection locked="0"/>
    </xf>
    <xf numFmtId="0" fontId="42" fillId="0" borderId="21" xfId="1084" applyFont="1" applyFill="1" applyBorder="1" applyAlignment="1" applyProtection="1">
      <alignment horizontal="center" vertical="center"/>
      <protection locked="0"/>
    </xf>
    <xf numFmtId="0" fontId="42" fillId="0" borderId="69" xfId="1084" applyFont="1" applyBorder="1" applyAlignment="1" applyProtection="1">
      <alignment vertical="center"/>
      <protection locked="0"/>
    </xf>
    <xf numFmtId="0" fontId="42" fillId="0" borderId="70" xfId="1084" applyFont="1" applyBorder="1" applyAlignment="1" applyProtection="1">
      <alignment vertical="center"/>
      <protection locked="0"/>
    </xf>
    <xf numFmtId="49" fontId="42" fillId="35" borderId="95" xfId="1084" applyNumberFormat="1" applyFont="1" applyFill="1" applyBorder="1" applyAlignment="1" applyProtection="1">
      <alignment horizontal="center" vertical="center"/>
      <protection/>
    </xf>
    <xf numFmtId="0" fontId="42" fillId="35" borderId="96" xfId="1084" applyNumberFormat="1" applyFont="1" applyFill="1" applyBorder="1" applyAlignment="1" applyProtection="1">
      <alignment horizontal="center" vertical="center"/>
      <protection/>
    </xf>
    <xf numFmtId="49" fontId="42" fillId="35" borderId="96" xfId="1084" applyNumberFormat="1" applyFont="1" applyFill="1" applyBorder="1" applyAlignment="1" applyProtection="1">
      <alignment horizontal="center" vertical="center"/>
      <protection/>
    </xf>
    <xf numFmtId="1" fontId="42" fillId="35" borderId="96" xfId="1084" applyNumberFormat="1" applyFont="1" applyFill="1" applyBorder="1" applyAlignment="1" applyProtection="1">
      <alignment horizontal="center" vertical="center"/>
      <protection/>
    </xf>
    <xf numFmtId="3" fontId="42" fillId="35" borderId="96" xfId="1084" applyNumberFormat="1" applyFont="1" applyFill="1" applyBorder="1" applyAlignment="1" applyProtection="1">
      <alignment horizontal="center" vertical="center" wrapText="1"/>
      <protection/>
    </xf>
    <xf numFmtId="3" fontId="42" fillId="35" borderId="97" xfId="1084" applyNumberFormat="1" applyFont="1" applyFill="1" applyBorder="1" applyAlignment="1" applyProtection="1">
      <alignment horizontal="center" vertical="center" wrapText="1"/>
      <protection/>
    </xf>
    <xf numFmtId="3" fontId="42" fillId="0" borderId="22" xfId="1084" applyNumberFormat="1" applyFont="1" applyFill="1" applyBorder="1" applyAlignment="1" applyProtection="1">
      <alignment vertical="center"/>
      <protection/>
    </xf>
    <xf numFmtId="4" fontId="42" fillId="45" borderId="22" xfId="1084" applyNumberFormat="1" applyFont="1" applyFill="1" applyBorder="1" applyAlignment="1" applyProtection="1">
      <alignment horizontal="center" vertical="center" wrapText="1"/>
      <protection/>
    </xf>
    <xf numFmtId="4" fontId="42" fillId="0" borderId="22" xfId="1084" applyNumberFormat="1" applyFont="1" applyFill="1" applyBorder="1" applyAlignment="1" applyProtection="1">
      <alignment vertical="center"/>
      <protection/>
    </xf>
    <xf numFmtId="49" fontId="42" fillId="0" borderId="21" xfId="1084" applyNumberFormat="1" applyFont="1" applyFill="1" applyBorder="1" applyAlignment="1" applyProtection="1">
      <alignment vertical="center"/>
      <protection/>
    </xf>
    <xf numFmtId="1" fontId="42" fillId="0" borderId="21" xfId="1084" applyNumberFormat="1" applyFont="1" applyFill="1" applyBorder="1" applyAlignment="1" applyProtection="1">
      <alignment vertical="center"/>
      <protection/>
    </xf>
    <xf numFmtId="166" fontId="42" fillId="45" borderId="21" xfId="1084" applyNumberFormat="1" applyFont="1" applyFill="1" applyBorder="1" applyAlignment="1" applyProtection="1">
      <alignment horizontal="center" vertical="center" wrapText="1"/>
      <protection/>
    </xf>
    <xf numFmtId="49" fontId="42" fillId="0" borderId="20" xfId="1084" applyNumberFormat="1" applyFont="1" applyFill="1" applyBorder="1" applyProtection="1">
      <alignment/>
      <protection/>
    </xf>
    <xf numFmtId="16" fontId="43" fillId="0" borderId="21" xfId="1084" applyNumberFormat="1" applyFont="1" applyFill="1" applyBorder="1" applyAlignment="1" applyProtection="1">
      <alignment horizontal="left" vertical="center" wrapText="1"/>
      <protection/>
    </xf>
    <xf numFmtId="0" fontId="43" fillId="36" borderId="21" xfId="1084" applyNumberFormat="1" applyFont="1" applyFill="1" applyBorder="1" applyAlignment="1" applyProtection="1">
      <alignment horizontal="left" vertical="center" wrapText="1"/>
      <protection/>
    </xf>
    <xf numFmtId="49" fontId="42" fillId="0" borderId="20" xfId="1084" applyNumberFormat="1" applyFont="1" applyFill="1" applyBorder="1" applyAlignment="1" applyProtection="1">
      <alignment wrapText="1"/>
      <protection/>
    </xf>
    <xf numFmtId="0" fontId="42" fillId="0" borderId="20" xfId="1084" applyFont="1" applyBorder="1" applyProtection="1">
      <alignment/>
      <protection/>
    </xf>
    <xf numFmtId="0" fontId="43" fillId="0" borderId="21" xfId="1084" applyNumberFormat="1" applyFont="1" applyFill="1" applyBorder="1" applyAlignment="1" applyProtection="1">
      <alignment vertical="center" wrapText="1"/>
      <protection/>
    </xf>
    <xf numFmtId="49" fontId="42" fillId="0" borderId="98" xfId="1084" applyNumberFormat="1" applyFont="1" applyFill="1" applyBorder="1" applyProtection="1">
      <alignment/>
      <protection/>
    </xf>
    <xf numFmtId="4" fontId="33" fillId="26" borderId="21" xfId="1339" applyNumberFormat="1" applyFont="1" applyFill="1" applyBorder="1" applyProtection="1">
      <alignment/>
      <protection locked="0"/>
    </xf>
    <xf numFmtId="4" fontId="44" fillId="39" borderId="21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5" fillId="0" borderId="21" xfId="0" applyNumberFormat="1" applyFont="1" applyFill="1" applyBorder="1" applyAlignment="1" applyProtection="1">
      <alignment horizontal="right" vertical="center"/>
      <protection/>
    </xf>
    <xf numFmtId="4" fontId="5" fillId="36" borderId="21" xfId="0" applyNumberFormat="1" applyFont="1" applyFill="1" applyBorder="1" applyAlignment="1" applyProtection="1">
      <alignment vertical="center"/>
      <protection/>
    </xf>
    <xf numFmtId="4" fontId="5" fillId="36" borderId="21" xfId="0" applyNumberFormat="1" applyFont="1" applyFill="1" applyBorder="1" applyAlignment="1" applyProtection="1">
      <alignment/>
      <protection/>
    </xf>
    <xf numFmtId="1" fontId="44" fillId="39" borderId="21" xfId="0" applyNumberFormat="1" applyFont="1" applyFill="1" applyBorder="1" applyAlignment="1" applyProtection="1">
      <alignment vertical="center"/>
      <protection/>
    </xf>
    <xf numFmtId="0" fontId="5" fillId="36" borderId="21" xfId="1224" applyNumberFormat="1" applyFont="1" applyFill="1" applyBorder="1" applyAlignment="1" applyProtection="1">
      <alignment horizontal="right"/>
      <protection/>
    </xf>
    <xf numFmtId="0" fontId="5" fillId="36" borderId="21" xfId="1073" applyNumberFormat="1" applyFont="1" applyFill="1" applyBorder="1" applyAlignment="1" applyProtection="1">
      <alignment horizontal="right" vertical="center"/>
      <protection/>
    </xf>
    <xf numFmtId="1" fontId="5" fillId="36" borderId="21" xfId="1073" applyNumberFormat="1" applyFont="1" applyFill="1" applyBorder="1" applyAlignment="1" applyProtection="1">
      <alignment horizontal="right" vertical="center"/>
      <protection/>
    </xf>
    <xf numFmtId="0" fontId="5" fillId="36" borderId="21" xfId="1264" applyFont="1" applyFill="1" applyBorder="1" applyAlignment="1" applyProtection="1">
      <alignment horizontal="right"/>
      <protection/>
    </xf>
    <xf numFmtId="0" fontId="5" fillId="36" borderId="21" xfId="1218" applyNumberFormat="1" applyFont="1" applyFill="1" applyBorder="1" applyProtection="1">
      <alignment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0" fontId="5" fillId="36" borderId="21" xfId="1214" applyFont="1" applyFill="1" applyBorder="1" applyAlignment="1" applyProtection="1">
      <alignment horizontal="right" vertical="center"/>
      <protection/>
    </xf>
    <xf numFmtId="0" fontId="5" fillId="36" borderId="21" xfId="1212" applyFont="1" applyFill="1" applyBorder="1" applyAlignment="1" applyProtection="1">
      <alignment horizontal="right" vertical="center"/>
      <protection/>
    </xf>
    <xf numFmtId="0" fontId="5" fillId="36" borderId="21" xfId="1111" applyFont="1" applyFill="1" applyBorder="1" applyAlignment="1" applyProtection="1">
      <alignment horizontal="right" vertical="center"/>
      <protection/>
    </xf>
    <xf numFmtId="0" fontId="5" fillId="36" borderId="21" xfId="1073" applyFont="1" applyFill="1" applyBorder="1" applyAlignment="1" applyProtection="1">
      <alignment horizontal="right" vertical="center"/>
      <protection/>
    </xf>
    <xf numFmtId="0" fontId="5" fillId="0" borderId="21" xfId="1073" applyFont="1" applyFill="1" applyBorder="1" applyAlignment="1" applyProtection="1">
      <alignment horizontal="right" vertical="center"/>
      <protection/>
    </xf>
    <xf numFmtId="0" fontId="5" fillId="36" borderId="21" xfId="1267" applyFont="1" applyFill="1" applyBorder="1" applyAlignment="1" applyProtection="1">
      <alignment horizontal="right"/>
      <protection/>
    </xf>
    <xf numFmtId="0" fontId="5" fillId="36" borderId="21" xfId="1116" applyFont="1" applyFill="1" applyBorder="1" applyAlignment="1" applyProtection="1">
      <alignment horizontal="right" vertical="center"/>
      <protection/>
    </xf>
    <xf numFmtId="0" fontId="5" fillId="0" borderId="21" xfId="1267" applyFont="1" applyFill="1" applyBorder="1" applyAlignment="1" applyProtection="1">
      <alignment horizontal="right"/>
      <protection/>
    </xf>
    <xf numFmtId="0" fontId="5" fillId="36" borderId="21" xfId="1274" applyFont="1" applyFill="1" applyBorder="1" applyAlignment="1" applyProtection="1">
      <alignment horizontal="right"/>
      <protection/>
    </xf>
    <xf numFmtId="0" fontId="5" fillId="0" borderId="21" xfId="1274" applyFont="1" applyFill="1" applyBorder="1" applyAlignment="1" applyProtection="1">
      <alignment horizontal="right"/>
      <protection/>
    </xf>
    <xf numFmtId="0" fontId="5" fillId="36" borderId="21" xfId="1119" applyFont="1" applyFill="1" applyBorder="1" applyAlignment="1" applyProtection="1">
      <alignment horizontal="right" vertical="center"/>
      <protection/>
    </xf>
    <xf numFmtId="0" fontId="5" fillId="36" borderId="21" xfId="1036" applyFont="1" applyFill="1" applyBorder="1" applyAlignment="1" applyProtection="1">
      <alignment horizontal="right"/>
      <protection/>
    </xf>
    <xf numFmtId="0" fontId="56" fillId="36" borderId="21" xfId="1036" applyFont="1" applyFill="1" applyBorder="1" applyAlignment="1" applyProtection="1">
      <alignment horizontal="right"/>
      <protection/>
    </xf>
    <xf numFmtId="0" fontId="5" fillId="0" borderId="21" xfId="1116" applyFont="1" applyFill="1" applyBorder="1" applyAlignment="1" applyProtection="1">
      <alignment horizontal="right" vertical="center"/>
      <protection/>
    </xf>
    <xf numFmtId="0" fontId="5" fillId="0" borderId="21" xfId="1224" applyNumberFormat="1" applyFont="1" applyFill="1" applyBorder="1" applyAlignment="1" applyProtection="1">
      <alignment horizontal="right"/>
      <protection/>
    </xf>
    <xf numFmtId="0" fontId="44" fillId="0" borderId="21" xfId="0" applyFont="1" applyFill="1" applyBorder="1" applyAlignment="1" applyProtection="1">
      <alignment horizontal="center" vertical="center"/>
      <protection/>
    </xf>
    <xf numFmtId="0" fontId="44" fillId="0" borderId="21" xfId="0" applyFont="1" applyFill="1" applyBorder="1" applyAlignment="1" applyProtection="1">
      <alignment horizontal="center" vertical="center" wrapText="1"/>
      <protection/>
    </xf>
    <xf numFmtId="0" fontId="44" fillId="37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1073" applyFont="1" applyFill="1" applyBorder="1" applyAlignment="1" applyProtection="1">
      <alignment horizontal="left" vertical="center" wrapText="1"/>
      <protection/>
    </xf>
    <xf numFmtId="0" fontId="5" fillId="0" borderId="21" xfId="1217" applyFont="1" applyFill="1" applyBorder="1" applyProtection="1">
      <alignment/>
      <protection/>
    </xf>
    <xf numFmtId="0" fontId="5" fillId="0" borderId="21" xfId="1073" applyFont="1" applyBorder="1" applyAlignment="1" applyProtection="1">
      <alignment horizontal="left" vertical="center" wrapText="1"/>
      <protection/>
    </xf>
    <xf numFmtId="0" fontId="5" fillId="36" borderId="21" xfId="0" applyFont="1" applyFill="1" applyBorder="1" applyAlignment="1" applyProtection="1">
      <alignment horizontal="left" vertical="center" wrapText="1"/>
      <protection/>
    </xf>
    <xf numFmtId="0" fontId="5" fillId="36" borderId="21" xfId="0" applyFont="1" applyFill="1" applyBorder="1" applyAlignment="1" applyProtection="1">
      <alignment/>
      <protection/>
    </xf>
    <xf numFmtId="0" fontId="5" fillId="0" borderId="21" xfId="1213" applyFont="1" applyFill="1" applyBorder="1" applyAlignment="1" applyProtection="1">
      <alignment vertical="center" wrapText="1"/>
      <protection/>
    </xf>
    <xf numFmtId="0" fontId="5" fillId="0" borderId="21" xfId="1210" applyFont="1" applyFill="1" applyBorder="1" applyAlignment="1" applyProtection="1">
      <alignment vertical="center" wrapText="1"/>
      <protection/>
    </xf>
    <xf numFmtId="0" fontId="5" fillId="0" borderId="21" xfId="1115" applyFont="1" applyFill="1" applyBorder="1" applyAlignment="1" applyProtection="1">
      <alignment vertical="center" wrapText="1"/>
      <protection/>
    </xf>
    <xf numFmtId="0" fontId="5" fillId="0" borderId="21" xfId="1073" applyFont="1" applyFill="1" applyBorder="1" applyAlignment="1" applyProtection="1">
      <alignment vertical="center" wrapText="1"/>
      <protection/>
    </xf>
    <xf numFmtId="0" fontId="5" fillId="0" borderId="21" xfId="1265" applyFont="1" applyFill="1" applyBorder="1" applyAlignment="1" applyProtection="1">
      <alignment/>
      <protection/>
    </xf>
    <xf numFmtId="0" fontId="5" fillId="0" borderId="21" xfId="1272" applyFont="1" applyFill="1" applyBorder="1" applyAlignment="1" applyProtection="1">
      <alignment/>
      <protection/>
    </xf>
    <xf numFmtId="0" fontId="5" fillId="0" borderId="21" xfId="1272" applyFont="1" applyFill="1" applyBorder="1" applyAlignment="1" applyProtection="1">
      <alignment wrapText="1"/>
      <protection/>
    </xf>
    <xf numFmtId="0" fontId="5" fillId="42" borderId="21" xfId="1073" applyFont="1" applyFill="1" applyBorder="1" applyAlignment="1" applyProtection="1">
      <alignment vertical="center" wrapText="1"/>
      <protection/>
    </xf>
    <xf numFmtId="0" fontId="5" fillId="0" borderId="21" xfId="1118" applyFont="1" applyFill="1" applyBorder="1" applyAlignment="1" applyProtection="1">
      <alignment vertical="center" wrapText="1"/>
      <protection/>
    </xf>
    <xf numFmtId="0" fontId="5" fillId="0" borderId="21" xfId="1118" applyFont="1" applyFill="1" applyBorder="1" applyAlignment="1" applyProtection="1">
      <alignment horizontal="left" vertical="center" wrapText="1"/>
      <protection/>
    </xf>
    <xf numFmtId="0" fontId="5" fillId="39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1035" applyFont="1" applyFill="1" applyBorder="1" applyAlignment="1" applyProtection="1">
      <alignment/>
      <protection/>
    </xf>
    <xf numFmtId="0" fontId="56" fillId="0" borderId="21" xfId="1035" applyFont="1" applyFill="1" applyBorder="1" applyAlignment="1" applyProtection="1">
      <alignment/>
      <protection/>
    </xf>
    <xf numFmtId="0" fontId="56" fillId="42" borderId="21" xfId="0" applyFont="1" applyFill="1" applyBorder="1" applyAlignment="1" applyProtection="1">
      <alignment horizontal="left" vertical="center"/>
      <protection/>
    </xf>
  </cellXfs>
  <cellStyles count="2023">
    <cellStyle name="Normal" xfId="0"/>
    <cellStyle name="_List1" xfId="15"/>
    <cellStyle name="_Rittal CZK ceník od 20.01.2009 tabulka" xfId="16"/>
    <cellStyle name="_Rittal CZK ceník od 20.01.2009 tabulka_1" xfId="17"/>
    <cellStyle name="20 % – Zvýraznění1" xfId="18"/>
    <cellStyle name="20 % – Zvýraznění1 10" xfId="19"/>
    <cellStyle name="20 % – Zvýraznění1 11" xfId="20"/>
    <cellStyle name="20 % – Zvýraznění1 12" xfId="21"/>
    <cellStyle name="20 % – Zvýraznění1 13" xfId="22"/>
    <cellStyle name="20 % – Zvýraznění1 14" xfId="23"/>
    <cellStyle name="20 % – Zvýraznění1 15" xfId="24"/>
    <cellStyle name="20 % – Zvýraznění1 16" xfId="25"/>
    <cellStyle name="20 % – Zvýraznění1 17" xfId="26"/>
    <cellStyle name="20 % – Zvýraznění1 18" xfId="27"/>
    <cellStyle name="20 % – Zvýraznění1 19" xfId="28"/>
    <cellStyle name="20 % – Zvýraznění1 2" xfId="29"/>
    <cellStyle name="20 % – Zvýraznění1 20" xfId="30"/>
    <cellStyle name="20 % – Zvýraznění1 21" xfId="31"/>
    <cellStyle name="20 % – Zvýraznění1 22" xfId="32"/>
    <cellStyle name="20 % – Zvýraznění1 23" xfId="33"/>
    <cellStyle name="20 % – Zvýraznění1 24" xfId="34"/>
    <cellStyle name="20 % – Zvýraznění1 25" xfId="35"/>
    <cellStyle name="20 % – Zvýraznění1 26" xfId="36"/>
    <cellStyle name="20 % – Zvýraznění1 27" xfId="37"/>
    <cellStyle name="20 % – Zvýraznění1 28" xfId="38"/>
    <cellStyle name="20 % – Zvýraznění1 29" xfId="39"/>
    <cellStyle name="20 % – Zvýraznění1 3" xfId="40"/>
    <cellStyle name="20 % – Zvýraznění1 30" xfId="41"/>
    <cellStyle name="20 % – Zvýraznění1 31" xfId="42"/>
    <cellStyle name="20 % – Zvýraznění1 32" xfId="43"/>
    <cellStyle name="20 % – Zvýraznění1 4" xfId="44"/>
    <cellStyle name="20 % – Zvýraznění1 5" xfId="45"/>
    <cellStyle name="20 % – Zvýraznění1 6" xfId="46"/>
    <cellStyle name="20 % – Zvýraznění1 7" xfId="47"/>
    <cellStyle name="20 % – Zvýraznění1 8" xfId="48"/>
    <cellStyle name="20 % – Zvýraznění1 9" xfId="49"/>
    <cellStyle name="20 % – Zvýraznění2" xfId="50"/>
    <cellStyle name="20 % – Zvýraznění2 10" xfId="51"/>
    <cellStyle name="20 % – Zvýraznění2 11" xfId="52"/>
    <cellStyle name="20 % – Zvýraznění2 12" xfId="53"/>
    <cellStyle name="20 % – Zvýraznění2 13" xfId="54"/>
    <cellStyle name="20 % – Zvýraznění2 14" xfId="55"/>
    <cellStyle name="20 % – Zvýraznění2 15" xfId="56"/>
    <cellStyle name="20 % – Zvýraznění2 16" xfId="57"/>
    <cellStyle name="20 % – Zvýraznění2 17" xfId="58"/>
    <cellStyle name="20 % – Zvýraznění2 18" xfId="59"/>
    <cellStyle name="20 % – Zvýraznění2 19" xfId="60"/>
    <cellStyle name="20 % – Zvýraznění2 2" xfId="61"/>
    <cellStyle name="20 % – Zvýraznění2 20" xfId="62"/>
    <cellStyle name="20 % – Zvýraznění2 21" xfId="63"/>
    <cellStyle name="20 % – Zvýraznění2 22" xfId="64"/>
    <cellStyle name="20 % – Zvýraznění2 23" xfId="65"/>
    <cellStyle name="20 % – Zvýraznění2 24" xfId="66"/>
    <cellStyle name="20 % – Zvýraznění2 25" xfId="67"/>
    <cellStyle name="20 % – Zvýraznění2 26" xfId="68"/>
    <cellStyle name="20 % – Zvýraznění2 27" xfId="69"/>
    <cellStyle name="20 % – Zvýraznění2 28" xfId="70"/>
    <cellStyle name="20 % – Zvýraznění2 29" xfId="71"/>
    <cellStyle name="20 % – Zvýraznění2 3" xfId="72"/>
    <cellStyle name="20 % – Zvýraznění2 30" xfId="73"/>
    <cellStyle name="20 % – Zvýraznění2 31" xfId="74"/>
    <cellStyle name="20 % – Zvýraznění2 32" xfId="75"/>
    <cellStyle name="20 % – Zvýraznění2 4" xfId="76"/>
    <cellStyle name="20 % – Zvýraznění2 5" xfId="77"/>
    <cellStyle name="20 % – Zvýraznění2 6" xfId="78"/>
    <cellStyle name="20 % – Zvýraznění2 7" xfId="79"/>
    <cellStyle name="20 % – Zvýraznění2 8" xfId="80"/>
    <cellStyle name="20 % – Zvýraznění2 9" xfId="81"/>
    <cellStyle name="20 % – Zvýraznění3" xfId="82"/>
    <cellStyle name="20 % – Zvýraznění3 10" xfId="83"/>
    <cellStyle name="20 % – Zvýraznění3 11" xfId="84"/>
    <cellStyle name="20 % – Zvýraznění3 12" xfId="85"/>
    <cellStyle name="20 % – Zvýraznění3 13" xfId="86"/>
    <cellStyle name="20 % – Zvýraznění3 14" xfId="87"/>
    <cellStyle name="20 % – Zvýraznění3 15" xfId="88"/>
    <cellStyle name="20 % – Zvýraznění3 16" xfId="89"/>
    <cellStyle name="20 % – Zvýraznění3 17" xfId="90"/>
    <cellStyle name="20 % – Zvýraznění3 18" xfId="91"/>
    <cellStyle name="20 % – Zvýraznění3 19" xfId="92"/>
    <cellStyle name="20 % – Zvýraznění3 2" xfId="93"/>
    <cellStyle name="20 % – Zvýraznění3 20" xfId="94"/>
    <cellStyle name="20 % – Zvýraznění3 21" xfId="95"/>
    <cellStyle name="20 % – Zvýraznění3 22" xfId="96"/>
    <cellStyle name="20 % – Zvýraznění3 23" xfId="97"/>
    <cellStyle name="20 % – Zvýraznění3 24" xfId="98"/>
    <cellStyle name="20 % – Zvýraznění3 25" xfId="99"/>
    <cellStyle name="20 % – Zvýraznění3 26" xfId="100"/>
    <cellStyle name="20 % – Zvýraznění3 27" xfId="101"/>
    <cellStyle name="20 % – Zvýraznění3 28" xfId="102"/>
    <cellStyle name="20 % – Zvýraznění3 29" xfId="103"/>
    <cellStyle name="20 % – Zvýraznění3 3" xfId="104"/>
    <cellStyle name="20 % – Zvýraznění3 30" xfId="105"/>
    <cellStyle name="20 % – Zvýraznění3 31" xfId="106"/>
    <cellStyle name="20 % – Zvýraznění3 32" xfId="107"/>
    <cellStyle name="20 % – Zvýraznění3 4" xfId="108"/>
    <cellStyle name="20 % – Zvýraznění3 5" xfId="109"/>
    <cellStyle name="20 % – Zvýraznění3 6" xfId="110"/>
    <cellStyle name="20 % – Zvýraznění3 7" xfId="111"/>
    <cellStyle name="20 % – Zvýraznění3 8" xfId="112"/>
    <cellStyle name="20 % – Zvýraznění3 9" xfId="113"/>
    <cellStyle name="20 % – Zvýraznění4" xfId="114"/>
    <cellStyle name="20 % – Zvýraznění4 10" xfId="115"/>
    <cellStyle name="20 % – Zvýraznění4 11" xfId="116"/>
    <cellStyle name="20 % – Zvýraznění4 12" xfId="117"/>
    <cellStyle name="20 % – Zvýraznění4 13" xfId="118"/>
    <cellStyle name="20 % – Zvýraznění4 14" xfId="119"/>
    <cellStyle name="20 % – Zvýraznění4 15" xfId="120"/>
    <cellStyle name="20 % – Zvýraznění4 16" xfId="121"/>
    <cellStyle name="20 % – Zvýraznění4 17" xfId="122"/>
    <cellStyle name="20 % – Zvýraznění4 18" xfId="123"/>
    <cellStyle name="20 % – Zvýraznění4 19" xfId="124"/>
    <cellStyle name="20 % – Zvýraznění4 2" xfId="125"/>
    <cellStyle name="20 % – Zvýraznění4 20" xfId="126"/>
    <cellStyle name="20 % – Zvýraznění4 21" xfId="127"/>
    <cellStyle name="20 % – Zvýraznění4 22" xfId="128"/>
    <cellStyle name="20 % – Zvýraznění4 23" xfId="129"/>
    <cellStyle name="20 % – Zvýraznění4 24" xfId="130"/>
    <cellStyle name="20 % – Zvýraznění4 25" xfId="131"/>
    <cellStyle name="20 % – Zvýraznění4 26" xfId="132"/>
    <cellStyle name="20 % – Zvýraznění4 27" xfId="133"/>
    <cellStyle name="20 % – Zvýraznění4 28" xfId="134"/>
    <cellStyle name="20 % – Zvýraznění4 29" xfId="135"/>
    <cellStyle name="20 % – Zvýraznění4 3" xfId="136"/>
    <cellStyle name="20 % – Zvýraznění4 30" xfId="137"/>
    <cellStyle name="20 % – Zvýraznění4 31" xfId="138"/>
    <cellStyle name="20 % – Zvýraznění4 32" xfId="139"/>
    <cellStyle name="20 % – Zvýraznění4 4" xfId="140"/>
    <cellStyle name="20 % – Zvýraznění4 5" xfId="141"/>
    <cellStyle name="20 % – Zvýraznění4 6" xfId="142"/>
    <cellStyle name="20 % – Zvýraznění4 7" xfId="143"/>
    <cellStyle name="20 % – Zvýraznění4 8" xfId="144"/>
    <cellStyle name="20 % – Zvýraznění4 9" xfId="145"/>
    <cellStyle name="20 % – Zvýraznění5" xfId="146"/>
    <cellStyle name="20 % – Zvýraznění5 10" xfId="147"/>
    <cellStyle name="20 % – Zvýraznění5 11" xfId="148"/>
    <cellStyle name="20 % – Zvýraznění5 12" xfId="149"/>
    <cellStyle name="20 % – Zvýraznění5 13" xfId="150"/>
    <cellStyle name="20 % – Zvýraznění5 14" xfId="151"/>
    <cellStyle name="20 % – Zvýraznění5 15" xfId="152"/>
    <cellStyle name="20 % – Zvýraznění5 16" xfId="153"/>
    <cellStyle name="20 % – Zvýraznění5 17" xfId="154"/>
    <cellStyle name="20 % – Zvýraznění5 18" xfId="155"/>
    <cellStyle name="20 % – Zvýraznění5 19" xfId="156"/>
    <cellStyle name="20 % – Zvýraznění5 2" xfId="157"/>
    <cellStyle name="20 % – Zvýraznění5 20" xfId="158"/>
    <cellStyle name="20 % – Zvýraznění5 21" xfId="159"/>
    <cellStyle name="20 % – Zvýraznění5 22" xfId="160"/>
    <cellStyle name="20 % – Zvýraznění5 23" xfId="161"/>
    <cellStyle name="20 % – Zvýraznění5 24" xfId="162"/>
    <cellStyle name="20 % – Zvýraznění5 25" xfId="163"/>
    <cellStyle name="20 % – Zvýraznění5 26" xfId="164"/>
    <cellStyle name="20 % – Zvýraznění5 27" xfId="165"/>
    <cellStyle name="20 % – Zvýraznění5 28" xfId="166"/>
    <cellStyle name="20 % – Zvýraznění5 29" xfId="167"/>
    <cellStyle name="20 % – Zvýraznění5 3" xfId="168"/>
    <cellStyle name="20 % – Zvýraznění5 30" xfId="169"/>
    <cellStyle name="20 % – Zvýraznění5 31" xfId="170"/>
    <cellStyle name="20 % – Zvýraznění5 32" xfId="171"/>
    <cellStyle name="20 % – Zvýraznění5 4" xfId="172"/>
    <cellStyle name="20 % – Zvýraznění5 5" xfId="173"/>
    <cellStyle name="20 % – Zvýraznění5 6" xfId="174"/>
    <cellStyle name="20 % – Zvýraznění5 7" xfId="175"/>
    <cellStyle name="20 % – Zvýraznění5 8" xfId="176"/>
    <cellStyle name="20 % – Zvýraznění5 9" xfId="177"/>
    <cellStyle name="20 % – Zvýraznění6" xfId="178"/>
    <cellStyle name="20 % – Zvýraznění6 10" xfId="179"/>
    <cellStyle name="20 % – Zvýraznění6 11" xfId="180"/>
    <cellStyle name="20 % – Zvýraznění6 12" xfId="181"/>
    <cellStyle name="20 % – Zvýraznění6 13" xfId="182"/>
    <cellStyle name="20 % – Zvýraznění6 14" xfId="183"/>
    <cellStyle name="20 % – Zvýraznění6 15" xfId="184"/>
    <cellStyle name="20 % – Zvýraznění6 16" xfId="185"/>
    <cellStyle name="20 % – Zvýraznění6 17" xfId="186"/>
    <cellStyle name="20 % – Zvýraznění6 18" xfId="187"/>
    <cellStyle name="20 % – Zvýraznění6 19" xfId="188"/>
    <cellStyle name="20 % – Zvýraznění6 2" xfId="189"/>
    <cellStyle name="20 % – Zvýraznění6 20" xfId="190"/>
    <cellStyle name="20 % – Zvýraznění6 21" xfId="191"/>
    <cellStyle name="20 % – Zvýraznění6 22" xfId="192"/>
    <cellStyle name="20 % – Zvýraznění6 23" xfId="193"/>
    <cellStyle name="20 % – Zvýraznění6 24" xfId="194"/>
    <cellStyle name="20 % – Zvýraznění6 25" xfId="195"/>
    <cellStyle name="20 % – Zvýraznění6 26" xfId="196"/>
    <cellStyle name="20 % – Zvýraznění6 27" xfId="197"/>
    <cellStyle name="20 % – Zvýraznění6 28" xfId="198"/>
    <cellStyle name="20 % – Zvýraznění6 29" xfId="199"/>
    <cellStyle name="20 % – Zvýraznění6 3" xfId="200"/>
    <cellStyle name="20 % – Zvýraznění6 30" xfId="201"/>
    <cellStyle name="20 % – Zvýraznění6 31" xfId="202"/>
    <cellStyle name="20 % – Zvýraznění6 32" xfId="203"/>
    <cellStyle name="20 % – Zvýraznění6 4" xfId="204"/>
    <cellStyle name="20 % – Zvýraznění6 5" xfId="205"/>
    <cellStyle name="20 % – Zvýraznění6 6" xfId="206"/>
    <cellStyle name="20 % – Zvýraznění6 7" xfId="207"/>
    <cellStyle name="20 % – Zvýraznění6 8" xfId="208"/>
    <cellStyle name="20 % – Zvýraznění6 9" xfId="209"/>
    <cellStyle name="20% - Accent1" xfId="210"/>
    <cellStyle name="20% - Accent2" xfId="211"/>
    <cellStyle name="20% - Accent3" xfId="212"/>
    <cellStyle name="20% - Accent4" xfId="213"/>
    <cellStyle name="20% - Accent5" xfId="214"/>
    <cellStyle name="20% - Accent6" xfId="215"/>
    <cellStyle name="40 % – Zvýraznění1" xfId="216"/>
    <cellStyle name="40 % – Zvýraznění1 10" xfId="217"/>
    <cellStyle name="40 % – Zvýraznění1 11" xfId="218"/>
    <cellStyle name="40 % – Zvýraznění1 12" xfId="219"/>
    <cellStyle name="40 % – Zvýraznění1 13" xfId="220"/>
    <cellStyle name="40 % – Zvýraznění1 14" xfId="221"/>
    <cellStyle name="40 % – Zvýraznění1 15" xfId="222"/>
    <cellStyle name="40 % – Zvýraznění1 16" xfId="223"/>
    <cellStyle name="40 % – Zvýraznění1 17" xfId="224"/>
    <cellStyle name="40 % – Zvýraznění1 18" xfId="225"/>
    <cellStyle name="40 % – Zvýraznění1 19" xfId="226"/>
    <cellStyle name="40 % – Zvýraznění1 2" xfId="227"/>
    <cellStyle name="40 % – Zvýraznění1 20" xfId="228"/>
    <cellStyle name="40 % – Zvýraznění1 21" xfId="229"/>
    <cellStyle name="40 % – Zvýraznění1 22" xfId="230"/>
    <cellStyle name="40 % – Zvýraznění1 23" xfId="231"/>
    <cellStyle name="40 % – Zvýraznění1 24" xfId="232"/>
    <cellStyle name="40 % – Zvýraznění1 25" xfId="233"/>
    <cellStyle name="40 % – Zvýraznění1 26" xfId="234"/>
    <cellStyle name="40 % – Zvýraznění1 27" xfId="235"/>
    <cellStyle name="40 % – Zvýraznění1 28" xfId="236"/>
    <cellStyle name="40 % – Zvýraznění1 29" xfId="237"/>
    <cellStyle name="40 % – Zvýraznění1 3" xfId="238"/>
    <cellStyle name="40 % – Zvýraznění1 30" xfId="239"/>
    <cellStyle name="40 % – Zvýraznění1 31" xfId="240"/>
    <cellStyle name="40 % – Zvýraznění1 32" xfId="241"/>
    <cellStyle name="40 % – Zvýraznění1 4" xfId="242"/>
    <cellStyle name="40 % – Zvýraznění1 5" xfId="243"/>
    <cellStyle name="40 % – Zvýraznění1 6" xfId="244"/>
    <cellStyle name="40 % – Zvýraznění1 7" xfId="245"/>
    <cellStyle name="40 % – Zvýraznění1 8" xfId="246"/>
    <cellStyle name="40 % – Zvýraznění1 9" xfId="247"/>
    <cellStyle name="40 % – Zvýraznění2" xfId="248"/>
    <cellStyle name="40 % – Zvýraznění2 10" xfId="249"/>
    <cellStyle name="40 % – Zvýraznění2 11" xfId="250"/>
    <cellStyle name="40 % – Zvýraznění2 12" xfId="251"/>
    <cellStyle name="40 % – Zvýraznění2 13" xfId="252"/>
    <cellStyle name="40 % – Zvýraznění2 14" xfId="253"/>
    <cellStyle name="40 % – Zvýraznění2 15" xfId="254"/>
    <cellStyle name="40 % – Zvýraznění2 16" xfId="255"/>
    <cellStyle name="40 % – Zvýraznění2 17" xfId="256"/>
    <cellStyle name="40 % – Zvýraznění2 18" xfId="257"/>
    <cellStyle name="40 % – Zvýraznění2 19" xfId="258"/>
    <cellStyle name="40 % – Zvýraznění2 2" xfId="259"/>
    <cellStyle name="40 % – Zvýraznění2 20" xfId="260"/>
    <cellStyle name="40 % – Zvýraznění2 21" xfId="261"/>
    <cellStyle name="40 % – Zvýraznění2 22" xfId="262"/>
    <cellStyle name="40 % – Zvýraznění2 23" xfId="263"/>
    <cellStyle name="40 % – Zvýraznění2 24" xfId="264"/>
    <cellStyle name="40 % – Zvýraznění2 25" xfId="265"/>
    <cellStyle name="40 % – Zvýraznění2 26" xfId="266"/>
    <cellStyle name="40 % – Zvýraznění2 27" xfId="267"/>
    <cellStyle name="40 % – Zvýraznění2 28" xfId="268"/>
    <cellStyle name="40 % – Zvýraznění2 29" xfId="269"/>
    <cellStyle name="40 % – Zvýraznění2 3" xfId="270"/>
    <cellStyle name="40 % – Zvýraznění2 30" xfId="271"/>
    <cellStyle name="40 % – Zvýraznění2 31" xfId="272"/>
    <cellStyle name="40 % – Zvýraznění2 32" xfId="273"/>
    <cellStyle name="40 % – Zvýraznění2 4" xfId="274"/>
    <cellStyle name="40 % – Zvýraznění2 5" xfId="275"/>
    <cellStyle name="40 % – Zvýraznění2 6" xfId="276"/>
    <cellStyle name="40 % – Zvýraznění2 7" xfId="277"/>
    <cellStyle name="40 % – Zvýraznění2 8" xfId="278"/>
    <cellStyle name="40 % – Zvýraznění2 9" xfId="279"/>
    <cellStyle name="40 % – Zvýraznění3" xfId="280"/>
    <cellStyle name="40 % – Zvýraznění3 10" xfId="281"/>
    <cellStyle name="40 % – Zvýraznění3 11" xfId="282"/>
    <cellStyle name="40 % – Zvýraznění3 12" xfId="283"/>
    <cellStyle name="40 % – Zvýraznění3 13" xfId="284"/>
    <cellStyle name="40 % – Zvýraznění3 14" xfId="285"/>
    <cellStyle name="40 % – Zvýraznění3 15" xfId="286"/>
    <cellStyle name="40 % – Zvýraznění3 16" xfId="287"/>
    <cellStyle name="40 % – Zvýraznění3 17" xfId="288"/>
    <cellStyle name="40 % – Zvýraznění3 18" xfId="289"/>
    <cellStyle name="40 % – Zvýraznění3 19" xfId="290"/>
    <cellStyle name="40 % – Zvýraznění3 2" xfId="291"/>
    <cellStyle name="40 % – Zvýraznění3 20" xfId="292"/>
    <cellStyle name="40 % – Zvýraznění3 21" xfId="293"/>
    <cellStyle name="40 % – Zvýraznění3 22" xfId="294"/>
    <cellStyle name="40 % – Zvýraznění3 23" xfId="295"/>
    <cellStyle name="40 % – Zvýraznění3 24" xfId="296"/>
    <cellStyle name="40 % – Zvýraznění3 25" xfId="297"/>
    <cellStyle name="40 % – Zvýraznění3 26" xfId="298"/>
    <cellStyle name="40 % – Zvýraznění3 27" xfId="299"/>
    <cellStyle name="40 % – Zvýraznění3 28" xfId="300"/>
    <cellStyle name="40 % – Zvýraznění3 29" xfId="301"/>
    <cellStyle name="40 % – Zvýraznění3 3" xfId="302"/>
    <cellStyle name="40 % – Zvýraznění3 30" xfId="303"/>
    <cellStyle name="40 % – Zvýraznění3 31" xfId="304"/>
    <cellStyle name="40 % – Zvýraznění3 32" xfId="305"/>
    <cellStyle name="40 % – Zvýraznění3 4" xfId="306"/>
    <cellStyle name="40 % – Zvýraznění3 5" xfId="307"/>
    <cellStyle name="40 % – Zvýraznění3 6" xfId="308"/>
    <cellStyle name="40 % – Zvýraznění3 7" xfId="309"/>
    <cellStyle name="40 % – Zvýraznění3 8" xfId="310"/>
    <cellStyle name="40 % – Zvýraznění3 9" xfId="311"/>
    <cellStyle name="40 % – Zvýraznění4" xfId="312"/>
    <cellStyle name="40 % – Zvýraznění4 10" xfId="313"/>
    <cellStyle name="40 % – Zvýraznění4 11" xfId="314"/>
    <cellStyle name="40 % – Zvýraznění4 12" xfId="315"/>
    <cellStyle name="40 % – Zvýraznění4 13" xfId="316"/>
    <cellStyle name="40 % – Zvýraznění4 14" xfId="317"/>
    <cellStyle name="40 % – Zvýraznění4 15" xfId="318"/>
    <cellStyle name="40 % – Zvýraznění4 16" xfId="319"/>
    <cellStyle name="40 % – Zvýraznění4 17" xfId="320"/>
    <cellStyle name="40 % – Zvýraznění4 18" xfId="321"/>
    <cellStyle name="40 % – Zvýraznění4 19" xfId="322"/>
    <cellStyle name="40 % – Zvýraznění4 2" xfId="323"/>
    <cellStyle name="40 % – Zvýraznění4 20" xfId="324"/>
    <cellStyle name="40 % – Zvýraznění4 21" xfId="325"/>
    <cellStyle name="40 % – Zvýraznění4 22" xfId="326"/>
    <cellStyle name="40 % – Zvýraznění4 23" xfId="327"/>
    <cellStyle name="40 % – Zvýraznění4 24" xfId="328"/>
    <cellStyle name="40 % – Zvýraznění4 25" xfId="329"/>
    <cellStyle name="40 % – Zvýraznění4 26" xfId="330"/>
    <cellStyle name="40 % – Zvýraznění4 27" xfId="331"/>
    <cellStyle name="40 % – Zvýraznění4 28" xfId="332"/>
    <cellStyle name="40 % – Zvýraznění4 29" xfId="333"/>
    <cellStyle name="40 % – Zvýraznění4 3" xfId="334"/>
    <cellStyle name="40 % – Zvýraznění4 30" xfId="335"/>
    <cellStyle name="40 % – Zvýraznění4 31" xfId="336"/>
    <cellStyle name="40 % – Zvýraznění4 32" xfId="337"/>
    <cellStyle name="40 % – Zvýraznění4 4" xfId="338"/>
    <cellStyle name="40 % – Zvýraznění4 5" xfId="339"/>
    <cellStyle name="40 % – Zvýraznění4 6" xfId="340"/>
    <cellStyle name="40 % – Zvýraznění4 7" xfId="341"/>
    <cellStyle name="40 % – Zvýraznění4 8" xfId="342"/>
    <cellStyle name="40 % – Zvýraznění4 9" xfId="343"/>
    <cellStyle name="40 % – Zvýraznění5" xfId="344"/>
    <cellStyle name="40 % – Zvýraznění5 10" xfId="345"/>
    <cellStyle name="40 % – Zvýraznění5 11" xfId="346"/>
    <cellStyle name="40 % – Zvýraznění5 12" xfId="347"/>
    <cellStyle name="40 % – Zvýraznění5 13" xfId="348"/>
    <cellStyle name="40 % – Zvýraznění5 14" xfId="349"/>
    <cellStyle name="40 % – Zvýraznění5 15" xfId="350"/>
    <cellStyle name="40 % – Zvýraznění5 16" xfId="351"/>
    <cellStyle name="40 % – Zvýraznění5 17" xfId="352"/>
    <cellStyle name="40 % – Zvýraznění5 18" xfId="353"/>
    <cellStyle name="40 % – Zvýraznění5 19" xfId="354"/>
    <cellStyle name="40 % – Zvýraznění5 2" xfId="355"/>
    <cellStyle name="40 % – Zvýraznění5 20" xfId="356"/>
    <cellStyle name="40 % – Zvýraznění5 21" xfId="357"/>
    <cellStyle name="40 % – Zvýraznění5 22" xfId="358"/>
    <cellStyle name="40 % – Zvýraznění5 23" xfId="359"/>
    <cellStyle name="40 % – Zvýraznění5 24" xfId="360"/>
    <cellStyle name="40 % – Zvýraznění5 25" xfId="361"/>
    <cellStyle name="40 % – Zvýraznění5 26" xfId="362"/>
    <cellStyle name="40 % – Zvýraznění5 27" xfId="363"/>
    <cellStyle name="40 % – Zvýraznění5 28" xfId="364"/>
    <cellStyle name="40 % – Zvýraznění5 29" xfId="365"/>
    <cellStyle name="40 % – Zvýraznění5 3" xfId="366"/>
    <cellStyle name="40 % – Zvýraznění5 30" xfId="367"/>
    <cellStyle name="40 % – Zvýraznění5 31" xfId="368"/>
    <cellStyle name="40 % – Zvýraznění5 32" xfId="369"/>
    <cellStyle name="40 % – Zvýraznění5 4" xfId="370"/>
    <cellStyle name="40 % – Zvýraznění5 5" xfId="371"/>
    <cellStyle name="40 % – Zvýraznění5 6" xfId="372"/>
    <cellStyle name="40 % – Zvýraznění5 7" xfId="373"/>
    <cellStyle name="40 % – Zvýraznění5 8" xfId="374"/>
    <cellStyle name="40 % – Zvýraznění5 9" xfId="375"/>
    <cellStyle name="40 % – Zvýraznění6" xfId="376"/>
    <cellStyle name="40 % – Zvýraznění6 10" xfId="377"/>
    <cellStyle name="40 % – Zvýraznění6 11" xfId="378"/>
    <cellStyle name="40 % – Zvýraznění6 12" xfId="379"/>
    <cellStyle name="40 % – Zvýraznění6 13" xfId="380"/>
    <cellStyle name="40 % – Zvýraznění6 14" xfId="381"/>
    <cellStyle name="40 % – Zvýraznění6 15" xfId="382"/>
    <cellStyle name="40 % – Zvýraznění6 16" xfId="383"/>
    <cellStyle name="40 % – Zvýraznění6 17" xfId="384"/>
    <cellStyle name="40 % – Zvýraznění6 18" xfId="385"/>
    <cellStyle name="40 % – Zvýraznění6 19" xfId="386"/>
    <cellStyle name="40 % – Zvýraznění6 2" xfId="387"/>
    <cellStyle name="40 % – Zvýraznění6 20" xfId="388"/>
    <cellStyle name="40 % – Zvýraznění6 21" xfId="389"/>
    <cellStyle name="40 % – Zvýraznění6 22" xfId="390"/>
    <cellStyle name="40 % – Zvýraznění6 23" xfId="391"/>
    <cellStyle name="40 % – Zvýraznění6 24" xfId="392"/>
    <cellStyle name="40 % – Zvýraznění6 25" xfId="393"/>
    <cellStyle name="40 % – Zvýraznění6 26" xfId="394"/>
    <cellStyle name="40 % – Zvýraznění6 27" xfId="395"/>
    <cellStyle name="40 % – Zvýraznění6 28" xfId="396"/>
    <cellStyle name="40 % – Zvýraznění6 29" xfId="397"/>
    <cellStyle name="40 % – Zvýraznění6 3" xfId="398"/>
    <cellStyle name="40 % – Zvýraznění6 30" xfId="399"/>
    <cellStyle name="40 % – Zvýraznění6 31" xfId="400"/>
    <cellStyle name="40 % – Zvýraznění6 32" xfId="401"/>
    <cellStyle name="40 % – Zvýraznění6 4" xfId="402"/>
    <cellStyle name="40 % – Zvýraznění6 5" xfId="403"/>
    <cellStyle name="40 % – Zvýraznění6 6" xfId="404"/>
    <cellStyle name="40 % – Zvýraznění6 7" xfId="405"/>
    <cellStyle name="40 % – Zvýraznění6 8" xfId="406"/>
    <cellStyle name="40 % – Zvýraznění6 9" xfId="407"/>
    <cellStyle name="40% - Accent1" xfId="408"/>
    <cellStyle name="40% - Accent2" xfId="409"/>
    <cellStyle name="40% - Accent3" xfId="410"/>
    <cellStyle name="40% - Accent4" xfId="411"/>
    <cellStyle name="40% - Accent5" xfId="412"/>
    <cellStyle name="40% - Accent6" xfId="413"/>
    <cellStyle name="60 % – Zvýraznění1" xfId="414"/>
    <cellStyle name="60 % – Zvýraznění1 10" xfId="415"/>
    <cellStyle name="60 % – Zvýraznění1 11" xfId="416"/>
    <cellStyle name="60 % – Zvýraznění1 12" xfId="417"/>
    <cellStyle name="60 % – Zvýraznění1 13" xfId="418"/>
    <cellStyle name="60 % – Zvýraznění1 14" xfId="419"/>
    <cellStyle name="60 % – Zvýraznění1 15" xfId="420"/>
    <cellStyle name="60 % – Zvýraznění1 16" xfId="421"/>
    <cellStyle name="60 % – Zvýraznění1 17" xfId="422"/>
    <cellStyle name="60 % – Zvýraznění1 18" xfId="423"/>
    <cellStyle name="60 % – Zvýraznění1 19" xfId="424"/>
    <cellStyle name="60 % – Zvýraznění1 2" xfId="425"/>
    <cellStyle name="60 % – Zvýraznění1 20" xfId="426"/>
    <cellStyle name="60 % – Zvýraznění1 21" xfId="427"/>
    <cellStyle name="60 % – Zvýraznění1 22" xfId="428"/>
    <cellStyle name="60 % – Zvýraznění1 23" xfId="429"/>
    <cellStyle name="60 % – Zvýraznění1 24" xfId="430"/>
    <cellStyle name="60 % – Zvýraznění1 25" xfId="431"/>
    <cellStyle name="60 % – Zvýraznění1 26" xfId="432"/>
    <cellStyle name="60 % – Zvýraznění1 27" xfId="433"/>
    <cellStyle name="60 % – Zvýraznění1 28" xfId="434"/>
    <cellStyle name="60 % – Zvýraznění1 29" xfId="435"/>
    <cellStyle name="60 % – Zvýraznění1 3" xfId="436"/>
    <cellStyle name="60 % – Zvýraznění1 30" xfId="437"/>
    <cellStyle name="60 % – Zvýraznění1 31" xfId="438"/>
    <cellStyle name="60 % – Zvýraznění1 32" xfId="439"/>
    <cellStyle name="60 % – Zvýraznění1 4" xfId="440"/>
    <cellStyle name="60 % – Zvýraznění1 5" xfId="441"/>
    <cellStyle name="60 % – Zvýraznění1 6" xfId="442"/>
    <cellStyle name="60 % – Zvýraznění1 7" xfId="443"/>
    <cellStyle name="60 % – Zvýraznění1 8" xfId="444"/>
    <cellStyle name="60 % – Zvýraznění1 9" xfId="445"/>
    <cellStyle name="60 % – Zvýraznění2" xfId="446"/>
    <cellStyle name="60 % – Zvýraznění2 10" xfId="447"/>
    <cellStyle name="60 % – Zvýraznění2 11" xfId="448"/>
    <cellStyle name="60 % – Zvýraznění2 12" xfId="449"/>
    <cellStyle name="60 % – Zvýraznění2 13" xfId="450"/>
    <cellStyle name="60 % – Zvýraznění2 14" xfId="451"/>
    <cellStyle name="60 % – Zvýraznění2 15" xfId="452"/>
    <cellStyle name="60 % – Zvýraznění2 16" xfId="453"/>
    <cellStyle name="60 % – Zvýraznění2 17" xfId="454"/>
    <cellStyle name="60 % – Zvýraznění2 18" xfId="455"/>
    <cellStyle name="60 % – Zvýraznění2 19" xfId="456"/>
    <cellStyle name="60 % – Zvýraznění2 2" xfId="457"/>
    <cellStyle name="60 % – Zvýraznění2 20" xfId="458"/>
    <cellStyle name="60 % – Zvýraznění2 21" xfId="459"/>
    <cellStyle name="60 % – Zvýraznění2 22" xfId="460"/>
    <cellStyle name="60 % – Zvýraznění2 23" xfId="461"/>
    <cellStyle name="60 % – Zvýraznění2 24" xfId="462"/>
    <cellStyle name="60 % – Zvýraznění2 25" xfId="463"/>
    <cellStyle name="60 % – Zvýraznění2 26" xfId="464"/>
    <cellStyle name="60 % – Zvýraznění2 27" xfId="465"/>
    <cellStyle name="60 % – Zvýraznění2 28" xfId="466"/>
    <cellStyle name="60 % – Zvýraznění2 29" xfId="467"/>
    <cellStyle name="60 % – Zvýraznění2 3" xfId="468"/>
    <cellStyle name="60 % – Zvýraznění2 30" xfId="469"/>
    <cellStyle name="60 % – Zvýraznění2 31" xfId="470"/>
    <cellStyle name="60 % – Zvýraznění2 32" xfId="471"/>
    <cellStyle name="60 % – Zvýraznění2 4" xfId="472"/>
    <cellStyle name="60 % – Zvýraznění2 5" xfId="473"/>
    <cellStyle name="60 % – Zvýraznění2 6" xfId="474"/>
    <cellStyle name="60 % – Zvýraznění2 7" xfId="475"/>
    <cellStyle name="60 % – Zvýraznění2 8" xfId="476"/>
    <cellStyle name="60 % – Zvýraznění2 9" xfId="477"/>
    <cellStyle name="60 % – Zvýraznění3" xfId="478"/>
    <cellStyle name="60 % – Zvýraznění3 10" xfId="479"/>
    <cellStyle name="60 % – Zvýraznění3 11" xfId="480"/>
    <cellStyle name="60 % – Zvýraznění3 12" xfId="481"/>
    <cellStyle name="60 % – Zvýraznění3 13" xfId="482"/>
    <cellStyle name="60 % – Zvýraznění3 14" xfId="483"/>
    <cellStyle name="60 % – Zvýraznění3 15" xfId="484"/>
    <cellStyle name="60 % – Zvýraznění3 16" xfId="485"/>
    <cellStyle name="60 % – Zvýraznění3 17" xfId="486"/>
    <cellStyle name="60 % – Zvýraznění3 18" xfId="487"/>
    <cellStyle name="60 % – Zvýraznění3 19" xfId="488"/>
    <cellStyle name="60 % – Zvýraznění3 2" xfId="489"/>
    <cellStyle name="60 % – Zvýraznění3 20" xfId="490"/>
    <cellStyle name="60 % – Zvýraznění3 21" xfId="491"/>
    <cellStyle name="60 % – Zvýraznění3 22" xfId="492"/>
    <cellStyle name="60 % – Zvýraznění3 23" xfId="493"/>
    <cellStyle name="60 % – Zvýraznění3 24" xfId="494"/>
    <cellStyle name="60 % – Zvýraznění3 25" xfId="495"/>
    <cellStyle name="60 % – Zvýraznění3 26" xfId="496"/>
    <cellStyle name="60 % – Zvýraznění3 27" xfId="497"/>
    <cellStyle name="60 % – Zvýraznění3 28" xfId="498"/>
    <cellStyle name="60 % – Zvýraznění3 29" xfId="499"/>
    <cellStyle name="60 % – Zvýraznění3 3" xfId="500"/>
    <cellStyle name="60 % – Zvýraznění3 30" xfId="501"/>
    <cellStyle name="60 % – Zvýraznění3 31" xfId="502"/>
    <cellStyle name="60 % – Zvýraznění3 32" xfId="503"/>
    <cellStyle name="60 % – Zvýraznění3 4" xfId="504"/>
    <cellStyle name="60 % – Zvýraznění3 5" xfId="505"/>
    <cellStyle name="60 % – Zvýraznění3 6" xfId="506"/>
    <cellStyle name="60 % – Zvýraznění3 7" xfId="507"/>
    <cellStyle name="60 % – Zvýraznění3 8" xfId="508"/>
    <cellStyle name="60 % – Zvýraznění3 9" xfId="509"/>
    <cellStyle name="60 % – Zvýraznění4" xfId="510"/>
    <cellStyle name="60 % – Zvýraznění4 10" xfId="511"/>
    <cellStyle name="60 % – Zvýraznění4 11" xfId="512"/>
    <cellStyle name="60 % – Zvýraznění4 12" xfId="513"/>
    <cellStyle name="60 % – Zvýraznění4 13" xfId="514"/>
    <cellStyle name="60 % – Zvýraznění4 14" xfId="515"/>
    <cellStyle name="60 % – Zvýraznění4 15" xfId="516"/>
    <cellStyle name="60 % – Zvýraznění4 16" xfId="517"/>
    <cellStyle name="60 % – Zvýraznění4 17" xfId="518"/>
    <cellStyle name="60 % – Zvýraznění4 18" xfId="519"/>
    <cellStyle name="60 % – Zvýraznění4 19" xfId="520"/>
    <cellStyle name="60 % – Zvýraznění4 2" xfId="521"/>
    <cellStyle name="60 % – Zvýraznění4 20" xfId="522"/>
    <cellStyle name="60 % – Zvýraznění4 21" xfId="523"/>
    <cellStyle name="60 % – Zvýraznění4 22" xfId="524"/>
    <cellStyle name="60 % – Zvýraznění4 23" xfId="525"/>
    <cellStyle name="60 % – Zvýraznění4 24" xfId="526"/>
    <cellStyle name="60 % – Zvýraznění4 25" xfId="527"/>
    <cellStyle name="60 % – Zvýraznění4 26" xfId="528"/>
    <cellStyle name="60 % – Zvýraznění4 27" xfId="529"/>
    <cellStyle name="60 % – Zvýraznění4 28" xfId="530"/>
    <cellStyle name="60 % – Zvýraznění4 29" xfId="531"/>
    <cellStyle name="60 % – Zvýraznění4 3" xfId="532"/>
    <cellStyle name="60 % – Zvýraznění4 30" xfId="533"/>
    <cellStyle name="60 % – Zvýraznění4 31" xfId="534"/>
    <cellStyle name="60 % – Zvýraznění4 32" xfId="535"/>
    <cellStyle name="60 % – Zvýraznění4 4" xfId="536"/>
    <cellStyle name="60 % – Zvýraznění4 5" xfId="537"/>
    <cellStyle name="60 % – Zvýraznění4 6" xfId="538"/>
    <cellStyle name="60 % – Zvýraznění4 7" xfId="539"/>
    <cellStyle name="60 % – Zvýraznění4 8" xfId="540"/>
    <cellStyle name="60 % – Zvýraznění4 9" xfId="541"/>
    <cellStyle name="60 % – Zvýraznění5" xfId="542"/>
    <cellStyle name="60 % – Zvýraznění5 10" xfId="543"/>
    <cellStyle name="60 % – Zvýraznění5 11" xfId="544"/>
    <cellStyle name="60 % – Zvýraznění5 12" xfId="545"/>
    <cellStyle name="60 % – Zvýraznění5 13" xfId="546"/>
    <cellStyle name="60 % – Zvýraznění5 14" xfId="547"/>
    <cellStyle name="60 % – Zvýraznění5 15" xfId="548"/>
    <cellStyle name="60 % – Zvýraznění5 16" xfId="549"/>
    <cellStyle name="60 % – Zvýraznění5 17" xfId="550"/>
    <cellStyle name="60 % – Zvýraznění5 18" xfId="551"/>
    <cellStyle name="60 % – Zvýraznění5 19" xfId="552"/>
    <cellStyle name="60 % – Zvýraznění5 2" xfId="553"/>
    <cellStyle name="60 % – Zvýraznění5 20" xfId="554"/>
    <cellStyle name="60 % – Zvýraznění5 21" xfId="555"/>
    <cellStyle name="60 % – Zvýraznění5 22" xfId="556"/>
    <cellStyle name="60 % – Zvýraznění5 23" xfId="557"/>
    <cellStyle name="60 % – Zvýraznění5 24" xfId="558"/>
    <cellStyle name="60 % – Zvýraznění5 25" xfId="559"/>
    <cellStyle name="60 % – Zvýraznění5 26" xfId="560"/>
    <cellStyle name="60 % – Zvýraznění5 27" xfId="561"/>
    <cellStyle name="60 % – Zvýraznění5 28" xfId="562"/>
    <cellStyle name="60 % – Zvýraznění5 29" xfId="563"/>
    <cellStyle name="60 % – Zvýraznění5 3" xfId="564"/>
    <cellStyle name="60 % – Zvýraznění5 30" xfId="565"/>
    <cellStyle name="60 % – Zvýraznění5 31" xfId="566"/>
    <cellStyle name="60 % – Zvýraznění5 32" xfId="567"/>
    <cellStyle name="60 % – Zvýraznění5 4" xfId="568"/>
    <cellStyle name="60 % – Zvýraznění5 5" xfId="569"/>
    <cellStyle name="60 % – Zvýraznění5 6" xfId="570"/>
    <cellStyle name="60 % – Zvýraznění5 7" xfId="571"/>
    <cellStyle name="60 % – Zvýraznění5 8" xfId="572"/>
    <cellStyle name="60 % – Zvýraznění5 9" xfId="573"/>
    <cellStyle name="60 % – Zvýraznění6" xfId="574"/>
    <cellStyle name="60 % – Zvýraznění6 10" xfId="575"/>
    <cellStyle name="60 % – Zvýraznění6 11" xfId="576"/>
    <cellStyle name="60 % – Zvýraznění6 12" xfId="577"/>
    <cellStyle name="60 % – Zvýraznění6 13" xfId="578"/>
    <cellStyle name="60 % – Zvýraznění6 14" xfId="579"/>
    <cellStyle name="60 % – Zvýraznění6 15" xfId="580"/>
    <cellStyle name="60 % – Zvýraznění6 16" xfId="581"/>
    <cellStyle name="60 % – Zvýraznění6 17" xfId="582"/>
    <cellStyle name="60 % – Zvýraznění6 18" xfId="583"/>
    <cellStyle name="60 % – Zvýraznění6 19" xfId="584"/>
    <cellStyle name="60 % – Zvýraznění6 2" xfId="585"/>
    <cellStyle name="60 % – Zvýraznění6 20" xfId="586"/>
    <cellStyle name="60 % – Zvýraznění6 21" xfId="587"/>
    <cellStyle name="60 % – Zvýraznění6 22" xfId="588"/>
    <cellStyle name="60 % – Zvýraznění6 23" xfId="589"/>
    <cellStyle name="60 % – Zvýraznění6 24" xfId="590"/>
    <cellStyle name="60 % – Zvýraznění6 25" xfId="591"/>
    <cellStyle name="60 % – Zvýraznění6 26" xfId="592"/>
    <cellStyle name="60 % – Zvýraznění6 27" xfId="593"/>
    <cellStyle name="60 % – Zvýraznění6 28" xfId="594"/>
    <cellStyle name="60 % – Zvýraznění6 29" xfId="595"/>
    <cellStyle name="60 % – Zvýraznění6 3" xfId="596"/>
    <cellStyle name="60 % – Zvýraznění6 30" xfId="597"/>
    <cellStyle name="60 % – Zvýraznění6 31" xfId="598"/>
    <cellStyle name="60 % – Zvýraznění6 32" xfId="599"/>
    <cellStyle name="60 % – Zvýraznění6 4" xfId="600"/>
    <cellStyle name="60 % – Zvýraznění6 5" xfId="601"/>
    <cellStyle name="60 % – Zvýraznění6 6" xfId="602"/>
    <cellStyle name="60 % – Zvýraznění6 7" xfId="603"/>
    <cellStyle name="60 % – Zvýraznění6 8" xfId="604"/>
    <cellStyle name="60 % – Zvýraznění6 9" xfId="605"/>
    <cellStyle name="60% - Accent1" xfId="606"/>
    <cellStyle name="60% - Accent2" xfId="607"/>
    <cellStyle name="60% - Accent3" xfId="608"/>
    <cellStyle name="60% - Accent4" xfId="609"/>
    <cellStyle name="60% - Accent5" xfId="610"/>
    <cellStyle name="60% - Accent6" xfId="611"/>
    <cellStyle name="Accent1" xfId="612"/>
    <cellStyle name="Accent2" xfId="613"/>
    <cellStyle name="Accent3" xfId="614"/>
    <cellStyle name="Accent4" xfId="615"/>
    <cellStyle name="Accent5" xfId="616"/>
    <cellStyle name="Accent6" xfId="617"/>
    <cellStyle name="Bad" xfId="618"/>
    <cellStyle name="blokcen" xfId="619"/>
    <cellStyle name="Calculation" xfId="620"/>
    <cellStyle name="Celkem" xfId="621"/>
    <cellStyle name="Celkem 10" xfId="622"/>
    <cellStyle name="Celkem 11" xfId="623"/>
    <cellStyle name="Celkem 12" xfId="624"/>
    <cellStyle name="Celkem 13" xfId="625"/>
    <cellStyle name="Celkem 14" xfId="626"/>
    <cellStyle name="Celkem 15" xfId="627"/>
    <cellStyle name="Celkem 16" xfId="628"/>
    <cellStyle name="Celkem 17" xfId="629"/>
    <cellStyle name="Celkem 18" xfId="630"/>
    <cellStyle name="Celkem 19" xfId="631"/>
    <cellStyle name="Celkem 2" xfId="632"/>
    <cellStyle name="Celkem 20" xfId="633"/>
    <cellStyle name="Celkem 21" xfId="634"/>
    <cellStyle name="Celkem 22" xfId="635"/>
    <cellStyle name="Celkem 23" xfId="636"/>
    <cellStyle name="Celkem 24" xfId="637"/>
    <cellStyle name="Celkem 25" xfId="638"/>
    <cellStyle name="Celkem 26" xfId="639"/>
    <cellStyle name="Celkem 27" xfId="640"/>
    <cellStyle name="Celkem 28" xfId="641"/>
    <cellStyle name="Celkem 29" xfId="642"/>
    <cellStyle name="Celkem 3" xfId="643"/>
    <cellStyle name="Celkem 30" xfId="644"/>
    <cellStyle name="Celkem 31" xfId="645"/>
    <cellStyle name="Celkem 32" xfId="646"/>
    <cellStyle name="Celkem 4" xfId="647"/>
    <cellStyle name="Celkem 5" xfId="648"/>
    <cellStyle name="Celkem 6" xfId="649"/>
    <cellStyle name="Celkem 7" xfId="650"/>
    <cellStyle name="Celkem 8" xfId="651"/>
    <cellStyle name="Celkem 9" xfId="652"/>
    <cellStyle name="Comma" xfId="653"/>
    <cellStyle name="čárky 2" xfId="654"/>
    <cellStyle name="čárky 2 10" xfId="655"/>
    <cellStyle name="čárky 2 11" xfId="656"/>
    <cellStyle name="čárky 2 2" xfId="657"/>
    <cellStyle name="čárky 2 3" xfId="658"/>
    <cellStyle name="čárky 2 4" xfId="659"/>
    <cellStyle name="čárky 2 5" xfId="660"/>
    <cellStyle name="čárky 2 6" xfId="661"/>
    <cellStyle name="čárky 2 7" xfId="662"/>
    <cellStyle name="čárky 2 8" xfId="663"/>
    <cellStyle name="čárky 2 9" xfId="664"/>
    <cellStyle name="čárky 3" xfId="665"/>
    <cellStyle name="Comma [0]" xfId="666"/>
    <cellStyle name="Euro" xfId="667"/>
    <cellStyle name="Explanatory Text" xfId="668"/>
    <cellStyle name="Good" xfId="669"/>
    <cellStyle name="Heading 1" xfId="670"/>
    <cellStyle name="Heading 2" xfId="671"/>
    <cellStyle name="Heading 3" xfId="672"/>
    <cellStyle name="Heading 4" xfId="673"/>
    <cellStyle name="Hyperlink" xfId="674"/>
    <cellStyle name="Hypertextový odkaz 2" xfId="675"/>
    <cellStyle name="Hypertextový odkaz 3" xfId="676"/>
    <cellStyle name="Check Cell" xfId="677"/>
    <cellStyle name="Chybně" xfId="678"/>
    <cellStyle name="Chybně 10" xfId="679"/>
    <cellStyle name="Chybně 11" xfId="680"/>
    <cellStyle name="Chybně 12" xfId="681"/>
    <cellStyle name="Chybně 13" xfId="682"/>
    <cellStyle name="Chybně 14" xfId="683"/>
    <cellStyle name="Chybně 15" xfId="684"/>
    <cellStyle name="Chybně 16" xfId="685"/>
    <cellStyle name="Chybně 17" xfId="686"/>
    <cellStyle name="Chybně 18" xfId="687"/>
    <cellStyle name="Chybně 19" xfId="688"/>
    <cellStyle name="Chybně 2" xfId="689"/>
    <cellStyle name="Chybně 20" xfId="690"/>
    <cellStyle name="Chybně 21" xfId="691"/>
    <cellStyle name="Chybně 22" xfId="692"/>
    <cellStyle name="Chybně 23" xfId="693"/>
    <cellStyle name="Chybně 24" xfId="694"/>
    <cellStyle name="Chybně 25" xfId="695"/>
    <cellStyle name="Chybně 26" xfId="696"/>
    <cellStyle name="Chybně 27" xfId="697"/>
    <cellStyle name="Chybně 28" xfId="698"/>
    <cellStyle name="Chybně 29" xfId="699"/>
    <cellStyle name="Chybně 3" xfId="700"/>
    <cellStyle name="Chybně 30" xfId="701"/>
    <cellStyle name="Chybně 31" xfId="702"/>
    <cellStyle name="Chybně 32" xfId="703"/>
    <cellStyle name="Chybně 4" xfId="704"/>
    <cellStyle name="Chybně 5" xfId="705"/>
    <cellStyle name="Chybně 6" xfId="706"/>
    <cellStyle name="Chybně 7" xfId="707"/>
    <cellStyle name="Chybně 8" xfId="708"/>
    <cellStyle name="Chybně 9" xfId="709"/>
    <cellStyle name="Input" xfId="710"/>
    <cellStyle name="Kontrolní buňka" xfId="711"/>
    <cellStyle name="Kontrolní buňka 10" xfId="712"/>
    <cellStyle name="Kontrolní buňka 11" xfId="713"/>
    <cellStyle name="Kontrolní buňka 12" xfId="714"/>
    <cellStyle name="Kontrolní buňka 13" xfId="715"/>
    <cellStyle name="Kontrolní buňka 14" xfId="716"/>
    <cellStyle name="Kontrolní buňka 15" xfId="717"/>
    <cellStyle name="Kontrolní buňka 16" xfId="718"/>
    <cellStyle name="Kontrolní buňka 17" xfId="719"/>
    <cellStyle name="Kontrolní buňka 18" xfId="720"/>
    <cellStyle name="Kontrolní buňka 19" xfId="721"/>
    <cellStyle name="Kontrolní buňka 2" xfId="722"/>
    <cellStyle name="Kontrolní buňka 20" xfId="723"/>
    <cellStyle name="Kontrolní buňka 21" xfId="724"/>
    <cellStyle name="Kontrolní buňka 22" xfId="725"/>
    <cellStyle name="Kontrolní buňka 23" xfId="726"/>
    <cellStyle name="Kontrolní buňka 24" xfId="727"/>
    <cellStyle name="Kontrolní buňka 25" xfId="728"/>
    <cellStyle name="Kontrolní buňka 26" xfId="729"/>
    <cellStyle name="Kontrolní buňka 27" xfId="730"/>
    <cellStyle name="Kontrolní buňka 28" xfId="731"/>
    <cellStyle name="Kontrolní buňka 29" xfId="732"/>
    <cellStyle name="Kontrolní buňka 3" xfId="733"/>
    <cellStyle name="Kontrolní buňka 30" xfId="734"/>
    <cellStyle name="Kontrolní buňka 31" xfId="735"/>
    <cellStyle name="Kontrolní buňka 32" xfId="736"/>
    <cellStyle name="Kontrolní buňka 4" xfId="737"/>
    <cellStyle name="Kontrolní buňka 5" xfId="738"/>
    <cellStyle name="Kontrolní buňka 6" xfId="739"/>
    <cellStyle name="Kontrolní buňka 7" xfId="740"/>
    <cellStyle name="Kontrolní buňka 8" xfId="741"/>
    <cellStyle name="Kontrolní buňka 9" xfId="742"/>
    <cellStyle name="Linked Cell" xfId="743"/>
    <cellStyle name="Currency" xfId="744"/>
    <cellStyle name="Měna 2" xfId="745"/>
    <cellStyle name="měny 2" xfId="746"/>
    <cellStyle name="měny 2 10" xfId="747"/>
    <cellStyle name="měny 2 10 2" xfId="748"/>
    <cellStyle name="měny 2 11" xfId="749"/>
    <cellStyle name="měny 2 11 2" xfId="750"/>
    <cellStyle name="měny 2 12" xfId="751"/>
    <cellStyle name="měny 2 12 2" xfId="752"/>
    <cellStyle name="měny 2 13" xfId="753"/>
    <cellStyle name="měny 2 13 2" xfId="754"/>
    <cellStyle name="měny 2 14" xfId="755"/>
    <cellStyle name="měny 2 14 2" xfId="756"/>
    <cellStyle name="měny 2 15" xfId="757"/>
    <cellStyle name="měny 2 15 2" xfId="758"/>
    <cellStyle name="měny 2 16" xfId="759"/>
    <cellStyle name="měny 2 16 2" xfId="760"/>
    <cellStyle name="měny 2 17" xfId="761"/>
    <cellStyle name="měny 2 17 2" xfId="762"/>
    <cellStyle name="měny 2 18" xfId="763"/>
    <cellStyle name="měny 2 18 2" xfId="764"/>
    <cellStyle name="měny 2 19" xfId="765"/>
    <cellStyle name="měny 2 19 2" xfId="766"/>
    <cellStyle name="měny 2 2" xfId="767"/>
    <cellStyle name="měny 2 2 2" xfId="768"/>
    <cellStyle name="měny 2 20" xfId="769"/>
    <cellStyle name="měny 2 20 2" xfId="770"/>
    <cellStyle name="měny 2 21" xfId="771"/>
    <cellStyle name="měny 2 21 2" xfId="772"/>
    <cellStyle name="měny 2 22" xfId="773"/>
    <cellStyle name="měny 2 22 2" xfId="774"/>
    <cellStyle name="měny 2 23" xfId="775"/>
    <cellStyle name="měny 2 23 2" xfId="776"/>
    <cellStyle name="měny 2 24" xfId="777"/>
    <cellStyle name="měny 2 24 2" xfId="778"/>
    <cellStyle name="měny 2 25" xfId="779"/>
    <cellStyle name="měny 2 25 2" xfId="780"/>
    <cellStyle name="měny 2 26" xfId="781"/>
    <cellStyle name="měny 2 26 2" xfId="782"/>
    <cellStyle name="měny 2 27" xfId="783"/>
    <cellStyle name="měny 2 27 2" xfId="784"/>
    <cellStyle name="měny 2 3" xfId="785"/>
    <cellStyle name="měny 2 3 2" xfId="786"/>
    <cellStyle name="měny 2 4" xfId="787"/>
    <cellStyle name="měny 2 4 2" xfId="788"/>
    <cellStyle name="měny 2 5" xfId="789"/>
    <cellStyle name="měny 2 5 2" xfId="790"/>
    <cellStyle name="měny 2 6" xfId="791"/>
    <cellStyle name="měny 2 6 2" xfId="792"/>
    <cellStyle name="měny 2 7" xfId="793"/>
    <cellStyle name="měny 2 7 2" xfId="794"/>
    <cellStyle name="měny 2 8" xfId="795"/>
    <cellStyle name="měny 2 8 2" xfId="796"/>
    <cellStyle name="měny 2 9" xfId="797"/>
    <cellStyle name="měny 2 9 2" xfId="798"/>
    <cellStyle name="měny 3" xfId="799"/>
    <cellStyle name="měny 4" xfId="800"/>
    <cellStyle name="měny 5" xfId="801"/>
    <cellStyle name="měny 6" xfId="802"/>
    <cellStyle name="Currency [0]" xfId="803"/>
    <cellStyle name="Nadpis 1" xfId="804"/>
    <cellStyle name="Nadpis 1 10" xfId="805"/>
    <cellStyle name="Nadpis 1 11" xfId="806"/>
    <cellStyle name="Nadpis 1 12" xfId="807"/>
    <cellStyle name="Nadpis 1 13" xfId="808"/>
    <cellStyle name="Nadpis 1 14" xfId="809"/>
    <cellStyle name="Nadpis 1 15" xfId="810"/>
    <cellStyle name="Nadpis 1 16" xfId="811"/>
    <cellStyle name="Nadpis 1 17" xfId="812"/>
    <cellStyle name="Nadpis 1 18" xfId="813"/>
    <cellStyle name="Nadpis 1 19" xfId="814"/>
    <cellStyle name="Nadpis 1 2" xfId="815"/>
    <cellStyle name="Nadpis 1 20" xfId="816"/>
    <cellStyle name="Nadpis 1 21" xfId="817"/>
    <cellStyle name="Nadpis 1 22" xfId="818"/>
    <cellStyle name="Nadpis 1 23" xfId="819"/>
    <cellStyle name="Nadpis 1 24" xfId="820"/>
    <cellStyle name="Nadpis 1 25" xfId="821"/>
    <cellStyle name="Nadpis 1 26" xfId="822"/>
    <cellStyle name="Nadpis 1 27" xfId="823"/>
    <cellStyle name="Nadpis 1 28" xfId="824"/>
    <cellStyle name="Nadpis 1 29" xfId="825"/>
    <cellStyle name="Nadpis 1 3" xfId="826"/>
    <cellStyle name="Nadpis 1 30" xfId="827"/>
    <cellStyle name="Nadpis 1 31" xfId="828"/>
    <cellStyle name="Nadpis 1 32" xfId="829"/>
    <cellStyle name="Nadpis 1 4" xfId="830"/>
    <cellStyle name="Nadpis 1 5" xfId="831"/>
    <cellStyle name="Nadpis 1 6" xfId="832"/>
    <cellStyle name="Nadpis 1 7" xfId="833"/>
    <cellStyle name="Nadpis 1 8" xfId="834"/>
    <cellStyle name="Nadpis 1 9" xfId="835"/>
    <cellStyle name="Nadpis 2" xfId="836"/>
    <cellStyle name="Nadpis 2 10" xfId="837"/>
    <cellStyle name="Nadpis 2 11" xfId="838"/>
    <cellStyle name="Nadpis 2 12" xfId="839"/>
    <cellStyle name="Nadpis 2 13" xfId="840"/>
    <cellStyle name="Nadpis 2 14" xfId="841"/>
    <cellStyle name="Nadpis 2 15" xfId="842"/>
    <cellStyle name="Nadpis 2 16" xfId="843"/>
    <cellStyle name="Nadpis 2 17" xfId="844"/>
    <cellStyle name="Nadpis 2 18" xfId="845"/>
    <cellStyle name="Nadpis 2 19" xfId="846"/>
    <cellStyle name="Nadpis 2 2" xfId="847"/>
    <cellStyle name="Nadpis 2 20" xfId="848"/>
    <cellStyle name="Nadpis 2 21" xfId="849"/>
    <cellStyle name="Nadpis 2 22" xfId="850"/>
    <cellStyle name="Nadpis 2 23" xfId="851"/>
    <cellStyle name="Nadpis 2 24" xfId="852"/>
    <cellStyle name="Nadpis 2 25" xfId="853"/>
    <cellStyle name="Nadpis 2 26" xfId="854"/>
    <cellStyle name="Nadpis 2 27" xfId="855"/>
    <cellStyle name="Nadpis 2 28" xfId="856"/>
    <cellStyle name="Nadpis 2 29" xfId="857"/>
    <cellStyle name="Nadpis 2 3" xfId="858"/>
    <cellStyle name="Nadpis 2 30" xfId="859"/>
    <cellStyle name="Nadpis 2 31" xfId="860"/>
    <cellStyle name="Nadpis 2 32" xfId="861"/>
    <cellStyle name="Nadpis 2 4" xfId="862"/>
    <cellStyle name="Nadpis 2 5" xfId="863"/>
    <cellStyle name="Nadpis 2 6" xfId="864"/>
    <cellStyle name="Nadpis 2 7" xfId="865"/>
    <cellStyle name="Nadpis 2 8" xfId="866"/>
    <cellStyle name="Nadpis 2 9" xfId="867"/>
    <cellStyle name="Nadpis 3" xfId="868"/>
    <cellStyle name="Nadpis 3 10" xfId="869"/>
    <cellStyle name="Nadpis 3 11" xfId="870"/>
    <cellStyle name="Nadpis 3 12" xfId="871"/>
    <cellStyle name="Nadpis 3 13" xfId="872"/>
    <cellStyle name="Nadpis 3 14" xfId="873"/>
    <cellStyle name="Nadpis 3 15" xfId="874"/>
    <cellStyle name="Nadpis 3 16" xfId="875"/>
    <cellStyle name="Nadpis 3 17" xfId="876"/>
    <cellStyle name="Nadpis 3 18" xfId="877"/>
    <cellStyle name="Nadpis 3 19" xfId="878"/>
    <cellStyle name="Nadpis 3 2" xfId="879"/>
    <cellStyle name="Nadpis 3 20" xfId="880"/>
    <cellStyle name="Nadpis 3 21" xfId="881"/>
    <cellStyle name="Nadpis 3 22" xfId="882"/>
    <cellStyle name="Nadpis 3 23" xfId="883"/>
    <cellStyle name="Nadpis 3 24" xfId="884"/>
    <cellStyle name="Nadpis 3 25" xfId="885"/>
    <cellStyle name="Nadpis 3 26" xfId="886"/>
    <cellStyle name="Nadpis 3 27" xfId="887"/>
    <cellStyle name="Nadpis 3 28" xfId="888"/>
    <cellStyle name="Nadpis 3 29" xfId="889"/>
    <cellStyle name="Nadpis 3 3" xfId="890"/>
    <cellStyle name="Nadpis 3 30" xfId="891"/>
    <cellStyle name="Nadpis 3 31" xfId="892"/>
    <cellStyle name="Nadpis 3 32" xfId="893"/>
    <cellStyle name="Nadpis 3 4" xfId="894"/>
    <cellStyle name="Nadpis 3 5" xfId="895"/>
    <cellStyle name="Nadpis 3 6" xfId="896"/>
    <cellStyle name="Nadpis 3 7" xfId="897"/>
    <cellStyle name="Nadpis 3 8" xfId="898"/>
    <cellStyle name="Nadpis 3 9" xfId="899"/>
    <cellStyle name="Nadpis 4" xfId="900"/>
    <cellStyle name="Nadpis 4 10" xfId="901"/>
    <cellStyle name="Nadpis 4 11" xfId="902"/>
    <cellStyle name="Nadpis 4 12" xfId="903"/>
    <cellStyle name="Nadpis 4 13" xfId="904"/>
    <cellStyle name="Nadpis 4 14" xfId="905"/>
    <cellStyle name="Nadpis 4 15" xfId="906"/>
    <cellStyle name="Nadpis 4 16" xfId="907"/>
    <cellStyle name="Nadpis 4 17" xfId="908"/>
    <cellStyle name="Nadpis 4 18" xfId="909"/>
    <cellStyle name="Nadpis 4 19" xfId="910"/>
    <cellStyle name="Nadpis 4 2" xfId="911"/>
    <cellStyle name="Nadpis 4 20" xfId="912"/>
    <cellStyle name="Nadpis 4 21" xfId="913"/>
    <cellStyle name="Nadpis 4 22" xfId="914"/>
    <cellStyle name="Nadpis 4 23" xfId="915"/>
    <cellStyle name="Nadpis 4 24" xfId="916"/>
    <cellStyle name="Nadpis 4 25" xfId="917"/>
    <cellStyle name="Nadpis 4 26" xfId="918"/>
    <cellStyle name="Nadpis 4 27" xfId="919"/>
    <cellStyle name="Nadpis 4 28" xfId="920"/>
    <cellStyle name="Nadpis 4 29" xfId="921"/>
    <cellStyle name="Nadpis 4 3" xfId="922"/>
    <cellStyle name="Nadpis 4 30" xfId="923"/>
    <cellStyle name="Nadpis 4 31" xfId="924"/>
    <cellStyle name="Nadpis 4 32" xfId="925"/>
    <cellStyle name="Nadpis 4 4" xfId="926"/>
    <cellStyle name="Nadpis 4 5" xfId="927"/>
    <cellStyle name="Nadpis 4 6" xfId="928"/>
    <cellStyle name="Nadpis 4 7" xfId="929"/>
    <cellStyle name="Nadpis 4 8" xfId="930"/>
    <cellStyle name="Nadpis 4 9" xfId="931"/>
    <cellStyle name="Název" xfId="932"/>
    <cellStyle name="Název 10" xfId="933"/>
    <cellStyle name="Název 11" xfId="934"/>
    <cellStyle name="Název 12" xfId="935"/>
    <cellStyle name="Název 13" xfId="936"/>
    <cellStyle name="Název 14" xfId="937"/>
    <cellStyle name="Název 15" xfId="938"/>
    <cellStyle name="Název 16" xfId="939"/>
    <cellStyle name="Název 17" xfId="940"/>
    <cellStyle name="Název 18" xfId="941"/>
    <cellStyle name="Název 19" xfId="942"/>
    <cellStyle name="Název 2" xfId="943"/>
    <cellStyle name="Název 20" xfId="944"/>
    <cellStyle name="Název 21" xfId="945"/>
    <cellStyle name="Název 22" xfId="946"/>
    <cellStyle name="Název 23" xfId="947"/>
    <cellStyle name="Název 24" xfId="948"/>
    <cellStyle name="Název 25" xfId="949"/>
    <cellStyle name="Název 26" xfId="950"/>
    <cellStyle name="Název 27" xfId="951"/>
    <cellStyle name="Název 28" xfId="952"/>
    <cellStyle name="Název 29" xfId="953"/>
    <cellStyle name="Název 3" xfId="954"/>
    <cellStyle name="Název 30" xfId="955"/>
    <cellStyle name="Název 31" xfId="956"/>
    <cellStyle name="Název 32" xfId="957"/>
    <cellStyle name="Název 4" xfId="958"/>
    <cellStyle name="Název 5" xfId="959"/>
    <cellStyle name="Název 6" xfId="960"/>
    <cellStyle name="Název 7" xfId="961"/>
    <cellStyle name="Název 8" xfId="962"/>
    <cellStyle name="Název 9" xfId="963"/>
    <cellStyle name="nazev_skup" xfId="964"/>
    <cellStyle name="Neutral" xfId="965"/>
    <cellStyle name="Neutrální" xfId="966"/>
    <cellStyle name="Neutrální 10" xfId="967"/>
    <cellStyle name="Neutrální 11" xfId="968"/>
    <cellStyle name="Neutrální 12" xfId="969"/>
    <cellStyle name="Neutrální 13" xfId="970"/>
    <cellStyle name="Neutrální 14" xfId="971"/>
    <cellStyle name="Neutrální 15" xfId="972"/>
    <cellStyle name="Neutrální 16" xfId="973"/>
    <cellStyle name="Neutrální 17" xfId="974"/>
    <cellStyle name="Neutrální 18" xfId="975"/>
    <cellStyle name="Neutrální 19" xfId="976"/>
    <cellStyle name="Neutrální 2" xfId="977"/>
    <cellStyle name="Neutrální 20" xfId="978"/>
    <cellStyle name="Neutrální 21" xfId="979"/>
    <cellStyle name="Neutrální 22" xfId="980"/>
    <cellStyle name="Neutrální 23" xfId="981"/>
    <cellStyle name="Neutrální 24" xfId="982"/>
    <cellStyle name="Neutrální 25" xfId="983"/>
    <cellStyle name="Neutrální 26" xfId="984"/>
    <cellStyle name="Neutrální 27" xfId="985"/>
    <cellStyle name="Neutrální 28" xfId="986"/>
    <cellStyle name="Neutrální 29" xfId="987"/>
    <cellStyle name="Neutrální 3" xfId="988"/>
    <cellStyle name="Neutrální 30" xfId="989"/>
    <cellStyle name="Neutrální 31" xfId="990"/>
    <cellStyle name="Neutrální 32" xfId="991"/>
    <cellStyle name="Neutrální 4" xfId="992"/>
    <cellStyle name="Neutrální 5" xfId="993"/>
    <cellStyle name="Neutrální 6" xfId="994"/>
    <cellStyle name="Neutrální 7" xfId="995"/>
    <cellStyle name="Neutrální 8" xfId="996"/>
    <cellStyle name="Neutrální 9" xfId="997"/>
    <cellStyle name="Normal 2" xfId="998"/>
    <cellStyle name="Normal 2 2" xfId="999"/>
    <cellStyle name="Normal 2 3" xfId="1000"/>
    <cellStyle name="Normal 6" xfId="1001"/>
    <cellStyle name="Normal_2-listy-update-STD" xfId="1002"/>
    <cellStyle name="Normál_Munka1" xfId="1003"/>
    <cellStyle name="Normal_OL_FICDAS_1_2_3_4_5_7_8_9" xfId="1004"/>
    <cellStyle name="Normale_595" xfId="1005"/>
    <cellStyle name="Normálna 2" xfId="1006"/>
    <cellStyle name="Normálna 3" xfId="1007"/>
    <cellStyle name="normálne 2" xfId="1008"/>
    <cellStyle name="normálne 2 2" xfId="1009"/>
    <cellStyle name="normálne 2 2 2" xfId="1010"/>
    <cellStyle name="normálne 2 2 2 2" xfId="1011"/>
    <cellStyle name="normálne 2 3" xfId="1012"/>
    <cellStyle name="normálne 2 4" xfId="1013"/>
    <cellStyle name="normálne 2 5" xfId="1014"/>
    <cellStyle name="normálne 2 6" xfId="1015"/>
    <cellStyle name="normálne 4" xfId="1016"/>
    <cellStyle name="normálne 4 2" xfId="1017"/>
    <cellStyle name="normálne 5" xfId="1018"/>
    <cellStyle name="normálne 5 2" xfId="1019"/>
    <cellStyle name="normálne 6" xfId="1020"/>
    <cellStyle name="normálne 6 2" xfId="1021"/>
    <cellStyle name="normálne_Hárok1" xfId="1022"/>
    <cellStyle name="Normální 10" xfId="1023"/>
    <cellStyle name="Normální 10 10" xfId="1024"/>
    <cellStyle name="normální 10 2" xfId="1025"/>
    <cellStyle name="Normální 10 3" xfId="1026"/>
    <cellStyle name="Normální 10 4" xfId="1027"/>
    <cellStyle name="Normální 10 5" xfId="1028"/>
    <cellStyle name="Normální 10 6" xfId="1029"/>
    <cellStyle name="Normální 10 7" xfId="1030"/>
    <cellStyle name="Normální 10 8" xfId="1031"/>
    <cellStyle name="Normální 10 9" xfId="1032"/>
    <cellStyle name="Normální 100" xfId="1033"/>
    <cellStyle name="normální 101" xfId="1034"/>
    <cellStyle name="normální 102" xfId="1035"/>
    <cellStyle name="normální 103" xfId="1036"/>
    <cellStyle name="normální 104" xfId="1037"/>
    <cellStyle name="Normální 11" xfId="1038"/>
    <cellStyle name="normální 11 2" xfId="1039"/>
    <cellStyle name="normální 11 3" xfId="1040"/>
    <cellStyle name="normální 12" xfId="1041"/>
    <cellStyle name="normální 12 2" xfId="1042"/>
    <cellStyle name="normální 12 3" xfId="1043"/>
    <cellStyle name="normální 13" xfId="1044"/>
    <cellStyle name="normální 13 2" xfId="1045"/>
    <cellStyle name="normální 13 3" xfId="1046"/>
    <cellStyle name="normální 14" xfId="1047"/>
    <cellStyle name="normální 14 2" xfId="1048"/>
    <cellStyle name="normální 14 3" xfId="1049"/>
    <cellStyle name="normální 15" xfId="1050"/>
    <cellStyle name="normální 15 2" xfId="1051"/>
    <cellStyle name="normální 15 3" xfId="1052"/>
    <cellStyle name="normální 15 4" xfId="1053"/>
    <cellStyle name="normální 15 4 2" xfId="1054"/>
    <cellStyle name="normální 16" xfId="1055"/>
    <cellStyle name="normální 17" xfId="1056"/>
    <cellStyle name="normální 18" xfId="1057"/>
    <cellStyle name="normální 19" xfId="1058"/>
    <cellStyle name="normální 2" xfId="1059"/>
    <cellStyle name="normální 2 10" xfId="1060"/>
    <cellStyle name="normální 2 11" xfId="1061"/>
    <cellStyle name="normální 2 12" xfId="1062"/>
    <cellStyle name="normální 2 13" xfId="1063"/>
    <cellStyle name="normální 2 14" xfId="1064"/>
    <cellStyle name="normální 2 15" xfId="1065"/>
    <cellStyle name="normální 2 16" xfId="1066"/>
    <cellStyle name="normální 2 17" xfId="1067"/>
    <cellStyle name="normální 2 18" xfId="1068"/>
    <cellStyle name="normální 2 19" xfId="1069"/>
    <cellStyle name="normální 2 2" xfId="1070"/>
    <cellStyle name="normální 2 2 2" xfId="1071"/>
    <cellStyle name="normální 2 2 2 2" xfId="1072"/>
    <cellStyle name="normální 2 2 2 3" xfId="1073"/>
    <cellStyle name="Normální 2 2 3" xfId="1074"/>
    <cellStyle name="Normální 2 2 4" xfId="1075"/>
    <cellStyle name="normální 2 20" xfId="1076"/>
    <cellStyle name="normální 2 21" xfId="1077"/>
    <cellStyle name="normální 2 22" xfId="1078"/>
    <cellStyle name="normální 2 23" xfId="1079"/>
    <cellStyle name="normální 2 24" xfId="1080"/>
    <cellStyle name="normální 2 25" xfId="1081"/>
    <cellStyle name="normální 2 26" xfId="1082"/>
    <cellStyle name="normální 2 27" xfId="1083"/>
    <cellStyle name="Normální 2 28" xfId="1084"/>
    <cellStyle name="normální 2 29" xfId="1085"/>
    <cellStyle name="normální 2 3" xfId="1086"/>
    <cellStyle name="normální 2 3 2" xfId="1087"/>
    <cellStyle name="normální 2 3 2 2" xfId="1088"/>
    <cellStyle name="normální 2 3 2 3" xfId="1089"/>
    <cellStyle name="normální 2 3 3" xfId="1090"/>
    <cellStyle name="normální 2 3 4" xfId="1091"/>
    <cellStyle name="normální 2 4" xfId="1092"/>
    <cellStyle name="normální 2 4 2" xfId="1093"/>
    <cellStyle name="normální 2 4 3" xfId="1094"/>
    <cellStyle name="normální 2 5" xfId="1095"/>
    <cellStyle name="Normální 2 5 2" xfId="1096"/>
    <cellStyle name="normální 2 5 3" xfId="1097"/>
    <cellStyle name="normální 2 5 4" xfId="1098"/>
    <cellStyle name="normální 2 5 4 2" xfId="1099"/>
    <cellStyle name="normální 2 5 5" xfId="1100"/>
    <cellStyle name="normální 2 6" xfId="1101"/>
    <cellStyle name="normální 2 6 2" xfId="1102"/>
    <cellStyle name="normální 2 7" xfId="1103"/>
    <cellStyle name="normální 2 7 2" xfId="1104"/>
    <cellStyle name="normální 2 8" xfId="1105"/>
    <cellStyle name="normální 2 8 2" xfId="1106"/>
    <cellStyle name="normální 2 9" xfId="1107"/>
    <cellStyle name="normální 20" xfId="1108"/>
    <cellStyle name="normální 21" xfId="1109"/>
    <cellStyle name="normální 22" xfId="1110"/>
    <cellStyle name="normální 23" xfId="1111"/>
    <cellStyle name="normální 23 2" xfId="1112"/>
    <cellStyle name="normální 24" xfId="1113"/>
    <cellStyle name="normální 24 2" xfId="1114"/>
    <cellStyle name="normální 25" xfId="1115"/>
    <cellStyle name="normální 26" xfId="1116"/>
    <cellStyle name="normální 27" xfId="1117"/>
    <cellStyle name="normální 28" xfId="1118"/>
    <cellStyle name="normální 29" xfId="1119"/>
    <cellStyle name="normální 3" xfId="1120"/>
    <cellStyle name="normální 3 10" xfId="1121"/>
    <cellStyle name="normální 3 11" xfId="1122"/>
    <cellStyle name="normální 3 12" xfId="1123"/>
    <cellStyle name="normální 3 13" xfId="1124"/>
    <cellStyle name="normální 3 14" xfId="1125"/>
    <cellStyle name="normální 3 15" xfId="1126"/>
    <cellStyle name="normální 3 16" xfId="1127"/>
    <cellStyle name="normální 3 17" xfId="1128"/>
    <cellStyle name="normální 3 18" xfId="1129"/>
    <cellStyle name="normální 3 19" xfId="1130"/>
    <cellStyle name="normální 3 2" xfId="1131"/>
    <cellStyle name="normální 3 2 2" xfId="1132"/>
    <cellStyle name="normální 3 2 2 2" xfId="1133"/>
    <cellStyle name="normální 3 2 3" xfId="1134"/>
    <cellStyle name="normální 3 2 4" xfId="1135"/>
    <cellStyle name="normální 3 2 5" xfId="1136"/>
    <cellStyle name="normální 3 20" xfId="1137"/>
    <cellStyle name="normální 3 21" xfId="1138"/>
    <cellStyle name="normální 3 22" xfId="1139"/>
    <cellStyle name="normální 3 23" xfId="1140"/>
    <cellStyle name="normální 3 24" xfId="1141"/>
    <cellStyle name="normální 3 25" xfId="1142"/>
    <cellStyle name="normální 3 26" xfId="1143"/>
    <cellStyle name="normální 3 27" xfId="1144"/>
    <cellStyle name="normální 3 28" xfId="1145"/>
    <cellStyle name="normální 3 3" xfId="1146"/>
    <cellStyle name="normální 3 3 2" xfId="1147"/>
    <cellStyle name="normální 3 3 3" xfId="1148"/>
    <cellStyle name="normální 3 3 4" xfId="1149"/>
    <cellStyle name="normální 3 3 5" xfId="1150"/>
    <cellStyle name="normální 3 4" xfId="1151"/>
    <cellStyle name="normální 3 4 10" xfId="1152"/>
    <cellStyle name="Normální 3 4 11" xfId="1153"/>
    <cellStyle name="Normální 3 4 12" xfId="1154"/>
    <cellStyle name="normální 3 4 2" xfId="1155"/>
    <cellStyle name="Normální 3 4 3" xfId="1156"/>
    <cellStyle name="Normální 3 4 3 2" xfId="1157"/>
    <cellStyle name="Normální 3 4 3 3" xfId="1158"/>
    <cellStyle name="Normální 3 4 3 3 2" xfId="1159"/>
    <cellStyle name="Normální 3 4 4" xfId="1160"/>
    <cellStyle name="Normální 3 4 4 2" xfId="1161"/>
    <cellStyle name="Normální 3 4 4 3" xfId="1162"/>
    <cellStyle name="Normální 3 4 4 3 2" xfId="1163"/>
    <cellStyle name="normální 3 4 5" xfId="1164"/>
    <cellStyle name="normální 3 4 6" xfId="1165"/>
    <cellStyle name="normální 3 4 7" xfId="1166"/>
    <cellStyle name="normální 3 4 8" xfId="1167"/>
    <cellStyle name="normální 3 4 9" xfId="1168"/>
    <cellStyle name="normální 3 5" xfId="1169"/>
    <cellStyle name="Normální 3 5 10" xfId="1170"/>
    <cellStyle name="normální 3 5 11" xfId="1171"/>
    <cellStyle name="normální 3 5 12" xfId="1172"/>
    <cellStyle name="normální 3 5 13" xfId="1173"/>
    <cellStyle name="normální 3 5 14" xfId="1174"/>
    <cellStyle name="normální 3 5 15" xfId="1175"/>
    <cellStyle name="normální 3 5 16" xfId="1176"/>
    <cellStyle name="normální 3 5 17" xfId="1177"/>
    <cellStyle name="normální 3 5 18" xfId="1178"/>
    <cellStyle name="normální 3 5 19" xfId="1179"/>
    <cellStyle name="normální 3 5 2" xfId="1180"/>
    <cellStyle name="normální 3 5 2 2" xfId="1181"/>
    <cellStyle name="normální 3 5 2 3" xfId="1182"/>
    <cellStyle name="normální 3 5 20" xfId="1183"/>
    <cellStyle name="normální 3 5 21" xfId="1184"/>
    <cellStyle name="normální 3 5 22" xfId="1185"/>
    <cellStyle name="normální 3 5 23" xfId="1186"/>
    <cellStyle name="normální 3 5 24" xfId="1187"/>
    <cellStyle name="normální 3 5 25" xfId="1188"/>
    <cellStyle name="normální 3 5 26" xfId="1189"/>
    <cellStyle name="normální 3 5 27" xfId="1190"/>
    <cellStyle name="normální 3 5 28" xfId="1191"/>
    <cellStyle name="normální 3 5 29" xfId="1192"/>
    <cellStyle name="Normální 3 5 3" xfId="1193"/>
    <cellStyle name="normální 3 5 30" xfId="1194"/>
    <cellStyle name="normální 3 5 31" xfId="1195"/>
    <cellStyle name="normální 3 5 32" xfId="1196"/>
    <cellStyle name="normální 3 5 33" xfId="1197"/>
    <cellStyle name="normální 3 5 34" xfId="1198"/>
    <cellStyle name="Normální 3 5 4" xfId="1199"/>
    <cellStyle name="Normální 3 5 5" xfId="1200"/>
    <cellStyle name="Normální 3 5 6" xfId="1201"/>
    <cellStyle name="Normální 3 5 7" xfId="1202"/>
    <cellStyle name="Normální 3 5 8" xfId="1203"/>
    <cellStyle name="Normální 3 5 9" xfId="1204"/>
    <cellStyle name="normální 3 6" xfId="1205"/>
    <cellStyle name="normální 3 7" xfId="1206"/>
    <cellStyle name="normální 3 8" xfId="1207"/>
    <cellStyle name="normální 3 9" xfId="1208"/>
    <cellStyle name="normální 30" xfId="1209"/>
    <cellStyle name="normální 31" xfId="1210"/>
    <cellStyle name="normální 32" xfId="1211"/>
    <cellStyle name="normální 33" xfId="1212"/>
    <cellStyle name="normální 34" xfId="1213"/>
    <cellStyle name="normální 35" xfId="1214"/>
    <cellStyle name="normální 36" xfId="1215"/>
    <cellStyle name="normální 37" xfId="1216"/>
    <cellStyle name="normální 38" xfId="1217"/>
    <cellStyle name="normální 386" xfId="1218"/>
    <cellStyle name="normální 39" xfId="1219"/>
    <cellStyle name="normální 4" xfId="1220"/>
    <cellStyle name="normální 4 2" xfId="1221"/>
    <cellStyle name="normální 4 3" xfId="1222"/>
    <cellStyle name="normální 4 4" xfId="1223"/>
    <cellStyle name="normální 40" xfId="1224"/>
    <cellStyle name="normální 41" xfId="1225"/>
    <cellStyle name="normální 42" xfId="1226"/>
    <cellStyle name="normální 43" xfId="1227"/>
    <cellStyle name="normální 44" xfId="1228"/>
    <cellStyle name="normální 44 2" xfId="1229"/>
    <cellStyle name="normální 45" xfId="1230"/>
    <cellStyle name="normální 45 2" xfId="1231"/>
    <cellStyle name="normální 46" xfId="1232"/>
    <cellStyle name="normální 47" xfId="1233"/>
    <cellStyle name="normální 48" xfId="1234"/>
    <cellStyle name="normální 49" xfId="1235"/>
    <cellStyle name="normální 5" xfId="1236"/>
    <cellStyle name="normální 5 2" xfId="1237"/>
    <cellStyle name="normální 5 3" xfId="1238"/>
    <cellStyle name="normální 5 3 2" xfId="1239"/>
    <cellStyle name="normální 5 3 3" xfId="1240"/>
    <cellStyle name="normální 50" xfId="1241"/>
    <cellStyle name="normální 51" xfId="1242"/>
    <cellStyle name="normální 52" xfId="1243"/>
    <cellStyle name="normální 53" xfId="1244"/>
    <cellStyle name="normální 54" xfId="1245"/>
    <cellStyle name="normální 55" xfId="1246"/>
    <cellStyle name="normální 56" xfId="1247"/>
    <cellStyle name="normální 57" xfId="1248"/>
    <cellStyle name="normální 58" xfId="1249"/>
    <cellStyle name="normální 59" xfId="1250"/>
    <cellStyle name="normální 6" xfId="1251"/>
    <cellStyle name="normální 6 2" xfId="1252"/>
    <cellStyle name="normální 6 2 2" xfId="1253"/>
    <cellStyle name="normální 6 2 3" xfId="1254"/>
    <cellStyle name="normální 6 3" xfId="1255"/>
    <cellStyle name="normální 6 3 2" xfId="1256"/>
    <cellStyle name="normální 6 3 2 2" xfId="1257"/>
    <cellStyle name="normální 6 3 2 3" xfId="1258"/>
    <cellStyle name="normální 6 3 3" xfId="1259"/>
    <cellStyle name="normální 6 3 4" xfId="1260"/>
    <cellStyle name="normální 6 4" xfId="1261"/>
    <cellStyle name="normální 6 5" xfId="1262"/>
    <cellStyle name="normální 6 6" xfId="1263"/>
    <cellStyle name="normální 60" xfId="1264"/>
    <cellStyle name="normální 61" xfId="1265"/>
    <cellStyle name="normální 62" xfId="1266"/>
    <cellStyle name="normální 63" xfId="1267"/>
    <cellStyle name="normální 64" xfId="1268"/>
    <cellStyle name="normální 64 2" xfId="1269"/>
    <cellStyle name="normální 65" xfId="1270"/>
    <cellStyle name="normální 65 2" xfId="1271"/>
    <cellStyle name="normální 66" xfId="1272"/>
    <cellStyle name="normální 67" xfId="1273"/>
    <cellStyle name="normální 68" xfId="1274"/>
    <cellStyle name="normální 69" xfId="1275"/>
    <cellStyle name="normální 7" xfId="1276"/>
    <cellStyle name="normální 7 2" xfId="1277"/>
    <cellStyle name="normální 7 2 2" xfId="1278"/>
    <cellStyle name="normální 7 2 2 2" xfId="1279"/>
    <cellStyle name="normální 7 2 2 3" xfId="1280"/>
    <cellStyle name="normální 7 2 3" xfId="1281"/>
    <cellStyle name="normální 7 2 4" xfId="1282"/>
    <cellStyle name="normální 7 3" xfId="1283"/>
    <cellStyle name="normální 7 4" xfId="1284"/>
    <cellStyle name="normální 7 5" xfId="1285"/>
    <cellStyle name="normální 70" xfId="1286"/>
    <cellStyle name="normální 71" xfId="1287"/>
    <cellStyle name="normální 72" xfId="1288"/>
    <cellStyle name="Normální 73" xfId="1289"/>
    <cellStyle name="normální 74" xfId="1290"/>
    <cellStyle name="normální 75" xfId="1291"/>
    <cellStyle name="normální 76" xfId="1292"/>
    <cellStyle name="normální 77" xfId="1293"/>
    <cellStyle name="normální 78" xfId="1294"/>
    <cellStyle name="normální 79" xfId="1295"/>
    <cellStyle name="normální 8" xfId="1296"/>
    <cellStyle name="Normální 8 10" xfId="1297"/>
    <cellStyle name="normální 8 2" xfId="1298"/>
    <cellStyle name="normální 8 3" xfId="1299"/>
    <cellStyle name="normální 8 4" xfId="1300"/>
    <cellStyle name="Normální 8 5" xfId="1301"/>
    <cellStyle name="Normální 8 6" xfId="1302"/>
    <cellStyle name="Normální 8 7" xfId="1303"/>
    <cellStyle name="Normální 8 8" xfId="1304"/>
    <cellStyle name="Normální 8 9" xfId="1305"/>
    <cellStyle name="normální 80" xfId="1306"/>
    <cellStyle name="normální 81" xfId="1307"/>
    <cellStyle name="normální 82" xfId="1308"/>
    <cellStyle name="Normální 83" xfId="1309"/>
    <cellStyle name="Normální 84" xfId="1310"/>
    <cellStyle name="Normální 85" xfId="1311"/>
    <cellStyle name="Normální 86" xfId="1312"/>
    <cellStyle name="Normální 87" xfId="1313"/>
    <cellStyle name="Normální 88" xfId="1314"/>
    <cellStyle name="Normální 89" xfId="1315"/>
    <cellStyle name="Normální 9" xfId="1316"/>
    <cellStyle name="Normální 9 10" xfId="1317"/>
    <cellStyle name="normální 9 2" xfId="1318"/>
    <cellStyle name="Normální 9 3" xfId="1319"/>
    <cellStyle name="Normální 9 4" xfId="1320"/>
    <cellStyle name="Normální 9 5" xfId="1321"/>
    <cellStyle name="Normální 9 6" xfId="1322"/>
    <cellStyle name="Normální 9 7" xfId="1323"/>
    <cellStyle name="Normální 9 8" xfId="1324"/>
    <cellStyle name="Normální 9 9" xfId="1325"/>
    <cellStyle name="Normální 90" xfId="1326"/>
    <cellStyle name="Normální 91" xfId="1327"/>
    <cellStyle name="Normální 92" xfId="1328"/>
    <cellStyle name="Normální 93" xfId="1329"/>
    <cellStyle name="Normální 94" xfId="1330"/>
    <cellStyle name="Normální 95" xfId="1331"/>
    <cellStyle name="Normální 96" xfId="1332"/>
    <cellStyle name="Normální 97" xfId="1333"/>
    <cellStyle name="Normální 98" xfId="1334"/>
    <cellStyle name="Normální 99" xfId="1335"/>
    <cellStyle name="normální_A" xfId="1336"/>
    <cellStyle name="normální_A 2" xfId="1337"/>
    <cellStyle name="normální_orientační výkaz Horka redukovaná verze" xfId="1338"/>
    <cellStyle name="normální_POL.XLS" xfId="1339"/>
    <cellStyle name="normální_propočet orientační obecní - žádost o dotaci" xfId="1340"/>
    <cellStyle name="normální_Svazek 5-ps01" xfId="1341"/>
    <cellStyle name="Note" xfId="1342"/>
    <cellStyle name="Note 2" xfId="1343"/>
    <cellStyle name="Note 2 2" xfId="1344"/>
    <cellStyle name="Note 3" xfId="1345"/>
    <cellStyle name="Note 4" xfId="1346"/>
    <cellStyle name="Note 5" xfId="1347"/>
    <cellStyle name="Note 5 2" xfId="1348"/>
    <cellStyle name="Note 5 3" xfId="1349"/>
    <cellStyle name="Note 5 4" xfId="1350"/>
    <cellStyle name="Note 5 5" xfId="1351"/>
    <cellStyle name="Note 5 5 2" xfId="1352"/>
    <cellStyle name="Output" xfId="1353"/>
    <cellStyle name="Followed Hyperlink" xfId="1354"/>
    <cellStyle name="Poznámka" xfId="1355"/>
    <cellStyle name="Poznámka 10" xfId="1356"/>
    <cellStyle name="Poznámka 10 2" xfId="1357"/>
    <cellStyle name="Poznámka 10 2 2" xfId="1358"/>
    <cellStyle name="Poznámka 10 3" xfId="1359"/>
    <cellStyle name="Poznámka 11" xfId="1360"/>
    <cellStyle name="Poznámka 11 2" xfId="1361"/>
    <cellStyle name="Poznámka 11 2 2" xfId="1362"/>
    <cellStyle name="Poznámka 11 3" xfId="1363"/>
    <cellStyle name="Poznámka 12" xfId="1364"/>
    <cellStyle name="Poznámka 12 2" xfId="1365"/>
    <cellStyle name="Poznámka 12 2 2" xfId="1366"/>
    <cellStyle name="Poznámka 12 3" xfId="1367"/>
    <cellStyle name="Poznámka 13" xfId="1368"/>
    <cellStyle name="Poznámka 13 2" xfId="1369"/>
    <cellStyle name="Poznámka 13 2 2" xfId="1370"/>
    <cellStyle name="Poznámka 13 3" xfId="1371"/>
    <cellStyle name="Poznámka 14" xfId="1372"/>
    <cellStyle name="Poznámka 14 2" xfId="1373"/>
    <cellStyle name="Poznámka 14 2 2" xfId="1374"/>
    <cellStyle name="Poznámka 14 3" xfId="1375"/>
    <cellStyle name="Poznámka 15" xfId="1376"/>
    <cellStyle name="Poznámka 15 2" xfId="1377"/>
    <cellStyle name="Poznámka 15 2 2" xfId="1378"/>
    <cellStyle name="Poznámka 15 3" xfId="1379"/>
    <cellStyle name="Poznámka 16" xfId="1380"/>
    <cellStyle name="Poznámka 16 2" xfId="1381"/>
    <cellStyle name="Poznámka 16 2 2" xfId="1382"/>
    <cellStyle name="Poznámka 16 3" xfId="1383"/>
    <cellStyle name="Poznámka 17" xfId="1384"/>
    <cellStyle name="Poznámka 17 2" xfId="1385"/>
    <cellStyle name="Poznámka 17 2 2" xfId="1386"/>
    <cellStyle name="Poznámka 17 3" xfId="1387"/>
    <cellStyle name="Poznámka 18" xfId="1388"/>
    <cellStyle name="Poznámka 18 2" xfId="1389"/>
    <cellStyle name="Poznámka 18 2 2" xfId="1390"/>
    <cellStyle name="Poznámka 18 3" xfId="1391"/>
    <cellStyle name="Poznámka 19" xfId="1392"/>
    <cellStyle name="Poznámka 19 2" xfId="1393"/>
    <cellStyle name="Poznámka 19 2 2" xfId="1394"/>
    <cellStyle name="Poznámka 19 3" xfId="1395"/>
    <cellStyle name="Poznámka 2" xfId="1396"/>
    <cellStyle name="Poznámka 2 2" xfId="1397"/>
    <cellStyle name="Poznámka 2 2 2" xfId="1398"/>
    <cellStyle name="Poznámka 2 3" xfId="1399"/>
    <cellStyle name="Poznámka 2 3 2" xfId="1400"/>
    <cellStyle name="Poznámka 20" xfId="1401"/>
    <cellStyle name="Poznámka 20 2" xfId="1402"/>
    <cellStyle name="Poznámka 20 2 2" xfId="1403"/>
    <cellStyle name="Poznámka 20 3" xfId="1404"/>
    <cellStyle name="Poznámka 21" xfId="1405"/>
    <cellStyle name="Poznámka 21 2" xfId="1406"/>
    <cellStyle name="Poznámka 21 2 2" xfId="1407"/>
    <cellStyle name="Poznámka 21 3" xfId="1408"/>
    <cellStyle name="Poznámka 22" xfId="1409"/>
    <cellStyle name="Poznámka 22 2" xfId="1410"/>
    <cellStyle name="Poznámka 22 2 2" xfId="1411"/>
    <cellStyle name="Poznámka 22 3" xfId="1412"/>
    <cellStyle name="Poznámka 23" xfId="1413"/>
    <cellStyle name="Poznámka 23 2" xfId="1414"/>
    <cellStyle name="Poznámka 23 2 2" xfId="1415"/>
    <cellStyle name="Poznámka 23 3" xfId="1416"/>
    <cellStyle name="Poznámka 24" xfId="1417"/>
    <cellStyle name="Poznámka 24 2" xfId="1418"/>
    <cellStyle name="Poznámka 24 2 2" xfId="1419"/>
    <cellStyle name="Poznámka 24 3" xfId="1420"/>
    <cellStyle name="Poznámka 25" xfId="1421"/>
    <cellStyle name="Poznámka 25 2" xfId="1422"/>
    <cellStyle name="Poznámka 25 2 2" xfId="1423"/>
    <cellStyle name="Poznámka 25 3" xfId="1424"/>
    <cellStyle name="Poznámka 26" xfId="1425"/>
    <cellStyle name="Poznámka 26 2" xfId="1426"/>
    <cellStyle name="Poznámka 26 2 2" xfId="1427"/>
    <cellStyle name="Poznámka 26 3" xfId="1428"/>
    <cellStyle name="Poznámka 27" xfId="1429"/>
    <cellStyle name="Poznámka 27 2" xfId="1430"/>
    <cellStyle name="Poznámka 27 2 2" xfId="1431"/>
    <cellStyle name="Poznámka 27 3" xfId="1432"/>
    <cellStyle name="Poznámka 28" xfId="1433"/>
    <cellStyle name="Poznámka 28 2" xfId="1434"/>
    <cellStyle name="Poznámka 28 2 2" xfId="1435"/>
    <cellStyle name="Poznámka 28 3" xfId="1436"/>
    <cellStyle name="Poznámka 29" xfId="1437"/>
    <cellStyle name="Poznámka 29 2" xfId="1438"/>
    <cellStyle name="Poznámka 29 2 2" xfId="1439"/>
    <cellStyle name="Poznámka 29 3" xfId="1440"/>
    <cellStyle name="Poznámka 3" xfId="1441"/>
    <cellStyle name="Poznámka 3 2" xfId="1442"/>
    <cellStyle name="Poznámka 3 2 2" xfId="1443"/>
    <cellStyle name="Poznámka 3 2 3" xfId="1444"/>
    <cellStyle name="Poznámka 3 2 3 2" xfId="1445"/>
    <cellStyle name="Poznámka 3 3" xfId="1446"/>
    <cellStyle name="Poznámka 3 4" xfId="1447"/>
    <cellStyle name="Poznámka 3 4 2" xfId="1448"/>
    <cellStyle name="Poznámka 3 5" xfId="1449"/>
    <cellStyle name="Poznámka 3 6" xfId="1450"/>
    <cellStyle name="Poznámka 3 6 2" xfId="1451"/>
    <cellStyle name="Poznámka 3 7" xfId="1452"/>
    <cellStyle name="Poznámka 3 8" xfId="1453"/>
    <cellStyle name="Poznámka 30" xfId="1454"/>
    <cellStyle name="Poznámka 30 2" xfId="1455"/>
    <cellStyle name="Poznámka 30 2 2" xfId="1456"/>
    <cellStyle name="Poznámka 30 3" xfId="1457"/>
    <cellStyle name="Poznámka 31" xfId="1458"/>
    <cellStyle name="Poznámka 31 2" xfId="1459"/>
    <cellStyle name="Poznámka 31 2 2" xfId="1460"/>
    <cellStyle name="Poznámka 31 3" xfId="1461"/>
    <cellStyle name="Poznámka 32" xfId="1462"/>
    <cellStyle name="Poznámka 32 2" xfId="1463"/>
    <cellStyle name="Poznámka 32 2 2" xfId="1464"/>
    <cellStyle name="Poznámka 32 3" xfId="1465"/>
    <cellStyle name="Poznámka 33" xfId="1466"/>
    <cellStyle name="Poznámka 33 2" xfId="1467"/>
    <cellStyle name="Poznámka 33 2 2" xfId="1468"/>
    <cellStyle name="Poznámka 33 3" xfId="1469"/>
    <cellStyle name="Poznámka 34" xfId="1470"/>
    <cellStyle name="Poznámka 34 2" xfId="1471"/>
    <cellStyle name="Poznámka 34 2 2" xfId="1472"/>
    <cellStyle name="Poznámka 34 3" xfId="1473"/>
    <cellStyle name="Poznámka 35" xfId="1474"/>
    <cellStyle name="Poznámka 35 2" xfId="1475"/>
    <cellStyle name="Poznámka 35 2 2" xfId="1476"/>
    <cellStyle name="Poznámka 35 3" xfId="1477"/>
    <cellStyle name="Poznámka 36" xfId="1478"/>
    <cellStyle name="Poznámka 36 2" xfId="1479"/>
    <cellStyle name="Poznámka 36 2 2" xfId="1480"/>
    <cellStyle name="Poznámka 36 3" xfId="1481"/>
    <cellStyle name="Poznámka 37" xfId="1482"/>
    <cellStyle name="Poznámka 37 2" xfId="1483"/>
    <cellStyle name="Poznámka 37 2 2" xfId="1484"/>
    <cellStyle name="Poznámka 37 3" xfId="1485"/>
    <cellStyle name="Poznámka 38" xfId="1486"/>
    <cellStyle name="Poznámka 38 2" xfId="1487"/>
    <cellStyle name="Poznámka 38 2 2" xfId="1488"/>
    <cellStyle name="Poznámka 38 3" xfId="1489"/>
    <cellStyle name="Poznámka 39" xfId="1490"/>
    <cellStyle name="Poznámka 39 2" xfId="1491"/>
    <cellStyle name="Poznámka 39 2 2" xfId="1492"/>
    <cellStyle name="Poznámka 39 3" xfId="1493"/>
    <cellStyle name="Poznámka 4" xfId="1494"/>
    <cellStyle name="Poznámka 4 2" xfId="1495"/>
    <cellStyle name="Poznámka 4 2 2" xfId="1496"/>
    <cellStyle name="Poznámka 4 3" xfId="1497"/>
    <cellStyle name="Poznámka 40" xfId="1498"/>
    <cellStyle name="Poznámka 40 2" xfId="1499"/>
    <cellStyle name="Poznámka 40 2 2" xfId="1500"/>
    <cellStyle name="Poznámka 40 3" xfId="1501"/>
    <cellStyle name="Poznámka 41" xfId="1502"/>
    <cellStyle name="Poznámka 41 2" xfId="1503"/>
    <cellStyle name="Poznámka 41 2 2" xfId="1504"/>
    <cellStyle name="Poznámka 41 3" xfId="1505"/>
    <cellStyle name="Poznámka 42" xfId="1506"/>
    <cellStyle name="Poznámka 42 2" xfId="1507"/>
    <cellStyle name="Poznámka 42 2 2" xfId="1508"/>
    <cellStyle name="Poznámka 42 3" xfId="1509"/>
    <cellStyle name="Poznámka 43" xfId="1510"/>
    <cellStyle name="Poznámka 43 2" xfId="1511"/>
    <cellStyle name="Poznámka 43 2 2" xfId="1512"/>
    <cellStyle name="Poznámka 43 3" xfId="1513"/>
    <cellStyle name="Poznámka 44" xfId="1514"/>
    <cellStyle name="Poznámka 44 2" xfId="1515"/>
    <cellStyle name="Poznámka 44 2 2" xfId="1516"/>
    <cellStyle name="Poznámka 44 3" xfId="1517"/>
    <cellStyle name="Poznámka 45" xfId="1518"/>
    <cellStyle name="Poznámka 45 2" xfId="1519"/>
    <cellStyle name="Poznámka 45 2 2" xfId="1520"/>
    <cellStyle name="Poznámka 45 3" xfId="1521"/>
    <cellStyle name="Poznámka 46" xfId="1522"/>
    <cellStyle name="Poznámka 46 2" xfId="1523"/>
    <cellStyle name="Poznámka 46 2 2" xfId="1524"/>
    <cellStyle name="Poznámka 46 3" xfId="1525"/>
    <cellStyle name="Poznámka 47" xfId="1526"/>
    <cellStyle name="Poznámka 47 2" xfId="1527"/>
    <cellStyle name="Poznámka 47 2 2" xfId="1528"/>
    <cellStyle name="Poznámka 47 3" xfId="1529"/>
    <cellStyle name="Poznámka 48" xfId="1530"/>
    <cellStyle name="Poznámka 48 2" xfId="1531"/>
    <cellStyle name="Poznámka 48 2 2" xfId="1532"/>
    <cellStyle name="Poznámka 48 3" xfId="1533"/>
    <cellStyle name="Poznámka 49" xfId="1534"/>
    <cellStyle name="Poznámka 49 2" xfId="1535"/>
    <cellStyle name="Poznámka 49 2 2" xfId="1536"/>
    <cellStyle name="Poznámka 49 3" xfId="1537"/>
    <cellStyle name="Poznámka 5" xfId="1538"/>
    <cellStyle name="Poznámka 5 2" xfId="1539"/>
    <cellStyle name="Poznámka 5 2 2" xfId="1540"/>
    <cellStyle name="Poznámka 5 3" xfId="1541"/>
    <cellStyle name="Poznámka 50" xfId="1542"/>
    <cellStyle name="Poznámka 50 2" xfId="1543"/>
    <cellStyle name="Poznámka 50 2 2" xfId="1544"/>
    <cellStyle name="Poznámka 50 3" xfId="1545"/>
    <cellStyle name="Poznámka 51" xfId="1546"/>
    <cellStyle name="Poznámka 51 2" xfId="1547"/>
    <cellStyle name="Poznámka 51 2 2" xfId="1548"/>
    <cellStyle name="Poznámka 51 3" xfId="1549"/>
    <cellStyle name="Poznámka 52" xfId="1550"/>
    <cellStyle name="Poznámka 52 2" xfId="1551"/>
    <cellStyle name="Poznámka 52 2 2" xfId="1552"/>
    <cellStyle name="Poznámka 52 3" xfId="1553"/>
    <cellStyle name="Poznámka 53" xfId="1554"/>
    <cellStyle name="Poznámka 53 2" xfId="1555"/>
    <cellStyle name="Poznámka 53 2 2" xfId="1556"/>
    <cellStyle name="Poznámka 53 3" xfId="1557"/>
    <cellStyle name="Poznámka 54" xfId="1558"/>
    <cellStyle name="Poznámka 54 2" xfId="1559"/>
    <cellStyle name="Poznámka 54 2 2" xfId="1560"/>
    <cellStyle name="Poznámka 54 3" xfId="1561"/>
    <cellStyle name="Poznámka 55" xfId="1562"/>
    <cellStyle name="Poznámka 55 2" xfId="1563"/>
    <cellStyle name="Poznámka 55 2 2" xfId="1564"/>
    <cellStyle name="Poznámka 55 3" xfId="1565"/>
    <cellStyle name="Poznámka 56" xfId="1566"/>
    <cellStyle name="Poznámka 56 2" xfId="1567"/>
    <cellStyle name="Poznámka 56 2 2" xfId="1568"/>
    <cellStyle name="Poznámka 56 3" xfId="1569"/>
    <cellStyle name="Poznámka 57" xfId="1570"/>
    <cellStyle name="Poznámka 57 2" xfId="1571"/>
    <cellStyle name="Poznámka 57 2 2" xfId="1572"/>
    <cellStyle name="Poznámka 57 3" xfId="1573"/>
    <cellStyle name="Poznámka 58" xfId="1574"/>
    <cellStyle name="Poznámka 58 2" xfId="1575"/>
    <cellStyle name="Poznámka 58 2 2" xfId="1576"/>
    <cellStyle name="Poznámka 58 3" xfId="1577"/>
    <cellStyle name="Poznámka 59" xfId="1578"/>
    <cellStyle name="Poznámka 59 2" xfId="1579"/>
    <cellStyle name="Poznámka 59 2 2" xfId="1580"/>
    <cellStyle name="Poznámka 59 3" xfId="1581"/>
    <cellStyle name="Poznámka 6" xfId="1582"/>
    <cellStyle name="Poznámka 6 2" xfId="1583"/>
    <cellStyle name="Poznámka 6 2 2" xfId="1584"/>
    <cellStyle name="Poznámka 6 3" xfId="1585"/>
    <cellStyle name="Poznámka 60" xfId="1586"/>
    <cellStyle name="Poznámka 60 2" xfId="1587"/>
    <cellStyle name="Poznámka 60 2 2" xfId="1588"/>
    <cellStyle name="Poznámka 60 3" xfId="1589"/>
    <cellStyle name="Poznámka 61" xfId="1590"/>
    <cellStyle name="Poznámka 61 2" xfId="1591"/>
    <cellStyle name="Poznámka 61 2 2" xfId="1592"/>
    <cellStyle name="Poznámka 61 3" xfId="1593"/>
    <cellStyle name="Poznámka 62" xfId="1594"/>
    <cellStyle name="Poznámka 62 2" xfId="1595"/>
    <cellStyle name="Poznámka 62 2 2" xfId="1596"/>
    <cellStyle name="Poznámka 62 3" xfId="1597"/>
    <cellStyle name="Poznámka 63" xfId="1598"/>
    <cellStyle name="Poznámka 63 2" xfId="1599"/>
    <cellStyle name="Poznámka 63 2 2" xfId="1600"/>
    <cellStyle name="Poznámka 63 3" xfId="1601"/>
    <cellStyle name="Poznámka 64" xfId="1602"/>
    <cellStyle name="Poznámka 64 2" xfId="1603"/>
    <cellStyle name="Poznámka 64 2 2" xfId="1604"/>
    <cellStyle name="Poznámka 64 3" xfId="1605"/>
    <cellStyle name="Poznámka 65" xfId="1606"/>
    <cellStyle name="Poznámka 65 2" xfId="1607"/>
    <cellStyle name="Poznámka 65 2 2" xfId="1608"/>
    <cellStyle name="Poznámka 65 3" xfId="1609"/>
    <cellStyle name="Poznámka 66" xfId="1610"/>
    <cellStyle name="Poznámka 66 2" xfId="1611"/>
    <cellStyle name="Poznámka 66 2 2" xfId="1612"/>
    <cellStyle name="Poznámka 66 3" xfId="1613"/>
    <cellStyle name="Poznámka 67" xfId="1614"/>
    <cellStyle name="Poznámka 67 2" xfId="1615"/>
    <cellStyle name="Poznámka 67 2 2" xfId="1616"/>
    <cellStyle name="Poznámka 67 3" xfId="1617"/>
    <cellStyle name="Poznámka 68" xfId="1618"/>
    <cellStyle name="Poznámka 68 2" xfId="1619"/>
    <cellStyle name="Poznámka 68 2 2" xfId="1620"/>
    <cellStyle name="Poznámka 68 3" xfId="1621"/>
    <cellStyle name="Poznámka 69" xfId="1622"/>
    <cellStyle name="Poznámka 69 2" xfId="1623"/>
    <cellStyle name="Poznámka 69 2 2" xfId="1624"/>
    <cellStyle name="Poznámka 69 3" xfId="1625"/>
    <cellStyle name="Poznámka 7" xfId="1626"/>
    <cellStyle name="Poznámka 7 2" xfId="1627"/>
    <cellStyle name="Poznámka 7 2 2" xfId="1628"/>
    <cellStyle name="Poznámka 7 3" xfId="1629"/>
    <cellStyle name="Poznámka 70" xfId="1630"/>
    <cellStyle name="Poznámka 70 2" xfId="1631"/>
    <cellStyle name="Poznámka 70 2 2" xfId="1632"/>
    <cellStyle name="Poznámka 70 3" xfId="1633"/>
    <cellStyle name="Poznámka 71" xfId="1634"/>
    <cellStyle name="Poznámka 71 2" xfId="1635"/>
    <cellStyle name="Poznámka 71 2 2" xfId="1636"/>
    <cellStyle name="Poznámka 71 3" xfId="1637"/>
    <cellStyle name="Poznámka 72" xfId="1638"/>
    <cellStyle name="Poznámka 72 2" xfId="1639"/>
    <cellStyle name="Poznámka 72 2 2" xfId="1640"/>
    <cellStyle name="Poznámka 72 3" xfId="1641"/>
    <cellStyle name="Poznámka 73" xfId="1642"/>
    <cellStyle name="Poznámka 73 2" xfId="1643"/>
    <cellStyle name="Poznámka 74" xfId="1644"/>
    <cellStyle name="Poznámka 74 2" xfId="1645"/>
    <cellStyle name="Poznámka 75" xfId="1646"/>
    <cellStyle name="Poznámka 75 2" xfId="1647"/>
    <cellStyle name="Poznámka 76" xfId="1648"/>
    <cellStyle name="Poznámka 76 2" xfId="1649"/>
    <cellStyle name="Poznámka 77" xfId="1650"/>
    <cellStyle name="Poznámka 77 2" xfId="1651"/>
    <cellStyle name="Poznámka 78" xfId="1652"/>
    <cellStyle name="Poznámka 78 2" xfId="1653"/>
    <cellStyle name="Poznámka 79" xfId="1654"/>
    <cellStyle name="Poznámka 79 2" xfId="1655"/>
    <cellStyle name="Poznámka 8" xfId="1656"/>
    <cellStyle name="Poznámka 8 2" xfId="1657"/>
    <cellStyle name="Poznámka 8 2 2" xfId="1658"/>
    <cellStyle name="Poznámka 8 3" xfId="1659"/>
    <cellStyle name="Poznámka 80" xfId="1660"/>
    <cellStyle name="Poznámka 80 2" xfId="1661"/>
    <cellStyle name="Poznámka 9" xfId="1662"/>
    <cellStyle name="Poznámka 9 2" xfId="1663"/>
    <cellStyle name="Poznámka 9 2 2" xfId="1664"/>
    <cellStyle name="Poznámka 9 3" xfId="1665"/>
    <cellStyle name="Price Book" xfId="1666"/>
    <cellStyle name="procent 2" xfId="1667"/>
    <cellStyle name="procent 2 2" xfId="1668"/>
    <cellStyle name="procent 3" xfId="1669"/>
    <cellStyle name="procent 4" xfId="1670"/>
    <cellStyle name="Percent" xfId="1671"/>
    <cellStyle name="Procenta 2" xfId="1672"/>
    <cellStyle name="Procenta 3" xfId="1673"/>
    <cellStyle name="Propojená buňka" xfId="1674"/>
    <cellStyle name="Propojená buňka 10" xfId="1675"/>
    <cellStyle name="Propojená buňka 11" xfId="1676"/>
    <cellStyle name="Propojená buňka 12" xfId="1677"/>
    <cellStyle name="Propojená buňka 13" xfId="1678"/>
    <cellStyle name="Propojená buňka 14" xfId="1679"/>
    <cellStyle name="Propojená buňka 15" xfId="1680"/>
    <cellStyle name="Propojená buňka 16" xfId="1681"/>
    <cellStyle name="Propojená buňka 17" xfId="1682"/>
    <cellStyle name="Propojená buňka 18" xfId="1683"/>
    <cellStyle name="Propojená buňka 19" xfId="1684"/>
    <cellStyle name="Propojená buňka 2" xfId="1685"/>
    <cellStyle name="Propojená buňka 20" xfId="1686"/>
    <cellStyle name="Propojená buňka 21" xfId="1687"/>
    <cellStyle name="Propojená buňka 22" xfId="1688"/>
    <cellStyle name="Propojená buňka 23" xfId="1689"/>
    <cellStyle name="Propojená buňka 24" xfId="1690"/>
    <cellStyle name="Propojená buňka 25" xfId="1691"/>
    <cellStyle name="Propojená buňka 26" xfId="1692"/>
    <cellStyle name="Propojená buňka 27" xfId="1693"/>
    <cellStyle name="Propojená buňka 28" xfId="1694"/>
    <cellStyle name="Propojená buňka 29" xfId="1695"/>
    <cellStyle name="Propojená buňka 3" xfId="1696"/>
    <cellStyle name="Propojená buňka 30" xfId="1697"/>
    <cellStyle name="Propojená buňka 31" xfId="1698"/>
    <cellStyle name="Propojená buňka 32" xfId="1699"/>
    <cellStyle name="Propojená buňka 4" xfId="1700"/>
    <cellStyle name="Propojená buňka 5" xfId="1701"/>
    <cellStyle name="Propojená buňka 6" xfId="1702"/>
    <cellStyle name="Propojená buňka 7" xfId="1703"/>
    <cellStyle name="Propojená buňka 8" xfId="1704"/>
    <cellStyle name="Propojená buňka 9" xfId="1705"/>
    <cellStyle name="SKP" xfId="1706"/>
    <cellStyle name="Správně" xfId="1707"/>
    <cellStyle name="Správně 10" xfId="1708"/>
    <cellStyle name="Správně 11" xfId="1709"/>
    <cellStyle name="Správně 12" xfId="1710"/>
    <cellStyle name="Správně 13" xfId="1711"/>
    <cellStyle name="Správně 14" xfId="1712"/>
    <cellStyle name="Správně 15" xfId="1713"/>
    <cellStyle name="Správně 16" xfId="1714"/>
    <cellStyle name="Správně 17" xfId="1715"/>
    <cellStyle name="Správně 18" xfId="1716"/>
    <cellStyle name="Správně 19" xfId="1717"/>
    <cellStyle name="Správně 2" xfId="1718"/>
    <cellStyle name="Správně 20" xfId="1719"/>
    <cellStyle name="Správně 21" xfId="1720"/>
    <cellStyle name="Správně 22" xfId="1721"/>
    <cellStyle name="Správně 23" xfId="1722"/>
    <cellStyle name="Správně 24" xfId="1723"/>
    <cellStyle name="Správně 25" xfId="1724"/>
    <cellStyle name="Správně 26" xfId="1725"/>
    <cellStyle name="Správně 27" xfId="1726"/>
    <cellStyle name="Správně 28" xfId="1727"/>
    <cellStyle name="Správně 29" xfId="1728"/>
    <cellStyle name="Správně 3" xfId="1729"/>
    <cellStyle name="Správně 30" xfId="1730"/>
    <cellStyle name="Správně 31" xfId="1731"/>
    <cellStyle name="Správně 32" xfId="1732"/>
    <cellStyle name="Správně 4" xfId="1733"/>
    <cellStyle name="Správně 5" xfId="1734"/>
    <cellStyle name="Správně 6" xfId="1735"/>
    <cellStyle name="Správně 7" xfId="1736"/>
    <cellStyle name="Správně 8" xfId="1737"/>
    <cellStyle name="Správně 9" xfId="1738"/>
    <cellStyle name="Stile 1" xfId="1739"/>
    <cellStyle name="Styl 1" xfId="1740"/>
    <cellStyle name="Štýl 1" xfId="1741"/>
    <cellStyle name="Text upozornění" xfId="1742"/>
    <cellStyle name="Text upozornění 2" xfId="1743"/>
    <cellStyle name="Title" xfId="1744"/>
    <cellStyle name="Total" xfId="1745"/>
    <cellStyle name="Vstup" xfId="1746"/>
    <cellStyle name="Vstup 10" xfId="1747"/>
    <cellStyle name="Vstup 11" xfId="1748"/>
    <cellStyle name="Vstup 12" xfId="1749"/>
    <cellStyle name="Vstup 13" xfId="1750"/>
    <cellStyle name="Vstup 14" xfId="1751"/>
    <cellStyle name="Vstup 15" xfId="1752"/>
    <cellStyle name="Vstup 16" xfId="1753"/>
    <cellStyle name="Vstup 17" xfId="1754"/>
    <cellStyle name="Vstup 18" xfId="1755"/>
    <cellStyle name="Vstup 19" xfId="1756"/>
    <cellStyle name="Vstup 2" xfId="1757"/>
    <cellStyle name="Vstup 20" xfId="1758"/>
    <cellStyle name="Vstup 21" xfId="1759"/>
    <cellStyle name="Vstup 22" xfId="1760"/>
    <cellStyle name="Vstup 23" xfId="1761"/>
    <cellStyle name="Vstup 24" xfId="1762"/>
    <cellStyle name="Vstup 25" xfId="1763"/>
    <cellStyle name="Vstup 26" xfId="1764"/>
    <cellStyle name="Vstup 27" xfId="1765"/>
    <cellStyle name="Vstup 28" xfId="1766"/>
    <cellStyle name="Vstup 29" xfId="1767"/>
    <cellStyle name="Vstup 3" xfId="1768"/>
    <cellStyle name="Vstup 30" xfId="1769"/>
    <cellStyle name="Vstup 31" xfId="1770"/>
    <cellStyle name="Vstup 32" xfId="1771"/>
    <cellStyle name="Vstup 4" xfId="1772"/>
    <cellStyle name="Vstup 5" xfId="1773"/>
    <cellStyle name="Vstup 6" xfId="1774"/>
    <cellStyle name="Vstup 7" xfId="1775"/>
    <cellStyle name="Vstup 8" xfId="1776"/>
    <cellStyle name="Vstup 9" xfId="1777"/>
    <cellStyle name="Výpočet" xfId="1778"/>
    <cellStyle name="Výpočet 10" xfId="1779"/>
    <cellStyle name="Výpočet 11" xfId="1780"/>
    <cellStyle name="Výpočet 12" xfId="1781"/>
    <cellStyle name="Výpočet 13" xfId="1782"/>
    <cellStyle name="Výpočet 14" xfId="1783"/>
    <cellStyle name="Výpočet 15" xfId="1784"/>
    <cellStyle name="Výpočet 16" xfId="1785"/>
    <cellStyle name="Výpočet 17" xfId="1786"/>
    <cellStyle name="Výpočet 18" xfId="1787"/>
    <cellStyle name="Výpočet 19" xfId="1788"/>
    <cellStyle name="Výpočet 2" xfId="1789"/>
    <cellStyle name="Výpočet 20" xfId="1790"/>
    <cellStyle name="Výpočet 21" xfId="1791"/>
    <cellStyle name="Výpočet 22" xfId="1792"/>
    <cellStyle name="Výpočet 23" xfId="1793"/>
    <cellStyle name="Výpočet 24" xfId="1794"/>
    <cellStyle name="Výpočet 25" xfId="1795"/>
    <cellStyle name="Výpočet 26" xfId="1796"/>
    <cellStyle name="Výpočet 27" xfId="1797"/>
    <cellStyle name="Výpočet 28" xfId="1798"/>
    <cellStyle name="Výpočet 29" xfId="1799"/>
    <cellStyle name="Výpočet 3" xfId="1800"/>
    <cellStyle name="Výpočet 30" xfId="1801"/>
    <cellStyle name="Výpočet 31" xfId="1802"/>
    <cellStyle name="Výpočet 32" xfId="1803"/>
    <cellStyle name="Výpočet 4" xfId="1804"/>
    <cellStyle name="Výpočet 5" xfId="1805"/>
    <cellStyle name="Výpočet 6" xfId="1806"/>
    <cellStyle name="Výpočet 7" xfId="1807"/>
    <cellStyle name="Výpočet 8" xfId="1808"/>
    <cellStyle name="Výpočet 9" xfId="1809"/>
    <cellStyle name="Výstup" xfId="1810"/>
    <cellStyle name="Výstup 10" xfId="1811"/>
    <cellStyle name="Výstup 11" xfId="1812"/>
    <cellStyle name="Výstup 12" xfId="1813"/>
    <cellStyle name="Výstup 13" xfId="1814"/>
    <cellStyle name="Výstup 14" xfId="1815"/>
    <cellStyle name="Výstup 15" xfId="1816"/>
    <cellStyle name="Výstup 16" xfId="1817"/>
    <cellStyle name="Výstup 17" xfId="1818"/>
    <cellStyle name="Výstup 18" xfId="1819"/>
    <cellStyle name="Výstup 19" xfId="1820"/>
    <cellStyle name="Výstup 2" xfId="1821"/>
    <cellStyle name="Výstup 20" xfId="1822"/>
    <cellStyle name="Výstup 21" xfId="1823"/>
    <cellStyle name="Výstup 22" xfId="1824"/>
    <cellStyle name="Výstup 23" xfId="1825"/>
    <cellStyle name="Výstup 24" xfId="1826"/>
    <cellStyle name="Výstup 25" xfId="1827"/>
    <cellStyle name="Výstup 26" xfId="1828"/>
    <cellStyle name="Výstup 27" xfId="1829"/>
    <cellStyle name="Výstup 28" xfId="1830"/>
    <cellStyle name="Výstup 29" xfId="1831"/>
    <cellStyle name="Výstup 3" xfId="1832"/>
    <cellStyle name="Výstup 30" xfId="1833"/>
    <cellStyle name="Výstup 31" xfId="1834"/>
    <cellStyle name="Výstup 32" xfId="1835"/>
    <cellStyle name="Výstup 4" xfId="1836"/>
    <cellStyle name="Výstup 5" xfId="1837"/>
    <cellStyle name="Výstup 6" xfId="1838"/>
    <cellStyle name="Výstup 7" xfId="1839"/>
    <cellStyle name="Výstup 8" xfId="1840"/>
    <cellStyle name="Výstup 9" xfId="1841"/>
    <cellStyle name="Vysvětlující text" xfId="1842"/>
    <cellStyle name="Vysvětlující text 2" xfId="1843"/>
    <cellStyle name="Warning Text" xfId="1844"/>
    <cellStyle name="Zvýraznění 1" xfId="1845"/>
    <cellStyle name="Zvýraznění 1 10" xfId="1846"/>
    <cellStyle name="Zvýraznění 1 11" xfId="1847"/>
    <cellStyle name="Zvýraznění 1 12" xfId="1848"/>
    <cellStyle name="Zvýraznění 1 13" xfId="1849"/>
    <cellStyle name="Zvýraznění 1 14" xfId="1850"/>
    <cellStyle name="Zvýraznění 1 15" xfId="1851"/>
    <cellStyle name="Zvýraznění 1 16" xfId="1852"/>
    <cellStyle name="Zvýraznění 1 17" xfId="1853"/>
    <cellStyle name="Zvýraznění 1 18" xfId="1854"/>
    <cellStyle name="Zvýraznění 1 19" xfId="1855"/>
    <cellStyle name="Zvýraznění 1 2" xfId="1856"/>
    <cellStyle name="Zvýraznění 1 20" xfId="1857"/>
    <cellStyle name="Zvýraznění 1 21" xfId="1858"/>
    <cellStyle name="Zvýraznění 1 22" xfId="1859"/>
    <cellStyle name="Zvýraznění 1 23" xfId="1860"/>
    <cellStyle name="Zvýraznění 1 24" xfId="1861"/>
    <cellStyle name="Zvýraznění 1 25" xfId="1862"/>
    <cellStyle name="Zvýraznění 1 26" xfId="1863"/>
    <cellStyle name="Zvýraznění 1 27" xfId="1864"/>
    <cellStyle name="Zvýraznění 1 28" xfId="1865"/>
    <cellStyle name="Zvýraznění 1 29" xfId="1866"/>
    <cellStyle name="Zvýraznění 1 3" xfId="1867"/>
    <cellStyle name="Zvýraznění 1 30" xfId="1868"/>
    <cellStyle name="Zvýraznění 1 31" xfId="1869"/>
    <cellStyle name="Zvýraznění 1 32" xfId="1870"/>
    <cellStyle name="Zvýraznění 1 4" xfId="1871"/>
    <cellStyle name="Zvýraznění 1 5" xfId="1872"/>
    <cellStyle name="Zvýraznění 1 6" xfId="1873"/>
    <cellStyle name="Zvýraznění 1 7" xfId="1874"/>
    <cellStyle name="Zvýraznění 1 8" xfId="1875"/>
    <cellStyle name="Zvýraznění 1 9" xfId="1876"/>
    <cellStyle name="Zvýraznění 2" xfId="1877"/>
    <cellStyle name="Zvýraznění 2 10" xfId="1878"/>
    <cellStyle name="Zvýraznění 2 11" xfId="1879"/>
    <cellStyle name="Zvýraznění 2 12" xfId="1880"/>
    <cellStyle name="Zvýraznění 2 13" xfId="1881"/>
    <cellStyle name="Zvýraznění 2 14" xfId="1882"/>
    <cellStyle name="Zvýraznění 2 15" xfId="1883"/>
    <cellStyle name="Zvýraznění 2 16" xfId="1884"/>
    <cellStyle name="Zvýraznění 2 17" xfId="1885"/>
    <cellStyle name="Zvýraznění 2 18" xfId="1886"/>
    <cellStyle name="Zvýraznění 2 19" xfId="1887"/>
    <cellStyle name="Zvýraznění 2 2" xfId="1888"/>
    <cellStyle name="Zvýraznění 2 20" xfId="1889"/>
    <cellStyle name="Zvýraznění 2 21" xfId="1890"/>
    <cellStyle name="Zvýraznění 2 22" xfId="1891"/>
    <cellStyle name="Zvýraznění 2 23" xfId="1892"/>
    <cellStyle name="Zvýraznění 2 24" xfId="1893"/>
    <cellStyle name="Zvýraznění 2 25" xfId="1894"/>
    <cellStyle name="Zvýraznění 2 26" xfId="1895"/>
    <cellStyle name="Zvýraznění 2 27" xfId="1896"/>
    <cellStyle name="Zvýraznění 2 28" xfId="1897"/>
    <cellStyle name="Zvýraznění 2 29" xfId="1898"/>
    <cellStyle name="Zvýraznění 2 3" xfId="1899"/>
    <cellStyle name="Zvýraznění 2 30" xfId="1900"/>
    <cellStyle name="Zvýraznění 2 31" xfId="1901"/>
    <cellStyle name="Zvýraznění 2 32" xfId="1902"/>
    <cellStyle name="Zvýraznění 2 4" xfId="1903"/>
    <cellStyle name="Zvýraznění 2 5" xfId="1904"/>
    <cellStyle name="Zvýraznění 2 6" xfId="1905"/>
    <cellStyle name="Zvýraznění 2 7" xfId="1906"/>
    <cellStyle name="Zvýraznění 2 8" xfId="1907"/>
    <cellStyle name="Zvýraznění 2 9" xfId="1908"/>
    <cellStyle name="Zvýraznění 3" xfId="1909"/>
    <cellStyle name="Zvýraznění 3 10" xfId="1910"/>
    <cellStyle name="Zvýraznění 3 11" xfId="1911"/>
    <cellStyle name="Zvýraznění 3 12" xfId="1912"/>
    <cellStyle name="Zvýraznění 3 13" xfId="1913"/>
    <cellStyle name="Zvýraznění 3 14" xfId="1914"/>
    <cellStyle name="Zvýraznění 3 15" xfId="1915"/>
    <cellStyle name="Zvýraznění 3 16" xfId="1916"/>
    <cellStyle name="Zvýraznění 3 17" xfId="1917"/>
    <cellStyle name="Zvýraznění 3 18" xfId="1918"/>
    <cellStyle name="Zvýraznění 3 19" xfId="1919"/>
    <cellStyle name="Zvýraznění 3 2" xfId="1920"/>
    <cellStyle name="Zvýraznění 3 20" xfId="1921"/>
    <cellStyle name="Zvýraznění 3 21" xfId="1922"/>
    <cellStyle name="Zvýraznění 3 22" xfId="1923"/>
    <cellStyle name="Zvýraznění 3 23" xfId="1924"/>
    <cellStyle name="Zvýraznění 3 24" xfId="1925"/>
    <cellStyle name="Zvýraznění 3 25" xfId="1926"/>
    <cellStyle name="Zvýraznění 3 26" xfId="1927"/>
    <cellStyle name="Zvýraznění 3 27" xfId="1928"/>
    <cellStyle name="Zvýraznění 3 28" xfId="1929"/>
    <cellStyle name="Zvýraznění 3 29" xfId="1930"/>
    <cellStyle name="Zvýraznění 3 3" xfId="1931"/>
    <cellStyle name="Zvýraznění 3 30" xfId="1932"/>
    <cellStyle name="Zvýraznění 3 31" xfId="1933"/>
    <cellStyle name="Zvýraznění 3 32" xfId="1934"/>
    <cellStyle name="Zvýraznění 3 4" xfId="1935"/>
    <cellStyle name="Zvýraznění 3 5" xfId="1936"/>
    <cellStyle name="Zvýraznění 3 6" xfId="1937"/>
    <cellStyle name="Zvýraznění 3 7" xfId="1938"/>
    <cellStyle name="Zvýraznění 3 8" xfId="1939"/>
    <cellStyle name="Zvýraznění 3 9" xfId="1940"/>
    <cellStyle name="Zvýraznění 4" xfId="1941"/>
    <cellStyle name="Zvýraznění 4 10" xfId="1942"/>
    <cellStyle name="Zvýraznění 4 11" xfId="1943"/>
    <cellStyle name="Zvýraznění 4 12" xfId="1944"/>
    <cellStyle name="Zvýraznění 4 13" xfId="1945"/>
    <cellStyle name="Zvýraznění 4 14" xfId="1946"/>
    <cellStyle name="Zvýraznění 4 15" xfId="1947"/>
    <cellStyle name="Zvýraznění 4 16" xfId="1948"/>
    <cellStyle name="Zvýraznění 4 17" xfId="1949"/>
    <cellStyle name="Zvýraznění 4 18" xfId="1950"/>
    <cellStyle name="Zvýraznění 4 19" xfId="1951"/>
    <cellStyle name="Zvýraznění 4 2" xfId="1952"/>
    <cellStyle name="Zvýraznění 4 20" xfId="1953"/>
    <cellStyle name="Zvýraznění 4 21" xfId="1954"/>
    <cellStyle name="Zvýraznění 4 22" xfId="1955"/>
    <cellStyle name="Zvýraznění 4 23" xfId="1956"/>
    <cellStyle name="Zvýraznění 4 24" xfId="1957"/>
    <cellStyle name="Zvýraznění 4 25" xfId="1958"/>
    <cellStyle name="Zvýraznění 4 26" xfId="1959"/>
    <cellStyle name="Zvýraznění 4 27" xfId="1960"/>
    <cellStyle name="Zvýraznění 4 28" xfId="1961"/>
    <cellStyle name="Zvýraznění 4 29" xfId="1962"/>
    <cellStyle name="Zvýraznění 4 3" xfId="1963"/>
    <cellStyle name="Zvýraznění 4 30" xfId="1964"/>
    <cellStyle name="Zvýraznění 4 31" xfId="1965"/>
    <cellStyle name="Zvýraznění 4 32" xfId="1966"/>
    <cellStyle name="Zvýraznění 4 4" xfId="1967"/>
    <cellStyle name="Zvýraznění 4 5" xfId="1968"/>
    <cellStyle name="Zvýraznění 4 6" xfId="1969"/>
    <cellStyle name="Zvýraznění 4 7" xfId="1970"/>
    <cellStyle name="Zvýraznění 4 8" xfId="1971"/>
    <cellStyle name="Zvýraznění 4 9" xfId="1972"/>
    <cellStyle name="Zvýraznění 5" xfId="1973"/>
    <cellStyle name="Zvýraznění 5 10" xfId="1974"/>
    <cellStyle name="Zvýraznění 5 11" xfId="1975"/>
    <cellStyle name="Zvýraznění 5 12" xfId="1976"/>
    <cellStyle name="Zvýraznění 5 13" xfId="1977"/>
    <cellStyle name="Zvýraznění 5 14" xfId="1978"/>
    <cellStyle name="Zvýraznění 5 15" xfId="1979"/>
    <cellStyle name="Zvýraznění 5 16" xfId="1980"/>
    <cellStyle name="Zvýraznění 5 17" xfId="1981"/>
    <cellStyle name="Zvýraznění 5 18" xfId="1982"/>
    <cellStyle name="Zvýraznění 5 19" xfId="1983"/>
    <cellStyle name="Zvýraznění 5 2" xfId="1984"/>
    <cellStyle name="Zvýraznění 5 20" xfId="1985"/>
    <cellStyle name="Zvýraznění 5 21" xfId="1986"/>
    <cellStyle name="Zvýraznění 5 22" xfId="1987"/>
    <cellStyle name="Zvýraznění 5 23" xfId="1988"/>
    <cellStyle name="Zvýraznění 5 24" xfId="1989"/>
    <cellStyle name="Zvýraznění 5 25" xfId="1990"/>
    <cellStyle name="Zvýraznění 5 26" xfId="1991"/>
    <cellStyle name="Zvýraznění 5 27" xfId="1992"/>
    <cellStyle name="Zvýraznění 5 28" xfId="1993"/>
    <cellStyle name="Zvýraznění 5 29" xfId="1994"/>
    <cellStyle name="Zvýraznění 5 3" xfId="1995"/>
    <cellStyle name="Zvýraznění 5 30" xfId="1996"/>
    <cellStyle name="Zvýraznění 5 31" xfId="1997"/>
    <cellStyle name="Zvýraznění 5 32" xfId="1998"/>
    <cellStyle name="Zvýraznění 5 4" xfId="1999"/>
    <cellStyle name="Zvýraznění 5 5" xfId="2000"/>
    <cellStyle name="Zvýraznění 5 6" xfId="2001"/>
    <cellStyle name="Zvýraznění 5 7" xfId="2002"/>
    <cellStyle name="Zvýraznění 5 8" xfId="2003"/>
    <cellStyle name="Zvýraznění 5 9" xfId="2004"/>
    <cellStyle name="Zvýraznění 6" xfId="2005"/>
    <cellStyle name="Zvýraznění 6 10" xfId="2006"/>
    <cellStyle name="Zvýraznění 6 11" xfId="2007"/>
    <cellStyle name="Zvýraznění 6 12" xfId="2008"/>
    <cellStyle name="Zvýraznění 6 13" xfId="2009"/>
    <cellStyle name="Zvýraznění 6 14" xfId="2010"/>
    <cellStyle name="Zvýraznění 6 15" xfId="2011"/>
    <cellStyle name="Zvýraznění 6 16" xfId="2012"/>
    <cellStyle name="Zvýraznění 6 17" xfId="2013"/>
    <cellStyle name="Zvýraznění 6 18" xfId="2014"/>
    <cellStyle name="Zvýraznění 6 19" xfId="2015"/>
    <cellStyle name="Zvýraznění 6 2" xfId="2016"/>
    <cellStyle name="Zvýraznění 6 20" xfId="2017"/>
    <cellStyle name="Zvýraznění 6 21" xfId="2018"/>
    <cellStyle name="Zvýraznění 6 22" xfId="2019"/>
    <cellStyle name="Zvýraznění 6 23" xfId="2020"/>
    <cellStyle name="Zvýraznění 6 24" xfId="2021"/>
    <cellStyle name="Zvýraznění 6 25" xfId="2022"/>
    <cellStyle name="Zvýraznění 6 26" xfId="2023"/>
    <cellStyle name="Zvýraznění 6 27" xfId="2024"/>
    <cellStyle name="Zvýraznění 6 28" xfId="2025"/>
    <cellStyle name="Zvýraznění 6 29" xfId="2026"/>
    <cellStyle name="Zvýraznění 6 3" xfId="2027"/>
    <cellStyle name="Zvýraznění 6 30" xfId="2028"/>
    <cellStyle name="Zvýraznění 6 31" xfId="2029"/>
    <cellStyle name="Zvýraznění 6 32" xfId="2030"/>
    <cellStyle name="Zvýraznění 6 4" xfId="2031"/>
    <cellStyle name="Zvýraznění 6 5" xfId="2032"/>
    <cellStyle name="Zvýraznění 6 6" xfId="2033"/>
    <cellStyle name="Zvýraznění 6 7" xfId="2034"/>
    <cellStyle name="Zvýraznění 6 8" xfId="2035"/>
    <cellStyle name="Zvýraznění 6 9" xfId="20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ziv\Covcb-o1\Propo&#269;ty\Propo&#269;et%20n&#225;klad&#367;%20-%20ten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Covcb-o1\Propo&#269;ty\Propo&#269;et%20n&#225;klad&#367;%20-%20tend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Uziv\Covcb-o1\Propo&#269;ty\Propo&#269;et%20n&#225;klad&#367;%20-%20ten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y\Pardubice5-TDS1\Svazek%205%20-%20V&#253;kazy%20v&#253;m&#283;r\Temp\bio3%20-%20n&#225;klady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ziv\&#268;OV%20&#268;esk&#233;%20Bud&#283;jovice%20-%20optimalizace%20aera&#269;n&#237;ho%20syst&#233;mu\Podklady\Nov&#225;k\DOKUMENTACE\v&#253;kaz%20v&#253;m&#283;r\Uziv\Pardubice3-DUR\Propo&#269;et\Uziv\Covcb-o1\Propo&#269;ty\Propo&#269;et%20n&#225;klad&#367;%20-%20tend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ziv\&#268;OV%20&#268;esk&#233;%20Bud&#283;jovice%20-%20optimalizace%20aera&#269;n&#237;ho%20syst&#233;mu\Podklady\SAMEC\D-26042-BAR-ROZ-002-01%20-%20&#268;OV%20&#268;.Bud&#283;jovece%20-%20Optimalizace%20aera&#269;n&#237;ho%20syst&#233;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  <sheetName val="B_ STROJNÍ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_ STROJ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LKOVÉ NÁKLADY"/>
      <sheetName val="STAVEBNÍ OBJEKTY"/>
      <sheetName val="PROVOZNÍ SOUBORY"/>
      <sheetName val="ELEKTRO"/>
      <sheetName val="ASŘTP"/>
      <sheetName val="OSTATNÍ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. STAVEBNÍ"/>
      <sheetName val="B. STROJNÍ"/>
      <sheetName val="C. ELEKTRO"/>
      <sheetName val="D. ASŘTP"/>
      <sheetName val="E. OSTATNÍ"/>
      <sheetName val="F. PRÁCE V ČASOVÉ MZDĚ"/>
      <sheetName val="G. SOUHR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1.75390625" style="15" customWidth="1"/>
    <col min="2" max="2" width="55.125" style="0" customWidth="1"/>
    <col min="3" max="5" width="17.625" style="0" customWidth="1"/>
    <col min="7" max="7" width="14.00390625" style="0" customWidth="1"/>
    <col min="9" max="9" width="16.00390625" style="0" customWidth="1"/>
  </cols>
  <sheetData>
    <row r="1" spans="1:14" ht="75.75" customHeight="1" thickBot="1">
      <c r="A1" s="475" t="s">
        <v>1891</v>
      </c>
      <c r="B1" s="476"/>
      <c r="C1" s="476"/>
      <c r="D1" s="476"/>
      <c r="E1" s="477"/>
      <c r="F1" s="3"/>
      <c r="G1" s="1"/>
      <c r="H1" s="1"/>
      <c r="I1" s="1"/>
      <c r="J1" s="1"/>
      <c r="K1" s="1"/>
      <c r="L1" s="1"/>
      <c r="M1" s="1"/>
      <c r="N1" s="1"/>
    </row>
    <row r="2" spans="1:14" ht="40.5" customHeight="1">
      <c r="A2" s="472" t="s">
        <v>2006</v>
      </c>
      <c r="B2" s="473"/>
      <c r="C2" s="473"/>
      <c r="D2" s="473"/>
      <c r="E2" s="474"/>
      <c r="G2" s="1"/>
      <c r="H2" s="1"/>
      <c r="I2" s="1"/>
      <c r="J2" s="1"/>
      <c r="K2" s="1"/>
      <c r="L2" s="1"/>
      <c r="M2" s="1"/>
      <c r="N2" s="1"/>
    </row>
    <row r="3" spans="1:6" s="1" customFormat="1" ht="16.5" customHeight="1">
      <c r="A3" s="353" t="s">
        <v>5</v>
      </c>
      <c r="B3" s="354" t="s">
        <v>15</v>
      </c>
      <c r="C3" s="355" t="s">
        <v>1</v>
      </c>
      <c r="D3" s="356" t="s">
        <v>0</v>
      </c>
      <c r="E3" s="357" t="s">
        <v>2</v>
      </c>
      <c r="F3" s="2"/>
    </row>
    <row r="4" spans="1:6" s="1" customFormat="1" ht="16.5" customHeight="1">
      <c r="A4" s="22"/>
      <c r="B4" s="33" t="s">
        <v>1989</v>
      </c>
      <c r="C4" s="366">
        <f>Stavba!H29</f>
        <v>0</v>
      </c>
      <c r="D4" s="367">
        <f>C4*0.21</f>
        <v>0</v>
      </c>
      <c r="E4" s="368">
        <f>C4+D4</f>
        <v>0</v>
      </c>
      <c r="F4" s="2"/>
    </row>
    <row r="5" spans="1:6" s="1" customFormat="1" ht="16.5" customHeight="1">
      <c r="A5" s="22"/>
      <c r="B5" s="33" t="s">
        <v>1990</v>
      </c>
      <c r="C5" s="366">
        <f>Stavba!H30</f>
        <v>0</v>
      </c>
      <c r="D5" s="367">
        <f>C5*0.21</f>
        <v>0</v>
      </c>
      <c r="E5" s="368">
        <f>C5+D5</f>
        <v>0</v>
      </c>
      <c r="F5" s="2"/>
    </row>
    <row r="6" spans="1:9" s="1" customFormat="1" ht="15" customHeight="1" thickBot="1">
      <c r="A6" s="23"/>
      <c r="B6" s="13" t="s">
        <v>7</v>
      </c>
      <c r="C6" s="366"/>
      <c r="D6" s="367"/>
      <c r="E6" s="368"/>
      <c r="F6" s="2"/>
      <c r="G6" s="4"/>
      <c r="H6"/>
      <c r="I6" s="4"/>
    </row>
    <row r="7" spans="1:14" ht="17.25" thickBot="1">
      <c r="A7" s="24"/>
      <c r="B7" s="21" t="s">
        <v>8</v>
      </c>
      <c r="C7" s="369">
        <f>SUM(C4:C6)</f>
        <v>0</v>
      </c>
      <c r="D7" s="370">
        <f>SUM(D4:D6)</f>
        <v>0</v>
      </c>
      <c r="E7" s="371">
        <f>SUM(E4:E6)</f>
        <v>0</v>
      </c>
      <c r="G7" s="1"/>
      <c r="H7" s="1"/>
      <c r="I7" s="1"/>
      <c r="J7" s="1"/>
      <c r="K7" s="1"/>
      <c r="L7" s="1"/>
      <c r="M7" s="1"/>
      <c r="N7" s="1"/>
    </row>
    <row r="8" spans="1:6" s="1" customFormat="1" ht="15" customHeight="1">
      <c r="A8" s="24"/>
      <c r="B8" s="9"/>
      <c r="C8" s="10"/>
      <c r="D8" s="10"/>
      <c r="E8" s="25"/>
      <c r="F8" s="2"/>
    </row>
    <row r="9" spans="1:6" s="1" customFormat="1" ht="16.5" customHeight="1">
      <c r="A9" s="353" t="s">
        <v>17</v>
      </c>
      <c r="B9" s="354" t="s">
        <v>16</v>
      </c>
      <c r="C9" s="355" t="s">
        <v>1</v>
      </c>
      <c r="D9" s="356" t="s">
        <v>0</v>
      </c>
      <c r="E9" s="357" t="s">
        <v>2</v>
      </c>
      <c r="F9" s="2"/>
    </row>
    <row r="10" spans="1:6" s="1" customFormat="1" ht="15" customHeight="1">
      <c r="A10" s="22"/>
      <c r="B10" s="16" t="s">
        <v>1991</v>
      </c>
      <c r="C10" s="366">
        <f>'PS02 - Mechanické čištění'!H159</f>
        <v>0</v>
      </c>
      <c r="D10" s="367">
        <f>C10*0.21</f>
        <v>0</v>
      </c>
      <c r="E10" s="368">
        <f>C10+D10</f>
        <v>0</v>
      </c>
      <c r="F10" s="2"/>
    </row>
    <row r="11" spans="1:6" s="1" customFormat="1" ht="15" customHeight="1">
      <c r="A11" s="22"/>
      <c r="B11" s="16" t="s">
        <v>1992</v>
      </c>
      <c r="C11" s="366">
        <f>'PS03.1 '!H55</f>
        <v>0</v>
      </c>
      <c r="D11" s="367">
        <f>C11*0.21</f>
        <v>0</v>
      </c>
      <c r="E11" s="368">
        <f>C11+D11</f>
        <v>0</v>
      </c>
      <c r="F11" s="2"/>
    </row>
    <row r="12" spans="1:6" s="1" customFormat="1" ht="15" customHeight="1">
      <c r="A12" s="22"/>
      <c r="B12" s="16" t="s">
        <v>1993</v>
      </c>
      <c r="C12" s="366">
        <f>'EL-ASŘTP 2.etapa, část 2'!L3</f>
        <v>0</v>
      </c>
      <c r="D12" s="367">
        <f>C12*0.21</f>
        <v>0</v>
      </c>
      <c r="E12" s="368">
        <f>C12+D12</f>
        <v>0</v>
      </c>
      <c r="F12" s="2"/>
    </row>
    <row r="13" spans="1:6" s="1" customFormat="1" ht="15" customHeight="1" thickBot="1">
      <c r="A13" s="26"/>
      <c r="B13" s="5"/>
      <c r="C13" s="17"/>
      <c r="D13" s="18"/>
      <c r="E13" s="19"/>
      <c r="F13" s="2"/>
    </row>
    <row r="14" spans="1:6" s="1" customFormat="1" ht="16.5" customHeight="1" thickBot="1">
      <c r="A14" s="24"/>
      <c r="B14" s="14" t="s">
        <v>8</v>
      </c>
      <c r="C14" s="369">
        <f>SUM(C10:C13)</f>
        <v>0</v>
      </c>
      <c r="D14" s="370">
        <f>SUM(D10:D13)</f>
        <v>0</v>
      </c>
      <c r="E14" s="371">
        <f>SUM(E10:E13)</f>
        <v>0</v>
      </c>
      <c r="F14" s="2"/>
    </row>
    <row r="15" spans="1:6" s="1" customFormat="1" ht="15" customHeight="1" thickBot="1">
      <c r="A15" s="24"/>
      <c r="B15" s="9"/>
      <c r="C15" s="10"/>
      <c r="D15" s="10"/>
      <c r="E15" s="25"/>
      <c r="F15" s="2"/>
    </row>
    <row r="16" spans="1:6" s="1" customFormat="1" ht="16.5" customHeight="1" thickBot="1">
      <c r="A16" s="27"/>
      <c r="B16" s="20" t="s">
        <v>18</v>
      </c>
      <c r="C16" s="372">
        <f>C7+C14</f>
        <v>0</v>
      </c>
      <c r="D16" s="373">
        <f>D7+D14</f>
        <v>0</v>
      </c>
      <c r="E16" s="374">
        <f>E7+E14</f>
        <v>0</v>
      </c>
      <c r="F16" s="2"/>
    </row>
    <row r="17" spans="1:9" ht="12.75">
      <c r="A17" s="28"/>
      <c r="B17" s="11"/>
      <c r="C17" s="12"/>
      <c r="D17" s="12"/>
      <c r="E17" s="29"/>
      <c r="I17" s="3"/>
    </row>
    <row r="18" spans="1:6" s="1" customFormat="1" ht="16.5" customHeight="1">
      <c r="A18" s="353" t="s">
        <v>12</v>
      </c>
      <c r="B18" s="354" t="s">
        <v>6</v>
      </c>
      <c r="C18" s="355" t="s">
        <v>1</v>
      </c>
      <c r="D18" s="356" t="s">
        <v>0</v>
      </c>
      <c r="E18" s="357" t="s">
        <v>2</v>
      </c>
      <c r="F18" s="2"/>
    </row>
    <row r="19" spans="1:6" s="1" customFormat="1" ht="15" customHeight="1">
      <c r="A19" s="22"/>
      <c r="B19" s="16" t="s">
        <v>6</v>
      </c>
      <c r="C19" s="366">
        <f>'VEDLEJŠÍ NÁKLADY'!F12</f>
        <v>0</v>
      </c>
      <c r="D19" s="367">
        <f>C19*0.21</f>
        <v>0</v>
      </c>
      <c r="E19" s="368">
        <f>C19+D19</f>
        <v>0</v>
      </c>
      <c r="F19" s="2"/>
    </row>
    <row r="20" spans="1:6" s="1" customFormat="1" ht="15" customHeight="1" thickBot="1">
      <c r="A20" s="26"/>
      <c r="B20" s="5"/>
      <c r="C20" s="6"/>
      <c r="D20" s="7"/>
      <c r="E20" s="8"/>
      <c r="F20" s="2"/>
    </row>
    <row r="21" spans="1:6" s="1" customFormat="1" ht="16.5" customHeight="1" thickBot="1">
      <c r="A21" s="24"/>
      <c r="B21" s="14" t="s">
        <v>8</v>
      </c>
      <c r="C21" s="369">
        <f>SUM(C19:C20)</f>
        <v>0</v>
      </c>
      <c r="D21" s="370">
        <f>SUM(D19:D20)</f>
        <v>0</v>
      </c>
      <c r="E21" s="371">
        <f>SUM(E19:E20)</f>
        <v>0</v>
      </c>
      <c r="F21" s="2"/>
    </row>
    <row r="22" spans="1:9" ht="13.5" thickBot="1">
      <c r="A22" s="28"/>
      <c r="B22" s="11"/>
      <c r="C22" s="11"/>
      <c r="D22" s="11"/>
      <c r="E22" s="32"/>
      <c r="I22" s="3"/>
    </row>
    <row r="23" spans="1:6" s="1" customFormat="1" ht="16.5" customHeight="1" thickBot="1">
      <c r="A23" s="27"/>
      <c r="B23" s="20" t="s">
        <v>13</v>
      </c>
      <c r="C23" s="372">
        <f>C16+C21</f>
        <v>0</v>
      </c>
      <c r="D23" s="373">
        <f>D16+D21</f>
        <v>0</v>
      </c>
      <c r="E23" s="374">
        <f>E16+E21</f>
        <v>0</v>
      </c>
      <c r="F23" s="2"/>
    </row>
    <row r="24" spans="1:9" ht="12.75">
      <c r="A24" s="30"/>
      <c r="B24" s="31"/>
      <c r="C24" s="31"/>
      <c r="D24" s="31"/>
      <c r="E24" s="31"/>
      <c r="I24" s="3"/>
    </row>
    <row r="25" ht="12.75">
      <c r="I25" s="3"/>
    </row>
  </sheetData>
  <sheetProtection password="A2DB" sheet="1" selectLockedCells="1"/>
  <mergeCells count="2">
    <mergeCell ref="A2:E2"/>
    <mergeCell ref="A1:E1"/>
  </mergeCells>
  <printOptions horizontalCentered="1"/>
  <pageMargins left="0.8661417322834646" right="0.1968503937007874" top="0.984251968503937" bottom="0.984251968503937" header="0.5118110236220472" footer="0.5118110236220472"/>
  <pageSetup fitToHeight="11" horizontalDpi="600" verticalDpi="600" orientation="portrait" paperSize="9" scale="75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  <rowBreaks count="1" manualBreakCount="1">
    <brk id="23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Zeros="0" view="pageBreakPreview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9.125" style="638" customWidth="1"/>
    <col min="2" max="2" width="63.75390625" style="638" bestFit="1" customWidth="1"/>
    <col min="3" max="16384" width="9.125" style="638" customWidth="1"/>
  </cols>
  <sheetData>
    <row r="1" spans="1:9" ht="36.75" thickBot="1">
      <c r="A1" s="678" t="s">
        <v>42</v>
      </c>
      <c r="B1" s="679" t="s">
        <v>41</v>
      </c>
      <c r="C1" s="257" t="s">
        <v>20</v>
      </c>
      <c r="D1" s="257" t="s">
        <v>21</v>
      </c>
      <c r="E1" s="654" t="s">
        <v>40</v>
      </c>
      <c r="F1" s="655" t="s">
        <v>3</v>
      </c>
      <c r="G1" s="258" t="s">
        <v>39</v>
      </c>
      <c r="H1" s="669" t="s">
        <v>38</v>
      </c>
      <c r="I1" s="259"/>
    </row>
    <row r="2" spans="1:9" ht="12">
      <c r="A2" s="680" t="s">
        <v>2006</v>
      </c>
      <c r="B2" s="681" t="s">
        <v>315</v>
      </c>
      <c r="C2" s="260"/>
      <c r="D2" s="260"/>
      <c r="E2" s="656"/>
      <c r="F2" s="657"/>
      <c r="G2" s="261"/>
      <c r="H2" s="670"/>
      <c r="I2" s="272"/>
    </row>
    <row r="3" spans="1:9" ht="12">
      <c r="A3" s="682"/>
      <c r="B3" s="683" t="s">
        <v>316</v>
      </c>
      <c r="C3" s="273"/>
      <c r="D3" s="273"/>
      <c r="E3" s="658"/>
      <c r="F3" s="659"/>
      <c r="G3" s="274"/>
      <c r="H3" s="671"/>
      <c r="I3" s="272"/>
    </row>
    <row r="4" spans="1:9" ht="12">
      <c r="A4" s="682" t="s">
        <v>290</v>
      </c>
      <c r="B4" s="684" t="s">
        <v>317</v>
      </c>
      <c r="C4" s="273"/>
      <c r="D4" s="273"/>
      <c r="E4" s="658"/>
      <c r="F4" s="659"/>
      <c r="G4" s="274"/>
      <c r="H4" s="671"/>
      <c r="I4" s="272"/>
    </row>
    <row r="5" spans="1:9" ht="12">
      <c r="A5" s="682" t="s">
        <v>291</v>
      </c>
      <c r="B5" s="684" t="s">
        <v>317</v>
      </c>
      <c r="C5" s="273"/>
      <c r="D5" s="273"/>
      <c r="E5" s="658"/>
      <c r="F5" s="659"/>
      <c r="G5" s="274"/>
      <c r="H5" s="671"/>
      <c r="I5" s="272"/>
    </row>
    <row r="6" spans="1:9" ht="12">
      <c r="A6" s="682" t="s">
        <v>292</v>
      </c>
      <c r="B6" s="684" t="s">
        <v>317</v>
      </c>
      <c r="C6" s="273"/>
      <c r="D6" s="273"/>
      <c r="E6" s="658"/>
      <c r="F6" s="659"/>
      <c r="G6" s="274"/>
      <c r="H6" s="671"/>
      <c r="I6" s="272"/>
    </row>
    <row r="7" spans="1:9" ht="12">
      <c r="A7" s="682" t="s">
        <v>293</v>
      </c>
      <c r="B7" s="684" t="s">
        <v>317</v>
      </c>
      <c r="C7" s="273"/>
      <c r="D7" s="273"/>
      <c r="E7" s="658"/>
      <c r="F7" s="659"/>
      <c r="G7" s="274"/>
      <c r="H7" s="671"/>
      <c r="I7" s="272"/>
    </row>
    <row r="8" spans="1:9" s="641" customFormat="1" ht="228">
      <c r="A8" s="682" t="s">
        <v>318</v>
      </c>
      <c r="B8" s="685" t="s">
        <v>2007</v>
      </c>
      <c r="C8" s="359"/>
      <c r="D8" s="359"/>
      <c r="E8" s="660" t="s">
        <v>11</v>
      </c>
      <c r="F8" s="660">
        <v>1</v>
      </c>
      <c r="G8" s="377"/>
      <c r="H8" s="672">
        <f aca="true" t="shared" si="0" ref="H8:H14">F8*G8</f>
        <v>0</v>
      </c>
      <c r="I8" s="640"/>
    </row>
    <row r="9" spans="1:9" s="641" customFormat="1" ht="228">
      <c r="A9" s="682" t="s">
        <v>319</v>
      </c>
      <c r="B9" s="685" t="s">
        <v>2007</v>
      </c>
      <c r="C9" s="359"/>
      <c r="D9" s="359"/>
      <c r="E9" s="660" t="s">
        <v>11</v>
      </c>
      <c r="F9" s="660">
        <v>1</v>
      </c>
      <c r="G9" s="377"/>
      <c r="H9" s="672">
        <f t="shared" si="0"/>
        <v>0</v>
      </c>
      <c r="I9" s="640"/>
    </row>
    <row r="10" spans="1:9" s="641" customFormat="1" ht="228">
      <c r="A10" s="682" t="s">
        <v>320</v>
      </c>
      <c r="B10" s="685" t="s">
        <v>2007</v>
      </c>
      <c r="C10" s="359"/>
      <c r="D10" s="359"/>
      <c r="E10" s="660" t="s">
        <v>11</v>
      </c>
      <c r="F10" s="660">
        <v>1</v>
      </c>
      <c r="G10" s="377"/>
      <c r="H10" s="672">
        <f>F10*G10</f>
        <v>0</v>
      </c>
      <c r="I10" s="640"/>
    </row>
    <row r="11" spans="1:9" ht="108">
      <c r="A11" s="682" t="s">
        <v>294</v>
      </c>
      <c r="B11" s="686" t="s">
        <v>1962</v>
      </c>
      <c r="C11" s="359"/>
      <c r="D11" s="360"/>
      <c r="E11" s="660" t="s">
        <v>11</v>
      </c>
      <c r="F11" s="660">
        <v>1</v>
      </c>
      <c r="G11" s="377"/>
      <c r="H11" s="672">
        <f t="shared" si="0"/>
        <v>0</v>
      </c>
      <c r="I11" s="640"/>
    </row>
    <row r="12" spans="1:9" ht="108">
      <c r="A12" s="682" t="s">
        <v>295</v>
      </c>
      <c r="B12" s="686" t="s">
        <v>1962</v>
      </c>
      <c r="C12" s="359"/>
      <c r="D12" s="360"/>
      <c r="E12" s="660" t="s">
        <v>11</v>
      </c>
      <c r="F12" s="660">
        <v>1</v>
      </c>
      <c r="G12" s="377"/>
      <c r="H12" s="672">
        <f t="shared" si="0"/>
        <v>0</v>
      </c>
      <c r="I12" s="640"/>
    </row>
    <row r="13" spans="1:9" ht="108">
      <c r="A13" s="682" t="s">
        <v>296</v>
      </c>
      <c r="B13" s="686" t="s">
        <v>1962</v>
      </c>
      <c r="C13" s="359"/>
      <c r="D13" s="360"/>
      <c r="E13" s="660" t="s">
        <v>11</v>
      </c>
      <c r="F13" s="660">
        <v>1</v>
      </c>
      <c r="G13" s="377"/>
      <c r="H13" s="672">
        <f t="shared" si="0"/>
        <v>0</v>
      </c>
      <c r="I13" s="640"/>
    </row>
    <row r="14" spans="1:9" ht="108">
      <c r="A14" s="682" t="s">
        <v>297</v>
      </c>
      <c r="B14" s="686" t="s">
        <v>1962</v>
      </c>
      <c r="C14" s="359"/>
      <c r="D14" s="360"/>
      <c r="E14" s="660" t="s">
        <v>11</v>
      </c>
      <c r="F14" s="660">
        <v>1</v>
      </c>
      <c r="G14" s="377"/>
      <c r="H14" s="672">
        <f t="shared" si="0"/>
        <v>0</v>
      </c>
      <c r="I14" s="640"/>
    </row>
    <row r="15" spans="1:9" s="642" customFormat="1" ht="12">
      <c r="A15" s="682" t="s">
        <v>298</v>
      </c>
      <c r="B15" s="685" t="s">
        <v>317</v>
      </c>
      <c r="C15" s="264"/>
      <c r="D15" s="264"/>
      <c r="E15" s="660"/>
      <c r="F15" s="660"/>
      <c r="G15" s="377"/>
      <c r="H15" s="672"/>
      <c r="I15" s="640"/>
    </row>
    <row r="16" spans="1:9" s="642" customFormat="1" ht="12">
      <c r="A16" s="682" t="s">
        <v>299</v>
      </c>
      <c r="B16" s="685" t="s">
        <v>317</v>
      </c>
      <c r="C16" s="264"/>
      <c r="D16" s="264"/>
      <c r="E16" s="660"/>
      <c r="F16" s="660"/>
      <c r="G16" s="377"/>
      <c r="H16" s="672"/>
      <c r="I16" s="640"/>
    </row>
    <row r="17" spans="1:9" s="642" customFormat="1" ht="12">
      <c r="A17" s="682" t="s">
        <v>300</v>
      </c>
      <c r="B17" s="685" t="s">
        <v>317</v>
      </c>
      <c r="C17" s="264"/>
      <c r="D17" s="264"/>
      <c r="E17" s="660"/>
      <c r="F17" s="660"/>
      <c r="G17" s="377"/>
      <c r="H17" s="672"/>
      <c r="I17" s="640"/>
    </row>
    <row r="18" spans="1:9" s="642" customFormat="1" ht="12">
      <c r="A18" s="682" t="s">
        <v>301</v>
      </c>
      <c r="B18" s="685" t="s">
        <v>317</v>
      </c>
      <c r="C18" s="264"/>
      <c r="D18" s="264"/>
      <c r="E18" s="660"/>
      <c r="F18" s="660"/>
      <c r="G18" s="377"/>
      <c r="H18" s="672"/>
      <c r="I18" s="640"/>
    </row>
    <row r="19" spans="1:9" s="642" customFormat="1" ht="12">
      <c r="A19" s="682" t="s">
        <v>302</v>
      </c>
      <c r="B19" s="685" t="s">
        <v>317</v>
      </c>
      <c r="C19" s="264"/>
      <c r="D19" s="264"/>
      <c r="E19" s="660"/>
      <c r="F19" s="660"/>
      <c r="G19" s="377"/>
      <c r="H19" s="672"/>
      <c r="I19" s="640"/>
    </row>
    <row r="20" spans="1:9" s="642" customFormat="1" ht="12">
      <c r="A20" s="682" t="s">
        <v>303</v>
      </c>
      <c r="B20" s="685" t="s">
        <v>317</v>
      </c>
      <c r="C20" s="264"/>
      <c r="D20" s="264"/>
      <c r="E20" s="660"/>
      <c r="F20" s="660"/>
      <c r="G20" s="377"/>
      <c r="H20" s="672"/>
      <c r="I20" s="640"/>
    </row>
    <row r="21" spans="1:9" ht="60">
      <c r="A21" s="682" t="s">
        <v>321</v>
      </c>
      <c r="B21" s="687" t="s">
        <v>322</v>
      </c>
      <c r="C21" s="362"/>
      <c r="D21" s="363"/>
      <c r="E21" s="660" t="s">
        <v>11</v>
      </c>
      <c r="F21" s="660">
        <v>1</v>
      </c>
      <c r="G21" s="377"/>
      <c r="H21" s="672">
        <f>F21*G21</f>
        <v>0</v>
      </c>
      <c r="I21" s="640"/>
    </row>
    <row r="22" spans="1:9" ht="60">
      <c r="A22" s="682" t="s">
        <v>324</v>
      </c>
      <c r="B22" s="687" t="s">
        <v>322</v>
      </c>
      <c r="C22" s="362"/>
      <c r="D22" s="363"/>
      <c r="E22" s="660" t="s">
        <v>11</v>
      </c>
      <c r="F22" s="660">
        <v>1</v>
      </c>
      <c r="G22" s="377"/>
      <c r="H22" s="672">
        <f>F22*G22</f>
        <v>0</v>
      </c>
      <c r="I22" s="640"/>
    </row>
    <row r="23" spans="1:9" ht="60">
      <c r="A23" s="682" t="s">
        <v>325</v>
      </c>
      <c r="B23" s="687" t="s">
        <v>322</v>
      </c>
      <c r="C23" s="362"/>
      <c r="D23" s="363"/>
      <c r="E23" s="660" t="s">
        <v>11</v>
      </c>
      <c r="F23" s="660">
        <v>1</v>
      </c>
      <c r="G23" s="377"/>
      <c r="H23" s="672">
        <f>F23*G23</f>
        <v>0</v>
      </c>
      <c r="I23" s="640"/>
    </row>
    <row r="24" spans="1:9" ht="60">
      <c r="A24" s="682" t="s">
        <v>326</v>
      </c>
      <c r="B24" s="687" t="s">
        <v>322</v>
      </c>
      <c r="C24" s="362"/>
      <c r="D24" s="363"/>
      <c r="E24" s="660" t="s">
        <v>11</v>
      </c>
      <c r="F24" s="660">
        <v>1</v>
      </c>
      <c r="G24" s="377"/>
      <c r="H24" s="672">
        <f>F24*G24</f>
        <v>0</v>
      </c>
      <c r="I24" s="640"/>
    </row>
    <row r="25" spans="1:9" ht="12">
      <c r="A25" s="688"/>
      <c r="B25" s="683" t="s">
        <v>327</v>
      </c>
      <c r="C25" s="273"/>
      <c r="D25" s="273"/>
      <c r="E25" s="658"/>
      <c r="F25" s="659"/>
      <c r="G25" s="381"/>
      <c r="H25" s="673"/>
      <c r="I25" s="272"/>
    </row>
    <row r="26" spans="1:9" ht="24">
      <c r="A26" s="682" t="s">
        <v>328</v>
      </c>
      <c r="B26" s="686" t="s">
        <v>329</v>
      </c>
      <c r="C26" s="643"/>
      <c r="D26" s="643"/>
      <c r="E26" s="661" t="s">
        <v>26</v>
      </c>
      <c r="F26" s="661" t="s">
        <v>330</v>
      </c>
      <c r="G26" s="377"/>
      <c r="H26" s="672">
        <f aca="true" t="shared" si="1" ref="H26:H31">F26*G26</f>
        <v>0</v>
      </c>
      <c r="I26" s="270"/>
    </row>
    <row r="27" spans="1:9" ht="24">
      <c r="A27" s="682" t="s">
        <v>331</v>
      </c>
      <c r="B27" s="686" t="s">
        <v>332</v>
      </c>
      <c r="C27" s="643"/>
      <c r="D27" s="643"/>
      <c r="E27" s="661" t="s">
        <v>26</v>
      </c>
      <c r="F27" s="661" t="s">
        <v>323</v>
      </c>
      <c r="G27" s="377"/>
      <c r="H27" s="672">
        <f>F27*G27</f>
        <v>0</v>
      </c>
      <c r="I27" s="270"/>
    </row>
    <row r="28" spans="1:9" ht="24">
      <c r="A28" s="682" t="s">
        <v>333</v>
      </c>
      <c r="B28" s="689" t="s">
        <v>334</v>
      </c>
      <c r="C28" s="275"/>
      <c r="D28" s="275"/>
      <c r="E28" s="662" t="s">
        <v>11</v>
      </c>
      <c r="F28" s="662" t="s">
        <v>22</v>
      </c>
      <c r="G28" s="644"/>
      <c r="H28" s="674">
        <f>F28*G28</f>
        <v>0</v>
      </c>
      <c r="I28" s="338"/>
    </row>
    <row r="29" spans="1:9" ht="24">
      <c r="A29" s="682" t="s">
        <v>335</v>
      </c>
      <c r="B29" s="686" t="s">
        <v>336</v>
      </c>
      <c r="C29" s="269"/>
      <c r="D29" s="269"/>
      <c r="E29" s="661" t="s">
        <v>11</v>
      </c>
      <c r="F29" s="661" t="s">
        <v>23</v>
      </c>
      <c r="G29" s="377"/>
      <c r="H29" s="672">
        <f t="shared" si="1"/>
        <v>0</v>
      </c>
      <c r="I29" s="270"/>
    </row>
    <row r="30" spans="1:9" ht="24">
      <c r="A30" s="682" t="s">
        <v>337</v>
      </c>
      <c r="B30" s="689" t="s">
        <v>338</v>
      </c>
      <c r="C30" s="275"/>
      <c r="D30" s="275"/>
      <c r="E30" s="662" t="s">
        <v>11</v>
      </c>
      <c r="F30" s="662" t="s">
        <v>22</v>
      </c>
      <c r="G30" s="376"/>
      <c r="H30" s="674">
        <f t="shared" si="1"/>
        <v>0</v>
      </c>
      <c r="I30" s="338"/>
    </row>
    <row r="31" spans="1:9" ht="60">
      <c r="A31" s="682" t="s">
        <v>339</v>
      </c>
      <c r="B31" s="686" t="s">
        <v>340</v>
      </c>
      <c r="C31" s="269"/>
      <c r="D31" s="269"/>
      <c r="E31" s="661" t="s">
        <v>11</v>
      </c>
      <c r="F31" s="661" t="s">
        <v>22</v>
      </c>
      <c r="G31" s="644"/>
      <c r="H31" s="672">
        <f t="shared" si="1"/>
        <v>0</v>
      </c>
      <c r="I31" s="338"/>
    </row>
    <row r="32" spans="1:9" ht="60">
      <c r="A32" s="682" t="s">
        <v>341</v>
      </c>
      <c r="B32" s="686" t="s">
        <v>342</v>
      </c>
      <c r="C32" s="269"/>
      <c r="D32" s="269"/>
      <c r="E32" s="661" t="s">
        <v>11</v>
      </c>
      <c r="F32" s="661" t="s">
        <v>25</v>
      </c>
      <c r="G32" s="644"/>
      <c r="H32" s="672">
        <f>F32*G32</f>
        <v>0</v>
      </c>
      <c r="I32" s="338"/>
    </row>
    <row r="33" spans="1:9" s="642" customFormat="1" ht="12">
      <c r="A33" s="682"/>
      <c r="B33" s="690" t="s">
        <v>343</v>
      </c>
      <c r="C33" s="265"/>
      <c r="D33" s="266"/>
      <c r="E33" s="660"/>
      <c r="F33" s="660"/>
      <c r="G33" s="377"/>
      <c r="H33" s="672"/>
      <c r="I33" s="640"/>
    </row>
    <row r="34" spans="1:9" s="642" customFormat="1" ht="24">
      <c r="A34" s="682" t="s">
        <v>344</v>
      </c>
      <c r="B34" s="691" t="s">
        <v>1963</v>
      </c>
      <c r="C34" s="271"/>
      <c r="D34" s="266"/>
      <c r="E34" s="660" t="s">
        <v>10</v>
      </c>
      <c r="F34" s="660">
        <v>1</v>
      </c>
      <c r="G34" s="377"/>
      <c r="H34" s="672">
        <f>F34*G34</f>
        <v>0</v>
      </c>
      <c r="I34" s="640"/>
    </row>
    <row r="35" spans="1:9" s="642" customFormat="1" ht="12">
      <c r="A35" s="682" t="s">
        <v>345</v>
      </c>
      <c r="B35" s="691" t="s">
        <v>346</v>
      </c>
      <c r="C35" s="271"/>
      <c r="D35" s="266"/>
      <c r="E35" s="660" t="s">
        <v>10</v>
      </c>
      <c r="F35" s="660">
        <v>1</v>
      </c>
      <c r="G35" s="377"/>
      <c r="H35" s="672">
        <f>F35*G35</f>
        <v>0</v>
      </c>
      <c r="I35" s="640"/>
    </row>
    <row r="36" spans="1:9" s="642" customFormat="1" ht="12">
      <c r="A36" s="682"/>
      <c r="B36" s="692" t="s">
        <v>33</v>
      </c>
      <c r="C36" s="276"/>
      <c r="D36" s="645"/>
      <c r="E36" s="663"/>
      <c r="F36" s="663"/>
      <c r="G36" s="646"/>
      <c r="H36" s="675"/>
      <c r="I36" s="270"/>
    </row>
    <row r="37" spans="1:9" s="641" customFormat="1" ht="60">
      <c r="A37" s="682" t="s">
        <v>347</v>
      </c>
      <c r="B37" s="277" t="s">
        <v>348</v>
      </c>
      <c r="C37" s="276"/>
      <c r="D37" s="645"/>
      <c r="E37" s="663" t="s">
        <v>27</v>
      </c>
      <c r="F37" s="661" t="s">
        <v>22</v>
      </c>
      <c r="G37" s="377"/>
      <c r="H37" s="672">
        <f aca="true" t="shared" si="2" ref="H37:H42">F37*G37</f>
        <v>0</v>
      </c>
      <c r="I37" s="270"/>
    </row>
    <row r="38" spans="1:9" s="641" customFormat="1" ht="97.5" customHeight="1">
      <c r="A38" s="682" t="s">
        <v>349</v>
      </c>
      <c r="B38" s="277" t="s">
        <v>350</v>
      </c>
      <c r="C38" s="276"/>
      <c r="D38" s="645"/>
      <c r="E38" s="663" t="s">
        <v>27</v>
      </c>
      <c r="F38" s="661" t="s">
        <v>22</v>
      </c>
      <c r="G38" s="377"/>
      <c r="H38" s="672">
        <f t="shared" si="2"/>
        <v>0</v>
      </c>
      <c r="I38" s="270"/>
    </row>
    <row r="39" spans="1:9" s="642" customFormat="1" ht="12">
      <c r="A39" s="682" t="s">
        <v>351</v>
      </c>
      <c r="B39" s="693" t="s">
        <v>32</v>
      </c>
      <c r="C39" s="276"/>
      <c r="D39" s="645"/>
      <c r="E39" s="663" t="s">
        <v>27</v>
      </c>
      <c r="F39" s="661" t="s">
        <v>22</v>
      </c>
      <c r="G39" s="377"/>
      <c r="H39" s="672">
        <f t="shared" si="2"/>
        <v>0</v>
      </c>
      <c r="I39" s="270"/>
    </row>
    <row r="40" spans="1:9" s="642" customFormat="1" ht="12">
      <c r="A40" s="682" t="s">
        <v>352</v>
      </c>
      <c r="B40" s="693" t="s">
        <v>31</v>
      </c>
      <c r="C40" s="276"/>
      <c r="D40" s="645"/>
      <c r="E40" s="663" t="s">
        <v>27</v>
      </c>
      <c r="F40" s="661" t="s">
        <v>22</v>
      </c>
      <c r="G40" s="377"/>
      <c r="H40" s="672">
        <f t="shared" si="2"/>
        <v>0</v>
      </c>
      <c r="I40" s="270"/>
    </row>
    <row r="41" spans="1:9" s="642" customFormat="1" ht="12">
      <c r="A41" s="682" t="s">
        <v>353</v>
      </c>
      <c r="B41" s="693" t="s">
        <v>30</v>
      </c>
      <c r="C41" s="276"/>
      <c r="D41" s="645"/>
      <c r="E41" s="663" t="s">
        <v>27</v>
      </c>
      <c r="F41" s="661" t="s">
        <v>22</v>
      </c>
      <c r="G41" s="377"/>
      <c r="H41" s="672">
        <f t="shared" si="2"/>
        <v>0</v>
      </c>
      <c r="I41" s="270"/>
    </row>
    <row r="42" spans="1:9" s="642" customFormat="1" ht="12">
      <c r="A42" s="682" t="s">
        <v>354</v>
      </c>
      <c r="B42" s="277" t="s">
        <v>29</v>
      </c>
      <c r="C42" s="645"/>
      <c r="D42" s="645"/>
      <c r="E42" s="663" t="s">
        <v>27</v>
      </c>
      <c r="F42" s="661" t="s">
        <v>22</v>
      </c>
      <c r="G42" s="377"/>
      <c r="H42" s="672">
        <f t="shared" si="2"/>
        <v>0</v>
      </c>
      <c r="I42" s="270"/>
    </row>
    <row r="43" spans="1:9" s="642" customFormat="1" ht="12">
      <c r="A43" s="682"/>
      <c r="B43" s="694" t="s">
        <v>37</v>
      </c>
      <c r="C43" s="643"/>
      <c r="D43" s="639"/>
      <c r="E43" s="660"/>
      <c r="F43" s="661"/>
      <c r="G43" s="377"/>
      <c r="H43" s="672"/>
      <c r="I43" s="270"/>
    </row>
    <row r="44" spans="1:9" s="642" customFormat="1" ht="12">
      <c r="A44" s="682" t="s">
        <v>355</v>
      </c>
      <c r="B44" s="693" t="s">
        <v>36</v>
      </c>
      <c r="C44" s="278"/>
      <c r="D44" s="645"/>
      <c r="E44" s="663" t="s">
        <v>27</v>
      </c>
      <c r="F44" s="661" t="s">
        <v>22</v>
      </c>
      <c r="G44" s="377"/>
      <c r="H44" s="672">
        <f aca="true" t="shared" si="3" ref="H44:H51">F44*G44</f>
        <v>0</v>
      </c>
      <c r="I44" s="270"/>
    </row>
    <row r="45" spans="1:9" s="642" customFormat="1" ht="36">
      <c r="A45" s="682" t="s">
        <v>356</v>
      </c>
      <c r="B45" s="277" t="s">
        <v>306</v>
      </c>
      <c r="C45" s="278"/>
      <c r="D45" s="645"/>
      <c r="E45" s="663" t="s">
        <v>27</v>
      </c>
      <c r="F45" s="661" t="s">
        <v>22</v>
      </c>
      <c r="G45" s="377"/>
      <c r="H45" s="672">
        <f t="shared" si="3"/>
        <v>0</v>
      </c>
      <c r="I45" s="270"/>
    </row>
    <row r="46" spans="1:9" s="642" customFormat="1" ht="12">
      <c r="A46" s="682" t="s">
        <v>357</v>
      </c>
      <c r="B46" s="693" t="s">
        <v>35</v>
      </c>
      <c r="C46" s="278"/>
      <c r="D46" s="645"/>
      <c r="E46" s="663" t="s">
        <v>27</v>
      </c>
      <c r="F46" s="661" t="s">
        <v>22</v>
      </c>
      <c r="G46" s="377"/>
      <c r="H46" s="672">
        <f t="shared" si="3"/>
        <v>0</v>
      </c>
      <c r="I46" s="270"/>
    </row>
    <row r="47" spans="1:9" s="642" customFormat="1" ht="12">
      <c r="A47" s="682" t="s">
        <v>358</v>
      </c>
      <c r="B47" s="693" t="s">
        <v>307</v>
      </c>
      <c r="C47" s="278"/>
      <c r="D47" s="645"/>
      <c r="E47" s="663" t="s">
        <v>27</v>
      </c>
      <c r="F47" s="661" t="s">
        <v>22</v>
      </c>
      <c r="G47" s="377"/>
      <c r="H47" s="672">
        <f t="shared" si="3"/>
        <v>0</v>
      </c>
      <c r="I47" s="270"/>
    </row>
    <row r="48" spans="1:9" s="642" customFormat="1" ht="12">
      <c r="A48" s="682" t="s">
        <v>359</v>
      </c>
      <c r="B48" s="693" t="s">
        <v>34</v>
      </c>
      <c r="C48" s="278"/>
      <c r="D48" s="645"/>
      <c r="E48" s="663" t="s">
        <v>27</v>
      </c>
      <c r="F48" s="661" t="s">
        <v>22</v>
      </c>
      <c r="G48" s="377"/>
      <c r="H48" s="672">
        <f t="shared" si="3"/>
        <v>0</v>
      </c>
      <c r="I48" s="270"/>
    </row>
    <row r="49" spans="1:9" s="642" customFormat="1" ht="24">
      <c r="A49" s="682" t="s">
        <v>360</v>
      </c>
      <c r="B49" s="691" t="s">
        <v>308</v>
      </c>
      <c r="C49" s="647"/>
      <c r="D49" s="647"/>
      <c r="E49" s="664" t="s">
        <v>27</v>
      </c>
      <c r="F49" s="661">
        <v>1</v>
      </c>
      <c r="G49" s="377"/>
      <c r="H49" s="672">
        <f t="shared" si="3"/>
        <v>0</v>
      </c>
      <c r="I49" s="270"/>
    </row>
    <row r="50" spans="1:9" s="642" customFormat="1" ht="36">
      <c r="A50" s="682" t="s">
        <v>361</v>
      </c>
      <c r="B50" s="691" t="s">
        <v>309</v>
      </c>
      <c r="C50" s="647"/>
      <c r="D50" s="647"/>
      <c r="E50" s="664" t="s">
        <v>27</v>
      </c>
      <c r="F50" s="661">
        <v>1</v>
      </c>
      <c r="G50" s="377"/>
      <c r="H50" s="672">
        <f t="shared" si="3"/>
        <v>0</v>
      </c>
      <c r="I50" s="270"/>
    </row>
    <row r="51" spans="1:9" s="642" customFormat="1" ht="36">
      <c r="A51" s="682" t="s">
        <v>362</v>
      </c>
      <c r="B51" s="695" t="s">
        <v>310</v>
      </c>
      <c r="C51" s="648"/>
      <c r="D51" s="648"/>
      <c r="E51" s="665" t="s">
        <v>27</v>
      </c>
      <c r="F51" s="666">
        <v>1</v>
      </c>
      <c r="G51" s="382"/>
      <c r="H51" s="676">
        <f t="shared" si="3"/>
        <v>0</v>
      </c>
      <c r="I51" s="270"/>
    </row>
    <row r="52" spans="1:9" s="642" customFormat="1" ht="12">
      <c r="A52" s="682"/>
      <c r="B52" s="685" t="s">
        <v>311</v>
      </c>
      <c r="C52" s="269"/>
      <c r="D52" s="269"/>
      <c r="E52" s="661"/>
      <c r="F52" s="661"/>
      <c r="G52" s="377"/>
      <c r="H52" s="672"/>
      <c r="I52" s="270"/>
    </row>
    <row r="53" spans="1:9" s="642" customFormat="1" ht="108">
      <c r="A53" s="682" t="s">
        <v>363</v>
      </c>
      <c r="B53" s="691" t="s">
        <v>312</v>
      </c>
      <c r="C53" s="647"/>
      <c r="D53" s="647"/>
      <c r="E53" s="664" t="s">
        <v>28</v>
      </c>
      <c r="F53" s="661" t="s">
        <v>364</v>
      </c>
      <c r="G53" s="377"/>
      <c r="H53" s="672">
        <f>F53*G53</f>
        <v>0</v>
      </c>
      <c r="I53" s="270"/>
    </row>
    <row r="54" spans="1:9" s="642" customFormat="1" ht="36.75" thickBot="1">
      <c r="A54" s="696" t="s">
        <v>365</v>
      </c>
      <c r="B54" s="697" t="s">
        <v>313</v>
      </c>
      <c r="C54" s="649"/>
      <c r="D54" s="649"/>
      <c r="E54" s="667" t="s">
        <v>28</v>
      </c>
      <c r="F54" s="668" t="s">
        <v>364</v>
      </c>
      <c r="G54" s="378"/>
      <c r="H54" s="677">
        <f>F54*G54</f>
        <v>0</v>
      </c>
      <c r="I54" s="270"/>
    </row>
    <row r="55" spans="1:9" ht="12.75" thickBot="1">
      <c r="A55" s="521" t="s">
        <v>314</v>
      </c>
      <c r="B55" s="650"/>
      <c r="C55" s="650"/>
      <c r="D55" s="650"/>
      <c r="E55" s="650"/>
      <c r="F55" s="651"/>
      <c r="G55" s="379"/>
      <c r="H55" s="380">
        <f>SUM(H3:H54)</f>
        <v>0</v>
      </c>
      <c r="I55" s="652"/>
    </row>
    <row r="56" ht="12">
      <c r="I56" s="653"/>
    </row>
  </sheetData>
  <sheetProtection password="A2DB" sheet="1" selectLockedCells="1"/>
  <mergeCells count="1">
    <mergeCell ref="A55:F5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9" r:id="rId1"/>
  <headerFooter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0"/>
  <sheetViews>
    <sheetView showZeros="0" zoomScale="75" zoomScaleNormal="75" zoomScaleSheetLayoutView="70" zoomScalePageLayoutView="0" workbookViewId="0" topLeftCell="A1">
      <pane ySplit="2" topLeftCell="A3" activePane="bottomLeft" state="frozen"/>
      <selection pane="topLeft" activeCell="A1" sqref="A1:E1"/>
      <selection pane="bottomLeft" activeCell="D1" sqref="D1:D2"/>
    </sheetView>
  </sheetViews>
  <sheetFormatPr defaultColWidth="9.00390625" defaultRowHeight="12.75"/>
  <cols>
    <col min="1" max="1" width="9.125" style="631" customWidth="1"/>
    <col min="2" max="2" width="18.625" style="632" customWidth="1"/>
    <col min="3" max="3" width="115.125" style="633" customWidth="1"/>
    <col min="4" max="4" width="21.375" style="632" customWidth="1"/>
    <col min="5" max="5" width="14.25390625" style="634" customWidth="1"/>
    <col min="6" max="6" width="14.25390625" style="635" customWidth="1"/>
    <col min="7" max="7" width="11.875" style="636" customWidth="1"/>
    <col min="8" max="8" width="21.875" style="337" customWidth="1"/>
    <col min="9" max="9" width="21.25390625" style="337" customWidth="1"/>
    <col min="10" max="10" width="20.875" style="337" customWidth="1"/>
    <col min="11" max="11" width="21.25390625" style="337" customWidth="1"/>
    <col min="12" max="12" width="22.25390625" style="637" customWidth="1"/>
    <col min="13" max="16384" width="9.125" style="575" customWidth="1"/>
  </cols>
  <sheetData>
    <row r="1" spans="1:12" s="568" customFormat="1" ht="15.75" customHeight="1">
      <c r="A1" s="524" t="s">
        <v>19</v>
      </c>
      <c r="B1" s="522" t="s">
        <v>960</v>
      </c>
      <c r="C1" s="525" t="s">
        <v>161</v>
      </c>
      <c r="D1" s="566" t="s">
        <v>20</v>
      </c>
      <c r="E1" s="566" t="s">
        <v>21</v>
      </c>
      <c r="F1" s="526" t="s">
        <v>3</v>
      </c>
      <c r="G1" s="522" t="s">
        <v>9</v>
      </c>
      <c r="H1" s="523" t="s">
        <v>961</v>
      </c>
      <c r="I1" s="523"/>
      <c r="J1" s="523" t="s">
        <v>86</v>
      </c>
      <c r="K1" s="523"/>
      <c r="L1" s="567" t="s">
        <v>962</v>
      </c>
    </row>
    <row r="2" spans="1:12" s="568" customFormat="1" ht="15.75">
      <c r="A2" s="524"/>
      <c r="B2" s="755"/>
      <c r="C2" s="756"/>
      <c r="D2" s="566"/>
      <c r="E2" s="566"/>
      <c r="F2" s="526"/>
      <c r="G2" s="522"/>
      <c r="H2" s="285" t="s">
        <v>963</v>
      </c>
      <c r="I2" s="286" t="s">
        <v>964</v>
      </c>
      <c r="J2" s="285" t="s">
        <v>963</v>
      </c>
      <c r="K2" s="285" t="s">
        <v>964</v>
      </c>
      <c r="L2" s="523"/>
    </row>
    <row r="3" spans="1:12" s="571" customFormat="1" ht="18">
      <c r="A3" s="757"/>
      <c r="B3" s="287"/>
      <c r="C3" s="339" t="s">
        <v>1964</v>
      </c>
      <c r="D3" s="569"/>
      <c r="E3" s="570"/>
      <c r="F3" s="288"/>
      <c r="G3" s="289"/>
      <c r="H3" s="290"/>
      <c r="I3" s="291">
        <f>I5+I32+I64+I71+I88+I102+I126+I156+I186+I212+I240+I259+I275+I291+I388+I393+I456+I483+I503+I514+I526+I540+I546+I555</f>
        <v>0</v>
      </c>
      <c r="J3" s="290"/>
      <c r="K3" s="291">
        <f>K5+K32+K64+K71+K88+K102+K126+K156+K186+K212+K240+K259+K275+K291+K388+K393+K456+K483+K503+K514+K526+K540+K546+K555</f>
        <v>0</v>
      </c>
      <c r="L3" s="291">
        <f>L5+L32+L64+L71+L88+L102+L126+L156+L186+L212+L240+L259+L275+L291+L388+L393+L456+L483+L503+L514+L526+L540+L546+L555</f>
        <v>0</v>
      </c>
    </row>
    <row r="4" spans="1:12" s="568" customFormat="1" ht="15.75">
      <c r="A4" s="383"/>
      <c r="B4" s="292"/>
      <c r="C4" s="293"/>
      <c r="D4" s="572"/>
      <c r="E4" s="573"/>
      <c r="F4" s="294"/>
      <c r="G4" s="295"/>
      <c r="H4" s="296"/>
      <c r="I4" s="297"/>
      <c r="J4" s="296"/>
      <c r="K4" s="297"/>
      <c r="L4" s="297"/>
    </row>
    <row r="5" spans="1:12" s="574" customFormat="1" ht="15.75">
      <c r="A5" s="346"/>
      <c r="B5" s="340"/>
      <c r="C5" s="347" t="s">
        <v>965</v>
      </c>
      <c r="D5" s="342"/>
      <c r="E5" s="343"/>
      <c r="F5" s="348"/>
      <c r="G5" s="733"/>
      <c r="H5" s="345"/>
      <c r="I5" s="728">
        <f>SUM(I6:I30)</f>
        <v>0</v>
      </c>
      <c r="J5" s="350">
        <v>0</v>
      </c>
      <c r="K5" s="728">
        <f>SUM(K6:K29)</f>
        <v>0</v>
      </c>
      <c r="L5" s="728">
        <f>SUM(L6:L29)</f>
        <v>0</v>
      </c>
    </row>
    <row r="6" spans="1:12" ht="15">
      <c r="A6" s="311" t="s">
        <v>966</v>
      </c>
      <c r="B6" s="298" t="s">
        <v>967</v>
      </c>
      <c r="C6" s="758" t="s">
        <v>968</v>
      </c>
      <c r="D6" s="303"/>
      <c r="E6" s="304"/>
      <c r="F6" s="734">
        <v>20</v>
      </c>
      <c r="G6" s="308" t="s">
        <v>26</v>
      </c>
      <c r="H6" s="299"/>
      <c r="I6" s="729">
        <f aca="true" t="shared" si="0" ref="I6:I70">H6*F6</f>
        <v>0</v>
      </c>
      <c r="J6" s="307"/>
      <c r="K6" s="729">
        <f aca="true" t="shared" si="1" ref="K6:K70">F6*J6</f>
        <v>0</v>
      </c>
      <c r="L6" s="730">
        <f>K6+I6</f>
        <v>0</v>
      </c>
    </row>
    <row r="7" spans="1:12" ht="15">
      <c r="A7" s="311" t="s">
        <v>969</v>
      </c>
      <c r="B7" s="298" t="s">
        <v>1965</v>
      </c>
      <c r="C7" s="758" t="s">
        <v>1966</v>
      </c>
      <c r="D7" s="303"/>
      <c r="E7" s="304"/>
      <c r="F7" s="734">
        <v>20</v>
      </c>
      <c r="G7" s="308" t="s">
        <v>26</v>
      </c>
      <c r="H7" s="299"/>
      <c r="I7" s="729">
        <f>H7*F7</f>
        <v>0</v>
      </c>
      <c r="J7" s="307"/>
      <c r="K7" s="729">
        <f>F7*J7</f>
        <v>0</v>
      </c>
      <c r="L7" s="730">
        <f>K7+I7</f>
        <v>0</v>
      </c>
    </row>
    <row r="8" spans="1:12" ht="15">
      <c r="A8" s="311" t="s">
        <v>972</v>
      </c>
      <c r="B8" s="298" t="s">
        <v>970</v>
      </c>
      <c r="C8" s="758" t="s">
        <v>971</v>
      </c>
      <c r="D8" s="576"/>
      <c r="E8" s="304"/>
      <c r="F8" s="734">
        <v>595</v>
      </c>
      <c r="G8" s="308" t="s">
        <v>26</v>
      </c>
      <c r="H8" s="299"/>
      <c r="I8" s="729">
        <f t="shared" si="0"/>
        <v>0</v>
      </c>
      <c r="J8" s="307"/>
      <c r="K8" s="729">
        <f t="shared" si="1"/>
        <v>0</v>
      </c>
      <c r="L8" s="730">
        <f aca="true" t="shared" si="2" ref="L8:L70">K8+I8</f>
        <v>0</v>
      </c>
    </row>
    <row r="9" spans="1:12" ht="15">
      <c r="A9" s="311" t="s">
        <v>975</v>
      </c>
      <c r="B9" s="298" t="s">
        <v>973</v>
      </c>
      <c r="C9" s="758" t="s">
        <v>974</v>
      </c>
      <c r="D9" s="576"/>
      <c r="E9" s="304"/>
      <c r="F9" s="734">
        <v>635</v>
      </c>
      <c r="G9" s="308" t="s">
        <v>26</v>
      </c>
      <c r="H9" s="299"/>
      <c r="I9" s="729">
        <f>H9*F9</f>
        <v>0</v>
      </c>
      <c r="J9" s="307"/>
      <c r="K9" s="729">
        <f>F9*J9</f>
        <v>0</v>
      </c>
      <c r="L9" s="730">
        <f>K9+I9</f>
        <v>0</v>
      </c>
    </row>
    <row r="10" spans="1:12" ht="15">
      <c r="A10" s="311" t="s">
        <v>978</v>
      </c>
      <c r="B10" s="298" t="s">
        <v>976</v>
      </c>
      <c r="C10" s="758" t="s">
        <v>977</v>
      </c>
      <c r="D10" s="303"/>
      <c r="E10" s="304"/>
      <c r="F10" s="734">
        <v>250</v>
      </c>
      <c r="G10" s="308" t="s">
        <v>26</v>
      </c>
      <c r="H10" s="299"/>
      <c r="I10" s="729">
        <f t="shared" si="0"/>
        <v>0</v>
      </c>
      <c r="J10" s="307"/>
      <c r="K10" s="729">
        <f t="shared" si="1"/>
        <v>0</v>
      </c>
      <c r="L10" s="730">
        <f t="shared" si="2"/>
        <v>0</v>
      </c>
    </row>
    <row r="11" spans="1:12" ht="15">
      <c r="A11" s="311" t="s">
        <v>981</v>
      </c>
      <c r="B11" s="298" t="s">
        <v>979</v>
      </c>
      <c r="C11" s="759" t="s">
        <v>980</v>
      </c>
      <c r="D11" s="576"/>
      <c r="E11" s="304"/>
      <c r="F11" s="734">
        <v>78</v>
      </c>
      <c r="G11" s="308" t="s">
        <v>26</v>
      </c>
      <c r="H11" s="299"/>
      <c r="I11" s="729">
        <f t="shared" si="0"/>
        <v>0</v>
      </c>
      <c r="J11" s="307"/>
      <c r="K11" s="729">
        <f t="shared" si="1"/>
        <v>0</v>
      </c>
      <c r="L11" s="730">
        <f t="shared" si="2"/>
        <v>0</v>
      </c>
    </row>
    <row r="12" spans="1:12" ht="15">
      <c r="A12" s="311" t="s">
        <v>984</v>
      </c>
      <c r="B12" s="298" t="s">
        <v>982</v>
      </c>
      <c r="C12" s="758" t="s">
        <v>983</v>
      </c>
      <c r="D12" s="576"/>
      <c r="E12" s="304"/>
      <c r="F12" s="734">
        <v>12</v>
      </c>
      <c r="G12" s="308" t="s">
        <v>26</v>
      </c>
      <c r="H12" s="299"/>
      <c r="I12" s="729">
        <f t="shared" si="0"/>
        <v>0</v>
      </c>
      <c r="J12" s="307"/>
      <c r="K12" s="729">
        <f t="shared" si="1"/>
        <v>0</v>
      </c>
      <c r="L12" s="730">
        <f t="shared" si="2"/>
        <v>0</v>
      </c>
    </row>
    <row r="13" spans="1:12" ht="15">
      <c r="A13" s="311" t="s">
        <v>987</v>
      </c>
      <c r="B13" s="298" t="s">
        <v>985</v>
      </c>
      <c r="C13" s="758" t="s">
        <v>986</v>
      </c>
      <c r="D13" s="576"/>
      <c r="E13" s="304"/>
      <c r="F13" s="734">
        <v>964</v>
      </c>
      <c r="G13" s="308" t="s">
        <v>26</v>
      </c>
      <c r="H13" s="299"/>
      <c r="I13" s="729">
        <f t="shared" si="0"/>
        <v>0</v>
      </c>
      <c r="J13" s="307"/>
      <c r="K13" s="729">
        <f t="shared" si="1"/>
        <v>0</v>
      </c>
      <c r="L13" s="730">
        <f t="shared" si="2"/>
        <v>0</v>
      </c>
    </row>
    <row r="14" spans="1:12" ht="15">
      <c r="A14" s="311" t="s">
        <v>990</v>
      </c>
      <c r="B14" s="298" t="s">
        <v>988</v>
      </c>
      <c r="C14" s="758" t="s">
        <v>989</v>
      </c>
      <c r="D14" s="576"/>
      <c r="E14" s="304"/>
      <c r="F14" s="734">
        <v>60</v>
      </c>
      <c r="G14" s="308" t="s">
        <v>26</v>
      </c>
      <c r="H14" s="299"/>
      <c r="I14" s="729">
        <f t="shared" si="0"/>
        <v>0</v>
      </c>
      <c r="J14" s="307"/>
      <c r="K14" s="729">
        <f t="shared" si="1"/>
        <v>0</v>
      </c>
      <c r="L14" s="730">
        <f t="shared" si="2"/>
        <v>0</v>
      </c>
    </row>
    <row r="15" spans="1:12" ht="15">
      <c r="A15" s="311" t="s">
        <v>993</v>
      </c>
      <c r="B15" s="334" t="s">
        <v>991</v>
      </c>
      <c r="C15" s="759" t="s">
        <v>992</v>
      </c>
      <c r="D15" s="576"/>
      <c r="E15" s="304"/>
      <c r="F15" s="734">
        <v>65</v>
      </c>
      <c r="G15" s="308" t="s">
        <v>26</v>
      </c>
      <c r="H15" s="299"/>
      <c r="I15" s="729">
        <f t="shared" si="0"/>
        <v>0</v>
      </c>
      <c r="J15" s="307"/>
      <c r="K15" s="729">
        <f t="shared" si="1"/>
        <v>0</v>
      </c>
      <c r="L15" s="730">
        <f t="shared" si="2"/>
        <v>0</v>
      </c>
    </row>
    <row r="16" spans="1:12" ht="15">
      <c r="A16" s="311" t="s">
        <v>996</v>
      </c>
      <c r="B16" s="334" t="s">
        <v>994</v>
      </c>
      <c r="C16" s="759" t="s">
        <v>995</v>
      </c>
      <c r="D16" s="576"/>
      <c r="E16" s="304"/>
      <c r="F16" s="734">
        <v>140</v>
      </c>
      <c r="G16" s="308" t="s">
        <v>26</v>
      </c>
      <c r="H16" s="299"/>
      <c r="I16" s="729">
        <f>H16*F16</f>
        <v>0</v>
      </c>
      <c r="J16" s="307"/>
      <c r="K16" s="729">
        <f>F16*J16</f>
        <v>0</v>
      </c>
      <c r="L16" s="730">
        <f>K16+I16</f>
        <v>0</v>
      </c>
    </row>
    <row r="17" spans="1:12" ht="15">
      <c r="A17" s="311" t="s">
        <v>999</v>
      </c>
      <c r="B17" s="334" t="s">
        <v>997</v>
      </c>
      <c r="C17" s="759" t="s">
        <v>998</v>
      </c>
      <c r="D17" s="576"/>
      <c r="E17" s="304"/>
      <c r="F17" s="734">
        <v>21</v>
      </c>
      <c r="G17" s="308" t="s">
        <v>26</v>
      </c>
      <c r="H17" s="299"/>
      <c r="I17" s="729">
        <f>H17*F17</f>
        <v>0</v>
      </c>
      <c r="J17" s="307"/>
      <c r="K17" s="729">
        <f>F17*J17</f>
        <v>0</v>
      </c>
      <c r="L17" s="730">
        <f>K17+I17</f>
        <v>0</v>
      </c>
    </row>
    <row r="18" spans="1:12" ht="15">
      <c r="A18" s="311" t="s">
        <v>1002</v>
      </c>
      <c r="B18" s="298" t="s">
        <v>1000</v>
      </c>
      <c r="C18" s="759" t="s">
        <v>1001</v>
      </c>
      <c r="D18" s="576"/>
      <c r="E18" s="304"/>
      <c r="F18" s="734">
        <v>75</v>
      </c>
      <c r="G18" s="308" t="s">
        <v>26</v>
      </c>
      <c r="H18" s="299"/>
      <c r="I18" s="729">
        <f t="shared" si="0"/>
        <v>0</v>
      </c>
      <c r="J18" s="307"/>
      <c r="K18" s="729">
        <f t="shared" si="1"/>
        <v>0</v>
      </c>
      <c r="L18" s="730">
        <f t="shared" si="2"/>
        <v>0</v>
      </c>
    </row>
    <row r="19" spans="1:12" ht="15">
      <c r="A19" s="311" t="s">
        <v>1005</v>
      </c>
      <c r="B19" s="298" t="s">
        <v>1003</v>
      </c>
      <c r="C19" s="759" t="s">
        <v>1004</v>
      </c>
      <c r="D19" s="303"/>
      <c r="E19" s="304"/>
      <c r="F19" s="734">
        <v>35</v>
      </c>
      <c r="G19" s="308" t="s">
        <v>26</v>
      </c>
      <c r="H19" s="299"/>
      <c r="I19" s="729">
        <f t="shared" si="0"/>
        <v>0</v>
      </c>
      <c r="J19" s="307"/>
      <c r="K19" s="729">
        <f t="shared" si="1"/>
        <v>0</v>
      </c>
      <c r="L19" s="730">
        <f t="shared" si="2"/>
        <v>0</v>
      </c>
    </row>
    <row r="20" spans="1:12" ht="15">
      <c r="A20" s="311" t="s">
        <v>1008</v>
      </c>
      <c r="B20" s="298" t="s">
        <v>1006</v>
      </c>
      <c r="C20" s="758" t="s">
        <v>1007</v>
      </c>
      <c r="D20" s="576"/>
      <c r="E20" s="304"/>
      <c r="F20" s="734">
        <v>80</v>
      </c>
      <c r="G20" s="308" t="s">
        <v>26</v>
      </c>
      <c r="H20" s="299"/>
      <c r="I20" s="729">
        <f t="shared" si="0"/>
        <v>0</v>
      </c>
      <c r="J20" s="307"/>
      <c r="K20" s="729">
        <f t="shared" si="1"/>
        <v>0</v>
      </c>
      <c r="L20" s="730">
        <f t="shared" si="2"/>
        <v>0</v>
      </c>
    </row>
    <row r="21" spans="1:12" ht="15">
      <c r="A21" s="311" t="s">
        <v>1011</v>
      </c>
      <c r="B21" s="334" t="s">
        <v>1009</v>
      </c>
      <c r="C21" s="759" t="s">
        <v>1010</v>
      </c>
      <c r="D21" s="576"/>
      <c r="E21" s="304"/>
      <c r="F21" s="734">
        <v>170</v>
      </c>
      <c r="G21" s="308" t="s">
        <v>26</v>
      </c>
      <c r="H21" s="299"/>
      <c r="I21" s="729">
        <f t="shared" si="0"/>
        <v>0</v>
      </c>
      <c r="J21" s="307"/>
      <c r="K21" s="729">
        <f t="shared" si="1"/>
        <v>0</v>
      </c>
      <c r="L21" s="730">
        <f t="shared" si="2"/>
        <v>0</v>
      </c>
    </row>
    <row r="22" spans="1:12" ht="15">
      <c r="A22" s="311" t="s">
        <v>1013</v>
      </c>
      <c r="B22" s="298" t="s">
        <v>985</v>
      </c>
      <c r="C22" s="758" t="s">
        <v>1012</v>
      </c>
      <c r="D22" s="576"/>
      <c r="E22" s="304"/>
      <c r="F22" s="734">
        <v>42</v>
      </c>
      <c r="G22" s="308" t="s">
        <v>26</v>
      </c>
      <c r="H22" s="299"/>
      <c r="I22" s="729">
        <f>H22*F22</f>
        <v>0</v>
      </c>
      <c r="J22" s="307"/>
      <c r="K22" s="729">
        <f>F22*J22</f>
        <v>0</v>
      </c>
      <c r="L22" s="730">
        <f>K22+I22</f>
        <v>0</v>
      </c>
    </row>
    <row r="23" spans="1:12" ht="15">
      <c r="A23" s="311" t="s">
        <v>1016</v>
      </c>
      <c r="B23" s="298" t="s">
        <v>1014</v>
      </c>
      <c r="C23" s="758" t="s">
        <v>1015</v>
      </c>
      <c r="D23" s="576"/>
      <c r="E23" s="304"/>
      <c r="F23" s="734">
        <v>260</v>
      </c>
      <c r="G23" s="308" t="s">
        <v>26</v>
      </c>
      <c r="H23" s="299"/>
      <c r="I23" s="729">
        <f t="shared" si="0"/>
        <v>0</v>
      </c>
      <c r="J23" s="307"/>
      <c r="K23" s="729">
        <f t="shared" si="1"/>
        <v>0</v>
      </c>
      <c r="L23" s="730">
        <f t="shared" si="2"/>
        <v>0</v>
      </c>
    </row>
    <row r="24" spans="1:12" ht="15">
      <c r="A24" s="311" t="s">
        <v>1019</v>
      </c>
      <c r="B24" s="298" t="s">
        <v>1017</v>
      </c>
      <c r="C24" s="758" t="s">
        <v>1018</v>
      </c>
      <c r="D24" s="576"/>
      <c r="E24" s="304"/>
      <c r="F24" s="734">
        <v>185</v>
      </c>
      <c r="G24" s="308" t="s">
        <v>26</v>
      </c>
      <c r="H24" s="299"/>
      <c r="I24" s="729">
        <f t="shared" si="0"/>
        <v>0</v>
      </c>
      <c r="J24" s="307"/>
      <c r="K24" s="729">
        <f t="shared" si="1"/>
        <v>0</v>
      </c>
      <c r="L24" s="730">
        <f t="shared" si="2"/>
        <v>0</v>
      </c>
    </row>
    <row r="25" spans="1:12" ht="15">
      <c r="A25" s="311" t="s">
        <v>1021</v>
      </c>
      <c r="B25" s="298" t="s">
        <v>1017</v>
      </c>
      <c r="C25" s="758" t="s">
        <v>1020</v>
      </c>
      <c r="D25" s="303"/>
      <c r="E25" s="304"/>
      <c r="F25" s="734">
        <v>290</v>
      </c>
      <c r="G25" s="308" t="s">
        <v>26</v>
      </c>
      <c r="H25" s="299"/>
      <c r="I25" s="729">
        <f t="shared" si="0"/>
        <v>0</v>
      </c>
      <c r="J25" s="307"/>
      <c r="K25" s="729">
        <f t="shared" si="1"/>
        <v>0</v>
      </c>
      <c r="L25" s="730">
        <f t="shared" si="2"/>
        <v>0</v>
      </c>
    </row>
    <row r="26" spans="1:12" ht="15">
      <c r="A26" s="311" t="s">
        <v>1023</v>
      </c>
      <c r="B26" s="298" t="s">
        <v>1017</v>
      </c>
      <c r="C26" s="758" t="s">
        <v>1022</v>
      </c>
      <c r="D26" s="576"/>
      <c r="E26" s="304"/>
      <c r="F26" s="734">
        <v>198</v>
      </c>
      <c r="G26" s="308" t="s">
        <v>26</v>
      </c>
      <c r="H26" s="299"/>
      <c r="I26" s="729">
        <f t="shared" si="0"/>
        <v>0</v>
      </c>
      <c r="J26" s="307"/>
      <c r="K26" s="729">
        <f t="shared" si="1"/>
        <v>0</v>
      </c>
      <c r="L26" s="730">
        <f t="shared" si="2"/>
        <v>0</v>
      </c>
    </row>
    <row r="27" spans="1:12" ht="15">
      <c r="A27" s="311" t="s">
        <v>1025</v>
      </c>
      <c r="B27" s="298" t="s">
        <v>1017</v>
      </c>
      <c r="C27" s="758" t="s">
        <v>1024</v>
      </c>
      <c r="D27" s="576"/>
      <c r="E27" s="304"/>
      <c r="F27" s="734">
        <v>110</v>
      </c>
      <c r="G27" s="308" t="s">
        <v>26</v>
      </c>
      <c r="H27" s="299"/>
      <c r="I27" s="729">
        <f>H27*F27</f>
        <v>0</v>
      </c>
      <c r="J27" s="307"/>
      <c r="K27" s="729">
        <f>F27*J27</f>
        <v>0</v>
      </c>
      <c r="L27" s="730">
        <f>K27+I27</f>
        <v>0</v>
      </c>
    </row>
    <row r="28" spans="1:12" ht="15">
      <c r="A28" s="311" t="s">
        <v>1026</v>
      </c>
      <c r="B28" s="298" t="s">
        <v>1027</v>
      </c>
      <c r="C28" s="760" t="s">
        <v>1028</v>
      </c>
      <c r="D28" s="576"/>
      <c r="E28" s="304"/>
      <c r="F28" s="735">
        <v>85</v>
      </c>
      <c r="G28" s="308" t="s">
        <v>26</v>
      </c>
      <c r="H28" s="578"/>
      <c r="I28" s="729">
        <f>H28*F28</f>
        <v>0</v>
      </c>
      <c r="J28" s="579"/>
      <c r="K28" s="729">
        <f>F28*J28</f>
        <v>0</v>
      </c>
      <c r="L28" s="730">
        <f>K28+I28</f>
        <v>0</v>
      </c>
    </row>
    <row r="29" spans="1:12" ht="15">
      <c r="A29" s="311" t="s">
        <v>1029</v>
      </c>
      <c r="B29" s="330" t="s">
        <v>1017</v>
      </c>
      <c r="C29" s="759" t="s">
        <v>1030</v>
      </c>
      <c r="D29" s="576"/>
      <c r="E29" s="304"/>
      <c r="F29" s="734">
        <v>245</v>
      </c>
      <c r="G29" s="308" t="s">
        <v>26</v>
      </c>
      <c r="H29" s="581"/>
      <c r="I29" s="729">
        <f t="shared" si="0"/>
        <v>0</v>
      </c>
      <c r="J29" s="307"/>
      <c r="K29" s="729">
        <f t="shared" si="1"/>
        <v>0</v>
      </c>
      <c r="L29" s="730">
        <f t="shared" si="2"/>
        <v>0</v>
      </c>
    </row>
    <row r="30" spans="1:12" ht="15">
      <c r="A30" s="311" t="s">
        <v>1032</v>
      </c>
      <c r="B30" s="330"/>
      <c r="C30" s="759" t="s">
        <v>1967</v>
      </c>
      <c r="D30" s="576"/>
      <c r="E30" s="304"/>
      <c r="F30" s="734">
        <v>5</v>
      </c>
      <c r="G30" s="308" t="s">
        <v>71</v>
      </c>
      <c r="H30" s="581"/>
      <c r="I30" s="729">
        <f>H30*F30*0.01</f>
        <v>0</v>
      </c>
      <c r="J30" s="582"/>
      <c r="K30" s="729">
        <f>F30*J30</f>
        <v>0</v>
      </c>
      <c r="L30" s="730">
        <f>K30+I30</f>
        <v>0</v>
      </c>
    </row>
    <row r="31" spans="1:12" ht="15">
      <c r="A31" s="311"/>
      <c r="B31" s="298"/>
      <c r="C31" s="319"/>
      <c r="D31" s="576"/>
      <c r="E31" s="304"/>
      <c r="F31" s="323">
        <v>0</v>
      </c>
      <c r="G31" s="308"/>
      <c r="H31" s="583">
        <v>0</v>
      </c>
      <c r="I31" s="729">
        <f t="shared" si="0"/>
        <v>0</v>
      </c>
      <c r="J31" s="310">
        <v>0</v>
      </c>
      <c r="K31" s="729">
        <f t="shared" si="1"/>
        <v>0</v>
      </c>
      <c r="L31" s="730">
        <f t="shared" si="2"/>
        <v>0</v>
      </c>
    </row>
    <row r="32" spans="1:12" s="574" customFormat="1" ht="15.75">
      <c r="A32" s="346"/>
      <c r="B32" s="340"/>
      <c r="C32" s="347" t="s">
        <v>1031</v>
      </c>
      <c r="D32" s="342"/>
      <c r="E32" s="343"/>
      <c r="F32" s="348">
        <v>0</v>
      </c>
      <c r="G32" s="733"/>
      <c r="H32" s="345">
        <v>0</v>
      </c>
      <c r="I32" s="728">
        <f>SUM(I33:I62)</f>
        <v>0</v>
      </c>
      <c r="J32" s="350">
        <v>0</v>
      </c>
      <c r="K32" s="728">
        <f>SUM(K33:K62)</f>
        <v>0</v>
      </c>
      <c r="L32" s="728">
        <f>SUM(L33:L62)</f>
        <v>0</v>
      </c>
    </row>
    <row r="33" spans="1:12" ht="15">
      <c r="A33" s="311" t="s">
        <v>1035</v>
      </c>
      <c r="B33" s="298" t="s">
        <v>1033</v>
      </c>
      <c r="C33" s="758" t="s">
        <v>1034</v>
      </c>
      <c r="D33" s="584"/>
      <c r="E33" s="304"/>
      <c r="F33" s="736">
        <v>2</v>
      </c>
      <c r="G33" s="308" t="s">
        <v>11</v>
      </c>
      <c r="H33" s="324">
        <v>0</v>
      </c>
      <c r="I33" s="729">
        <f>H33*F33</f>
        <v>0</v>
      </c>
      <c r="J33" s="579"/>
      <c r="K33" s="729">
        <f>F33*J33</f>
        <v>0</v>
      </c>
      <c r="L33" s="730">
        <f>K33+I33</f>
        <v>0</v>
      </c>
    </row>
    <row r="34" spans="1:12" ht="15">
      <c r="A34" s="311" t="s">
        <v>1038</v>
      </c>
      <c r="B34" s="298" t="s">
        <v>1036</v>
      </c>
      <c r="C34" s="319" t="s">
        <v>1037</v>
      </c>
      <c r="D34" s="585"/>
      <c r="E34" s="304"/>
      <c r="F34" s="737">
        <v>4</v>
      </c>
      <c r="G34" s="308" t="s">
        <v>11</v>
      </c>
      <c r="H34" s="583">
        <v>0</v>
      </c>
      <c r="I34" s="729">
        <f t="shared" si="0"/>
        <v>0</v>
      </c>
      <c r="J34" s="307"/>
      <c r="K34" s="729">
        <f t="shared" si="1"/>
        <v>0</v>
      </c>
      <c r="L34" s="730">
        <f t="shared" si="2"/>
        <v>0</v>
      </c>
    </row>
    <row r="35" spans="1:12" ht="15">
      <c r="A35" s="311" t="s">
        <v>1041</v>
      </c>
      <c r="B35" s="298" t="s">
        <v>1045</v>
      </c>
      <c r="C35" s="319" t="s">
        <v>1968</v>
      </c>
      <c r="D35" s="585"/>
      <c r="E35" s="304"/>
      <c r="F35" s="737">
        <v>8</v>
      </c>
      <c r="G35" s="308" t="s">
        <v>11</v>
      </c>
      <c r="H35" s="583">
        <v>0</v>
      </c>
      <c r="I35" s="729">
        <f>H35*F35</f>
        <v>0</v>
      </c>
      <c r="J35" s="307"/>
      <c r="K35" s="729">
        <f>F35*J35</f>
        <v>0</v>
      </c>
      <c r="L35" s="730">
        <f>K35+I35</f>
        <v>0</v>
      </c>
    </row>
    <row r="36" spans="1:12" ht="15">
      <c r="A36" s="311" t="s">
        <v>1044</v>
      </c>
      <c r="B36" s="298" t="s">
        <v>1039</v>
      </c>
      <c r="C36" s="758" t="s">
        <v>1040</v>
      </c>
      <c r="D36" s="584"/>
      <c r="E36" s="304"/>
      <c r="F36" s="737">
        <v>56</v>
      </c>
      <c r="G36" s="308" t="s">
        <v>11</v>
      </c>
      <c r="H36" s="583">
        <v>0</v>
      </c>
      <c r="I36" s="729">
        <f t="shared" si="0"/>
        <v>0</v>
      </c>
      <c r="J36" s="307"/>
      <c r="K36" s="729">
        <f t="shared" si="1"/>
        <v>0</v>
      </c>
      <c r="L36" s="730">
        <f t="shared" si="2"/>
        <v>0</v>
      </c>
    </row>
    <row r="37" spans="1:12" ht="15">
      <c r="A37" s="311" t="s">
        <v>1047</v>
      </c>
      <c r="B37" s="298" t="s">
        <v>1042</v>
      </c>
      <c r="C37" s="758" t="s">
        <v>1043</v>
      </c>
      <c r="D37" s="584"/>
      <c r="E37" s="304"/>
      <c r="F37" s="737">
        <v>34</v>
      </c>
      <c r="G37" s="308" t="s">
        <v>11</v>
      </c>
      <c r="H37" s="583">
        <v>0</v>
      </c>
      <c r="I37" s="729">
        <f t="shared" si="0"/>
        <v>0</v>
      </c>
      <c r="J37" s="307"/>
      <c r="K37" s="729">
        <f t="shared" si="1"/>
        <v>0</v>
      </c>
      <c r="L37" s="730">
        <f t="shared" si="2"/>
        <v>0</v>
      </c>
    </row>
    <row r="38" spans="1:12" ht="15">
      <c r="A38" s="311" t="s">
        <v>1049</v>
      </c>
      <c r="B38" s="298" t="s">
        <v>1045</v>
      </c>
      <c r="C38" s="319" t="s">
        <v>1046</v>
      </c>
      <c r="D38" s="585"/>
      <c r="E38" s="304"/>
      <c r="F38" s="737">
        <v>56</v>
      </c>
      <c r="G38" s="308" t="s">
        <v>11</v>
      </c>
      <c r="H38" s="333">
        <v>0</v>
      </c>
      <c r="I38" s="729">
        <f t="shared" si="0"/>
        <v>0</v>
      </c>
      <c r="J38" s="307"/>
      <c r="K38" s="729">
        <f t="shared" si="1"/>
        <v>0</v>
      </c>
      <c r="L38" s="730">
        <f t="shared" si="2"/>
        <v>0</v>
      </c>
    </row>
    <row r="39" spans="1:12" ht="15.75">
      <c r="A39" s="311" t="s">
        <v>1051</v>
      </c>
      <c r="B39" s="298" t="s">
        <v>1045</v>
      </c>
      <c r="C39" s="759" t="s">
        <v>1048</v>
      </c>
      <c r="D39" s="576"/>
      <c r="E39" s="304"/>
      <c r="F39" s="737">
        <v>2</v>
      </c>
      <c r="G39" s="308" t="s">
        <v>11</v>
      </c>
      <c r="H39" s="300"/>
      <c r="I39" s="729">
        <f t="shared" si="0"/>
        <v>0</v>
      </c>
      <c r="J39" s="307"/>
      <c r="K39" s="729">
        <f t="shared" si="1"/>
        <v>0</v>
      </c>
      <c r="L39" s="730">
        <f t="shared" si="2"/>
        <v>0</v>
      </c>
    </row>
    <row r="40" spans="1:12" ht="15">
      <c r="A40" s="311" t="s">
        <v>1054</v>
      </c>
      <c r="B40" s="298" t="s">
        <v>1045</v>
      </c>
      <c r="C40" s="319" t="s">
        <v>1050</v>
      </c>
      <c r="D40" s="585"/>
      <c r="E40" s="304"/>
      <c r="F40" s="737">
        <v>2</v>
      </c>
      <c r="G40" s="308" t="s">
        <v>11</v>
      </c>
      <c r="H40" s="333">
        <v>0</v>
      </c>
      <c r="I40" s="729">
        <f t="shared" si="0"/>
        <v>0</v>
      </c>
      <c r="J40" s="307"/>
      <c r="K40" s="729">
        <f t="shared" si="1"/>
        <v>0</v>
      </c>
      <c r="L40" s="730">
        <f t="shared" si="2"/>
        <v>0</v>
      </c>
    </row>
    <row r="41" spans="1:12" ht="15">
      <c r="A41" s="311" t="s">
        <v>1056</v>
      </c>
      <c r="B41" s="298" t="s">
        <v>1052</v>
      </c>
      <c r="C41" s="319" t="s">
        <v>1053</v>
      </c>
      <c r="D41" s="585"/>
      <c r="E41" s="304"/>
      <c r="F41" s="737">
        <v>46</v>
      </c>
      <c r="G41" s="308" t="s">
        <v>11</v>
      </c>
      <c r="H41" s="583">
        <v>0</v>
      </c>
      <c r="I41" s="729">
        <f t="shared" si="0"/>
        <v>0</v>
      </c>
      <c r="J41" s="307"/>
      <c r="K41" s="729">
        <f t="shared" si="1"/>
        <v>0</v>
      </c>
      <c r="L41" s="730">
        <f t="shared" si="2"/>
        <v>0</v>
      </c>
    </row>
    <row r="42" spans="1:12" ht="15">
      <c r="A42" s="311" t="s">
        <v>1058</v>
      </c>
      <c r="B42" s="298" t="s">
        <v>1052</v>
      </c>
      <c r="C42" s="319" t="s">
        <v>1055</v>
      </c>
      <c r="D42" s="585"/>
      <c r="E42" s="304"/>
      <c r="F42" s="737">
        <v>10</v>
      </c>
      <c r="G42" s="308" t="s">
        <v>11</v>
      </c>
      <c r="H42" s="333">
        <v>0</v>
      </c>
      <c r="I42" s="729">
        <f t="shared" si="0"/>
        <v>0</v>
      </c>
      <c r="J42" s="307"/>
      <c r="K42" s="729">
        <f t="shared" si="1"/>
        <v>0</v>
      </c>
      <c r="L42" s="730">
        <f t="shared" si="2"/>
        <v>0</v>
      </c>
    </row>
    <row r="43" spans="1:12" ht="15.75">
      <c r="A43" s="311" t="s">
        <v>1061</v>
      </c>
      <c r="B43" s="298" t="s">
        <v>1052</v>
      </c>
      <c r="C43" s="759" t="s">
        <v>1057</v>
      </c>
      <c r="D43" s="576"/>
      <c r="E43" s="304"/>
      <c r="F43" s="737">
        <v>4</v>
      </c>
      <c r="G43" s="308" t="s">
        <v>11</v>
      </c>
      <c r="H43" s="300"/>
      <c r="I43" s="729">
        <f t="shared" si="0"/>
        <v>0</v>
      </c>
      <c r="J43" s="307"/>
      <c r="K43" s="729">
        <f t="shared" si="1"/>
        <v>0</v>
      </c>
      <c r="L43" s="730">
        <f t="shared" si="2"/>
        <v>0</v>
      </c>
    </row>
    <row r="44" spans="1:12" ht="15.75">
      <c r="A44" s="311" t="s">
        <v>1064</v>
      </c>
      <c r="B44" s="298" t="s">
        <v>1059</v>
      </c>
      <c r="C44" s="759" t="s">
        <v>1060</v>
      </c>
      <c r="D44" s="576"/>
      <c r="E44" s="304"/>
      <c r="F44" s="737">
        <v>8</v>
      </c>
      <c r="G44" s="308" t="s">
        <v>11</v>
      </c>
      <c r="H44" s="300"/>
      <c r="I44" s="729">
        <f>H44*F44</f>
        <v>0</v>
      </c>
      <c r="J44" s="307"/>
      <c r="K44" s="729">
        <f>F44*J44</f>
        <v>0</v>
      </c>
      <c r="L44" s="730">
        <f>K44+I44</f>
        <v>0</v>
      </c>
    </row>
    <row r="45" spans="1:12" ht="15.75">
      <c r="A45" s="311" t="s">
        <v>1067</v>
      </c>
      <c r="B45" s="298" t="s">
        <v>1062</v>
      </c>
      <c r="C45" s="759" t="s">
        <v>1063</v>
      </c>
      <c r="D45" s="576"/>
      <c r="E45" s="304"/>
      <c r="F45" s="737">
        <v>2</v>
      </c>
      <c r="G45" s="308" t="s">
        <v>11</v>
      </c>
      <c r="H45" s="300"/>
      <c r="I45" s="729">
        <f>H45*F45</f>
        <v>0</v>
      </c>
      <c r="J45" s="307"/>
      <c r="K45" s="729">
        <f>F45*J45</f>
        <v>0</v>
      </c>
      <c r="L45" s="730">
        <f>K45+I45</f>
        <v>0</v>
      </c>
    </row>
    <row r="46" spans="1:12" ht="15.75">
      <c r="A46" s="311" t="s">
        <v>1069</v>
      </c>
      <c r="B46" s="298" t="s">
        <v>1065</v>
      </c>
      <c r="C46" s="759" t="s">
        <v>1066</v>
      </c>
      <c r="D46" s="576"/>
      <c r="E46" s="304"/>
      <c r="F46" s="737">
        <v>4</v>
      </c>
      <c r="G46" s="308" t="s">
        <v>11</v>
      </c>
      <c r="H46" s="300"/>
      <c r="I46" s="729">
        <f t="shared" si="0"/>
        <v>0</v>
      </c>
      <c r="J46" s="307"/>
      <c r="K46" s="729">
        <f t="shared" si="1"/>
        <v>0</v>
      </c>
      <c r="L46" s="730">
        <f t="shared" si="2"/>
        <v>0</v>
      </c>
    </row>
    <row r="47" spans="1:12" ht="15.75">
      <c r="A47" s="311" t="s">
        <v>1072</v>
      </c>
      <c r="B47" s="298" t="s">
        <v>1065</v>
      </c>
      <c r="C47" s="759" t="s">
        <v>1068</v>
      </c>
      <c r="D47" s="303"/>
      <c r="E47" s="304"/>
      <c r="F47" s="737">
        <v>2</v>
      </c>
      <c r="G47" s="308" t="s">
        <v>11</v>
      </c>
      <c r="H47" s="300"/>
      <c r="I47" s="729">
        <f t="shared" si="0"/>
        <v>0</v>
      </c>
      <c r="J47" s="307"/>
      <c r="K47" s="729">
        <f t="shared" si="1"/>
        <v>0</v>
      </c>
      <c r="L47" s="730">
        <f t="shared" si="2"/>
        <v>0</v>
      </c>
    </row>
    <row r="48" spans="1:12" ht="15">
      <c r="A48" s="311" t="s">
        <v>1074</v>
      </c>
      <c r="B48" s="298" t="s">
        <v>1070</v>
      </c>
      <c r="C48" s="319" t="s">
        <v>1071</v>
      </c>
      <c r="D48" s="585"/>
      <c r="E48" s="304"/>
      <c r="F48" s="737">
        <v>6</v>
      </c>
      <c r="G48" s="308" t="s">
        <v>11</v>
      </c>
      <c r="H48" s="333">
        <v>0</v>
      </c>
      <c r="I48" s="729">
        <f t="shared" si="0"/>
        <v>0</v>
      </c>
      <c r="J48" s="307"/>
      <c r="K48" s="729">
        <f t="shared" si="1"/>
        <v>0</v>
      </c>
      <c r="L48" s="730">
        <f t="shared" si="2"/>
        <v>0</v>
      </c>
    </row>
    <row r="49" spans="1:12" ht="15.75">
      <c r="A49" s="311" t="s">
        <v>1076</v>
      </c>
      <c r="B49" s="298" t="s">
        <v>1036</v>
      </c>
      <c r="C49" s="759" t="s">
        <v>1073</v>
      </c>
      <c r="D49" s="576"/>
      <c r="E49" s="304"/>
      <c r="F49" s="737">
        <v>14</v>
      </c>
      <c r="G49" s="308" t="s">
        <v>11</v>
      </c>
      <c r="H49" s="300"/>
      <c r="I49" s="729">
        <f t="shared" si="0"/>
        <v>0</v>
      </c>
      <c r="J49" s="307"/>
      <c r="K49" s="729">
        <f t="shared" si="1"/>
        <v>0</v>
      </c>
      <c r="L49" s="730">
        <f t="shared" si="2"/>
        <v>0</v>
      </c>
    </row>
    <row r="50" spans="1:12" ht="15">
      <c r="A50" s="311" t="s">
        <v>1079</v>
      </c>
      <c r="B50" s="298" t="s">
        <v>1052</v>
      </c>
      <c r="C50" s="319" t="s">
        <v>1075</v>
      </c>
      <c r="D50" s="585"/>
      <c r="E50" s="304"/>
      <c r="F50" s="737">
        <v>8</v>
      </c>
      <c r="G50" s="308" t="s">
        <v>11</v>
      </c>
      <c r="H50" s="310">
        <v>0</v>
      </c>
      <c r="I50" s="729">
        <f>H50*F50</f>
        <v>0</v>
      </c>
      <c r="J50" s="307"/>
      <c r="K50" s="729">
        <f>F50*J50</f>
        <v>0</v>
      </c>
      <c r="L50" s="730">
        <f>K50+I50</f>
        <v>0</v>
      </c>
    </row>
    <row r="51" spans="1:12" ht="15">
      <c r="A51" s="311" t="s">
        <v>1081</v>
      </c>
      <c r="B51" s="298" t="s">
        <v>1077</v>
      </c>
      <c r="C51" s="319" t="s">
        <v>1078</v>
      </c>
      <c r="D51" s="585"/>
      <c r="E51" s="304"/>
      <c r="F51" s="737">
        <v>10</v>
      </c>
      <c r="G51" s="308" t="s">
        <v>11</v>
      </c>
      <c r="H51" s="333">
        <v>0</v>
      </c>
      <c r="I51" s="729">
        <f t="shared" si="0"/>
        <v>0</v>
      </c>
      <c r="J51" s="307"/>
      <c r="K51" s="729">
        <f t="shared" si="1"/>
        <v>0</v>
      </c>
      <c r="L51" s="730">
        <f t="shared" si="2"/>
        <v>0</v>
      </c>
    </row>
    <row r="52" spans="1:12" ht="15">
      <c r="A52" s="311" t="s">
        <v>1083</v>
      </c>
      <c r="B52" s="314" t="s">
        <v>1036</v>
      </c>
      <c r="C52" s="319" t="s">
        <v>1080</v>
      </c>
      <c r="D52" s="585"/>
      <c r="E52" s="304"/>
      <c r="F52" s="737">
        <v>26</v>
      </c>
      <c r="G52" s="308" t="s">
        <v>11</v>
      </c>
      <c r="H52" s="310">
        <v>0</v>
      </c>
      <c r="I52" s="729">
        <f t="shared" si="0"/>
        <v>0</v>
      </c>
      <c r="J52" s="307"/>
      <c r="K52" s="729">
        <f t="shared" si="1"/>
        <v>0</v>
      </c>
      <c r="L52" s="730">
        <f t="shared" si="2"/>
        <v>0</v>
      </c>
    </row>
    <row r="53" spans="1:12" ht="15">
      <c r="A53" s="311" t="s">
        <v>1085</v>
      </c>
      <c r="B53" s="314" t="s">
        <v>1052</v>
      </c>
      <c r="C53" s="319" t="s">
        <v>1082</v>
      </c>
      <c r="D53" s="585"/>
      <c r="E53" s="304"/>
      <c r="F53" s="737">
        <v>78</v>
      </c>
      <c r="G53" s="308" t="s">
        <v>11</v>
      </c>
      <c r="H53" s="333">
        <v>0</v>
      </c>
      <c r="I53" s="729">
        <f t="shared" si="0"/>
        <v>0</v>
      </c>
      <c r="J53" s="307"/>
      <c r="K53" s="729">
        <f t="shared" si="1"/>
        <v>0</v>
      </c>
      <c r="L53" s="730">
        <f t="shared" si="2"/>
        <v>0</v>
      </c>
    </row>
    <row r="54" spans="1:12" ht="15">
      <c r="A54" s="311" t="s">
        <v>1088</v>
      </c>
      <c r="B54" s="314" t="s">
        <v>1077</v>
      </c>
      <c r="C54" s="319" t="s">
        <v>1084</v>
      </c>
      <c r="D54" s="585"/>
      <c r="E54" s="304"/>
      <c r="F54" s="737">
        <v>42</v>
      </c>
      <c r="G54" s="308" t="s">
        <v>11</v>
      </c>
      <c r="H54" s="310">
        <v>0</v>
      </c>
      <c r="I54" s="729">
        <f t="shared" si="0"/>
        <v>0</v>
      </c>
      <c r="J54" s="307"/>
      <c r="K54" s="729">
        <f t="shared" si="1"/>
        <v>0</v>
      </c>
      <c r="L54" s="730">
        <f t="shared" si="2"/>
        <v>0</v>
      </c>
    </row>
    <row r="55" spans="1:12" ht="15">
      <c r="A55" s="311" t="s">
        <v>1089</v>
      </c>
      <c r="B55" s="314" t="s">
        <v>1086</v>
      </c>
      <c r="C55" s="319" t="s">
        <v>1087</v>
      </c>
      <c r="D55" s="585"/>
      <c r="E55" s="304"/>
      <c r="F55" s="737">
        <v>32</v>
      </c>
      <c r="G55" s="308" t="s">
        <v>11</v>
      </c>
      <c r="H55" s="310">
        <v>0</v>
      </c>
      <c r="I55" s="729">
        <f>H55*F55</f>
        <v>0</v>
      </c>
      <c r="J55" s="307"/>
      <c r="K55" s="729">
        <f>F55*J55</f>
        <v>0</v>
      </c>
      <c r="L55" s="730">
        <f>K55+I55</f>
        <v>0</v>
      </c>
    </row>
    <row r="56" spans="1:12" ht="15">
      <c r="A56" s="311" t="s">
        <v>1092</v>
      </c>
      <c r="B56" s="298" t="s">
        <v>1090</v>
      </c>
      <c r="C56" s="319" t="s">
        <v>1091</v>
      </c>
      <c r="D56" s="585"/>
      <c r="E56" s="304"/>
      <c r="F56" s="322">
        <v>6</v>
      </c>
      <c r="G56" s="308" t="s">
        <v>11</v>
      </c>
      <c r="H56" s="324">
        <v>0</v>
      </c>
      <c r="I56" s="729">
        <f>H56*F56</f>
        <v>0</v>
      </c>
      <c r="J56" s="579"/>
      <c r="K56" s="729">
        <f>F56*J56</f>
        <v>0</v>
      </c>
      <c r="L56" s="730">
        <f>K56+I56</f>
        <v>0</v>
      </c>
    </row>
    <row r="57" spans="1:12" ht="15">
      <c r="A57" s="311" t="s">
        <v>1095</v>
      </c>
      <c r="B57" s="330" t="s">
        <v>1093</v>
      </c>
      <c r="C57" s="759" t="s">
        <v>1094</v>
      </c>
      <c r="D57" s="576"/>
      <c r="E57" s="304"/>
      <c r="F57" s="737">
        <v>16</v>
      </c>
      <c r="G57" s="308" t="s">
        <v>11</v>
      </c>
      <c r="H57" s="586"/>
      <c r="I57" s="729">
        <f t="shared" si="0"/>
        <v>0</v>
      </c>
      <c r="J57" s="307"/>
      <c r="K57" s="729">
        <f t="shared" si="1"/>
        <v>0</v>
      </c>
      <c r="L57" s="730">
        <f t="shared" si="2"/>
        <v>0</v>
      </c>
    </row>
    <row r="58" spans="1:12" ht="15">
      <c r="A58" s="311" t="s">
        <v>1097</v>
      </c>
      <c r="B58" s="298" t="s">
        <v>1969</v>
      </c>
      <c r="C58" s="319" t="s">
        <v>1096</v>
      </c>
      <c r="D58" s="585"/>
      <c r="E58" s="304"/>
      <c r="F58" s="322">
        <v>22</v>
      </c>
      <c r="G58" s="308" t="s">
        <v>11</v>
      </c>
      <c r="H58" s="324">
        <v>0</v>
      </c>
      <c r="I58" s="729">
        <f>H58*F58</f>
        <v>0</v>
      </c>
      <c r="J58" s="579"/>
      <c r="K58" s="729">
        <f>F58*J58</f>
        <v>0</v>
      </c>
      <c r="L58" s="730">
        <f>K58+I58</f>
        <v>0</v>
      </c>
    </row>
    <row r="59" spans="1:12" ht="15">
      <c r="A59" s="311" t="s">
        <v>1100</v>
      </c>
      <c r="B59" s="298" t="s">
        <v>1098</v>
      </c>
      <c r="C59" s="319" t="s">
        <v>1970</v>
      </c>
      <c r="D59" s="585"/>
      <c r="E59" s="304"/>
      <c r="F59" s="322">
        <v>8</v>
      </c>
      <c r="G59" s="308" t="s">
        <v>11</v>
      </c>
      <c r="H59" s="324">
        <v>0</v>
      </c>
      <c r="I59" s="729">
        <f>H59*F59</f>
        <v>0</v>
      </c>
      <c r="J59" s="579"/>
      <c r="K59" s="729">
        <f>F59*J59</f>
        <v>0</v>
      </c>
      <c r="L59" s="730">
        <f>K59+I59</f>
        <v>0</v>
      </c>
    </row>
    <row r="60" spans="1:12" ht="15">
      <c r="A60" s="311" t="s">
        <v>1103</v>
      </c>
      <c r="B60" s="298" t="s">
        <v>1098</v>
      </c>
      <c r="C60" s="319" t="s">
        <v>1099</v>
      </c>
      <c r="D60" s="585"/>
      <c r="E60" s="304"/>
      <c r="F60" s="322">
        <v>2</v>
      </c>
      <c r="G60" s="308" t="s">
        <v>11</v>
      </c>
      <c r="H60" s="324">
        <v>0</v>
      </c>
      <c r="I60" s="729">
        <f t="shared" si="0"/>
        <v>0</v>
      </c>
      <c r="J60" s="579"/>
      <c r="K60" s="729">
        <f t="shared" si="1"/>
        <v>0</v>
      </c>
      <c r="L60" s="730">
        <f t="shared" si="2"/>
        <v>0</v>
      </c>
    </row>
    <row r="61" spans="1:12" ht="15">
      <c r="A61" s="311" t="s">
        <v>1107</v>
      </c>
      <c r="B61" s="298" t="s">
        <v>1101</v>
      </c>
      <c r="C61" s="319" t="s">
        <v>1102</v>
      </c>
      <c r="D61" s="585"/>
      <c r="E61" s="304"/>
      <c r="F61" s="322">
        <v>0</v>
      </c>
      <c r="G61" s="308" t="s">
        <v>11</v>
      </c>
      <c r="H61" s="324">
        <v>0</v>
      </c>
      <c r="I61" s="729">
        <f>H61*F61</f>
        <v>0</v>
      </c>
      <c r="J61" s="579"/>
      <c r="K61" s="729">
        <f>F61*J61</f>
        <v>0</v>
      </c>
      <c r="L61" s="730">
        <f>K61+I61</f>
        <v>0</v>
      </c>
    </row>
    <row r="62" spans="1:12" ht="15">
      <c r="A62" s="311" t="s">
        <v>1110</v>
      </c>
      <c r="B62" s="298" t="s">
        <v>1104</v>
      </c>
      <c r="C62" s="317" t="s">
        <v>1105</v>
      </c>
      <c r="D62" s="303"/>
      <c r="E62" s="304"/>
      <c r="F62" s="322">
        <v>506</v>
      </c>
      <c r="G62" s="308" t="s">
        <v>11</v>
      </c>
      <c r="H62" s="309"/>
      <c r="I62" s="729">
        <f t="shared" si="0"/>
        <v>0</v>
      </c>
      <c r="J62" s="307"/>
      <c r="K62" s="729">
        <f t="shared" si="1"/>
        <v>0</v>
      </c>
      <c r="L62" s="730">
        <f t="shared" si="2"/>
        <v>0</v>
      </c>
    </row>
    <row r="63" spans="1:12" ht="15">
      <c r="A63" s="311"/>
      <c r="B63" s="298"/>
      <c r="C63" s="317"/>
      <c r="D63" s="303"/>
      <c r="E63" s="304"/>
      <c r="F63" s="323">
        <v>0</v>
      </c>
      <c r="G63" s="308"/>
      <c r="H63" s="333">
        <v>0</v>
      </c>
      <c r="I63" s="729">
        <f t="shared" si="0"/>
        <v>0</v>
      </c>
      <c r="J63" s="310">
        <v>0</v>
      </c>
      <c r="K63" s="729">
        <f t="shared" si="1"/>
        <v>0</v>
      </c>
      <c r="L63" s="730">
        <f t="shared" si="2"/>
        <v>0</v>
      </c>
    </row>
    <row r="64" spans="1:12" s="574" customFormat="1" ht="15.75">
      <c r="A64" s="346"/>
      <c r="B64" s="340"/>
      <c r="C64" s="341" t="s">
        <v>1106</v>
      </c>
      <c r="D64" s="342"/>
      <c r="E64" s="343"/>
      <c r="F64" s="348">
        <v>0</v>
      </c>
      <c r="G64" s="344"/>
      <c r="H64" s="345">
        <v>0</v>
      </c>
      <c r="I64" s="728">
        <f>SUM(I65:I69)</f>
        <v>0</v>
      </c>
      <c r="J64" s="350">
        <v>0</v>
      </c>
      <c r="K64" s="728">
        <f>SUM(K65:K69)</f>
        <v>0</v>
      </c>
      <c r="L64" s="728">
        <f>SUM(L65:L69)</f>
        <v>0</v>
      </c>
    </row>
    <row r="65" spans="1:12" ht="15">
      <c r="A65" s="311" t="s">
        <v>1112</v>
      </c>
      <c r="B65" s="301" t="s">
        <v>1108</v>
      </c>
      <c r="C65" s="302" t="s">
        <v>1109</v>
      </c>
      <c r="D65" s="303"/>
      <c r="E65" s="304"/>
      <c r="F65" s="327">
        <v>84</v>
      </c>
      <c r="G65" s="306" t="s">
        <v>26</v>
      </c>
      <c r="H65" s="307"/>
      <c r="I65" s="729">
        <f t="shared" si="0"/>
        <v>0</v>
      </c>
      <c r="J65" s="307"/>
      <c r="K65" s="729">
        <f t="shared" si="1"/>
        <v>0</v>
      </c>
      <c r="L65" s="730">
        <f t="shared" si="2"/>
        <v>0</v>
      </c>
    </row>
    <row r="66" spans="1:12" ht="15">
      <c r="A66" s="311" t="s">
        <v>1115</v>
      </c>
      <c r="B66" s="301" t="s">
        <v>1108</v>
      </c>
      <c r="C66" s="302" t="s">
        <v>1111</v>
      </c>
      <c r="D66" s="303"/>
      <c r="E66" s="304"/>
      <c r="F66" s="327">
        <v>134</v>
      </c>
      <c r="G66" s="306" t="s">
        <v>26</v>
      </c>
      <c r="H66" s="307"/>
      <c r="I66" s="729">
        <f t="shared" si="0"/>
        <v>0</v>
      </c>
      <c r="J66" s="307"/>
      <c r="K66" s="729">
        <f t="shared" si="1"/>
        <v>0</v>
      </c>
      <c r="L66" s="730">
        <f t="shared" si="2"/>
        <v>0</v>
      </c>
    </row>
    <row r="67" spans="1:12" ht="15">
      <c r="A67" s="311" t="s">
        <v>1118</v>
      </c>
      <c r="B67" s="301" t="s">
        <v>1113</v>
      </c>
      <c r="C67" s="302" t="s">
        <v>1114</v>
      </c>
      <c r="D67" s="303"/>
      <c r="E67" s="304"/>
      <c r="F67" s="327">
        <v>20</v>
      </c>
      <c r="G67" s="306" t="s">
        <v>26</v>
      </c>
      <c r="H67" s="307"/>
      <c r="I67" s="729">
        <f t="shared" si="0"/>
        <v>0</v>
      </c>
      <c r="J67" s="307"/>
      <c r="K67" s="729">
        <f t="shared" si="1"/>
        <v>0</v>
      </c>
      <c r="L67" s="730">
        <f t="shared" si="2"/>
        <v>0</v>
      </c>
    </row>
    <row r="68" spans="1:12" ht="15">
      <c r="A68" s="311" t="s">
        <v>1122</v>
      </c>
      <c r="B68" s="301" t="s">
        <v>1116</v>
      </c>
      <c r="C68" s="302" t="s">
        <v>1117</v>
      </c>
      <c r="D68" s="303"/>
      <c r="E68" s="304"/>
      <c r="F68" s="327">
        <v>65</v>
      </c>
      <c r="G68" s="306" t="s">
        <v>26</v>
      </c>
      <c r="H68" s="307"/>
      <c r="I68" s="729">
        <f t="shared" si="0"/>
        <v>0</v>
      </c>
      <c r="J68" s="307"/>
      <c r="K68" s="729">
        <f t="shared" si="1"/>
        <v>0</v>
      </c>
      <c r="L68" s="730">
        <f t="shared" si="2"/>
        <v>0</v>
      </c>
    </row>
    <row r="69" spans="1:12" ht="15">
      <c r="A69" s="311" t="s">
        <v>1126</v>
      </c>
      <c r="B69" s="301" t="s">
        <v>1119</v>
      </c>
      <c r="C69" s="302" t="s">
        <v>1120</v>
      </c>
      <c r="D69" s="303"/>
      <c r="E69" s="304"/>
      <c r="F69" s="327">
        <v>45</v>
      </c>
      <c r="G69" s="308" t="s">
        <v>26</v>
      </c>
      <c r="H69" s="309"/>
      <c r="I69" s="729">
        <f t="shared" si="0"/>
        <v>0</v>
      </c>
      <c r="J69" s="307"/>
      <c r="K69" s="729">
        <f t="shared" si="1"/>
        <v>0</v>
      </c>
      <c r="L69" s="730">
        <f t="shared" si="2"/>
        <v>0</v>
      </c>
    </row>
    <row r="70" spans="1:12" ht="15">
      <c r="A70" s="311"/>
      <c r="B70" s="298"/>
      <c r="C70" s="302"/>
      <c r="D70" s="303"/>
      <c r="E70" s="304"/>
      <c r="F70" s="323">
        <v>0</v>
      </c>
      <c r="G70" s="306"/>
      <c r="H70" s="310"/>
      <c r="I70" s="729">
        <f t="shared" si="0"/>
        <v>0</v>
      </c>
      <c r="J70" s="310"/>
      <c r="K70" s="729">
        <f t="shared" si="1"/>
        <v>0</v>
      </c>
      <c r="L70" s="730">
        <f t="shared" si="2"/>
        <v>0</v>
      </c>
    </row>
    <row r="71" spans="1:12" s="574" customFormat="1" ht="15.75">
      <c r="A71" s="346"/>
      <c r="B71" s="340"/>
      <c r="C71" s="347" t="s">
        <v>1121</v>
      </c>
      <c r="D71" s="342"/>
      <c r="E71" s="343"/>
      <c r="F71" s="348">
        <v>0</v>
      </c>
      <c r="G71" s="349"/>
      <c r="H71" s="345"/>
      <c r="I71" s="728">
        <f>SUM(I72:I86)</f>
        <v>0</v>
      </c>
      <c r="J71" s="350">
        <v>0</v>
      </c>
      <c r="K71" s="728">
        <f>SUM(K72:K86)</f>
        <v>0</v>
      </c>
      <c r="L71" s="728">
        <f>SUM(L72:L86)</f>
        <v>0</v>
      </c>
    </row>
    <row r="72" spans="1:12" ht="15">
      <c r="A72" s="311" t="s">
        <v>1129</v>
      </c>
      <c r="B72" s="315" t="s">
        <v>1123</v>
      </c>
      <c r="C72" s="761" t="s">
        <v>1124</v>
      </c>
      <c r="D72" s="587"/>
      <c r="E72" s="312"/>
      <c r="F72" s="738">
        <v>0.08</v>
      </c>
      <c r="G72" s="739" t="s">
        <v>1125</v>
      </c>
      <c r="H72" s="313"/>
      <c r="I72" s="731">
        <f aca="true" t="shared" si="3" ref="I72:I84">D72*H72</f>
        <v>0</v>
      </c>
      <c r="J72" s="309"/>
      <c r="K72" s="729">
        <f aca="true" t="shared" si="4" ref="K72:K86">F72*J72</f>
        <v>0</v>
      </c>
      <c r="L72" s="730">
        <f aca="true" t="shared" si="5" ref="L72:L86">K72+I72</f>
        <v>0</v>
      </c>
    </row>
    <row r="73" spans="1:12" ht="15">
      <c r="A73" s="311" t="s">
        <v>1132</v>
      </c>
      <c r="B73" s="315" t="s">
        <v>1127</v>
      </c>
      <c r="C73" s="761" t="s">
        <v>1128</v>
      </c>
      <c r="D73" s="587"/>
      <c r="E73" s="312"/>
      <c r="F73" s="738">
        <v>4.2</v>
      </c>
      <c r="G73" s="739" t="s">
        <v>203</v>
      </c>
      <c r="H73" s="313"/>
      <c r="I73" s="731">
        <f t="shared" si="3"/>
        <v>0</v>
      </c>
      <c r="J73" s="309"/>
      <c r="K73" s="729">
        <f t="shared" si="4"/>
        <v>0</v>
      </c>
      <c r="L73" s="730">
        <f t="shared" si="5"/>
        <v>0</v>
      </c>
    </row>
    <row r="74" spans="1:12" ht="15">
      <c r="A74" s="311" t="s">
        <v>1135</v>
      </c>
      <c r="B74" s="315" t="s">
        <v>1130</v>
      </c>
      <c r="C74" s="761" t="s">
        <v>1131</v>
      </c>
      <c r="D74" s="587"/>
      <c r="E74" s="312"/>
      <c r="F74" s="738">
        <v>28</v>
      </c>
      <c r="G74" s="739" t="s">
        <v>203</v>
      </c>
      <c r="H74" s="313"/>
      <c r="I74" s="731">
        <f t="shared" si="3"/>
        <v>0</v>
      </c>
      <c r="J74" s="309"/>
      <c r="K74" s="729">
        <f t="shared" si="4"/>
        <v>0</v>
      </c>
      <c r="L74" s="730">
        <f t="shared" si="5"/>
        <v>0</v>
      </c>
    </row>
    <row r="75" spans="1:12" ht="15">
      <c r="A75" s="311" t="s">
        <v>1138</v>
      </c>
      <c r="B75" s="315" t="s">
        <v>1133</v>
      </c>
      <c r="C75" s="761" t="s">
        <v>1134</v>
      </c>
      <c r="D75" s="587"/>
      <c r="E75" s="312"/>
      <c r="F75" s="738">
        <v>2</v>
      </c>
      <c r="G75" s="739" t="s">
        <v>203</v>
      </c>
      <c r="H75" s="313"/>
      <c r="I75" s="731">
        <f t="shared" si="3"/>
        <v>0</v>
      </c>
      <c r="J75" s="309"/>
      <c r="K75" s="729">
        <f t="shared" si="4"/>
        <v>0</v>
      </c>
      <c r="L75" s="730">
        <f t="shared" si="5"/>
        <v>0</v>
      </c>
    </row>
    <row r="76" spans="1:12" ht="15">
      <c r="A76" s="311" t="s">
        <v>1141</v>
      </c>
      <c r="B76" s="315" t="s">
        <v>1136</v>
      </c>
      <c r="C76" s="761" t="s">
        <v>1137</v>
      </c>
      <c r="D76" s="587"/>
      <c r="E76" s="312"/>
      <c r="F76" s="738">
        <v>5</v>
      </c>
      <c r="G76" s="739" t="s">
        <v>26</v>
      </c>
      <c r="H76" s="313"/>
      <c r="I76" s="731">
        <f t="shared" si="3"/>
        <v>0</v>
      </c>
      <c r="J76" s="309"/>
      <c r="K76" s="729">
        <f t="shared" si="4"/>
        <v>0</v>
      </c>
      <c r="L76" s="730">
        <f t="shared" si="5"/>
        <v>0</v>
      </c>
    </row>
    <row r="77" spans="1:12" ht="15">
      <c r="A77" s="311" t="s">
        <v>1144</v>
      </c>
      <c r="B77" s="315" t="s">
        <v>1139</v>
      </c>
      <c r="C77" s="761" t="s">
        <v>1140</v>
      </c>
      <c r="D77" s="587"/>
      <c r="E77" s="312"/>
      <c r="F77" s="738">
        <v>4.2</v>
      </c>
      <c r="G77" s="739" t="s">
        <v>173</v>
      </c>
      <c r="H77" s="313"/>
      <c r="I77" s="731">
        <f t="shared" si="3"/>
        <v>0</v>
      </c>
      <c r="J77" s="309"/>
      <c r="K77" s="729">
        <f t="shared" si="4"/>
        <v>0</v>
      </c>
      <c r="L77" s="730">
        <f t="shared" si="5"/>
        <v>0</v>
      </c>
    </row>
    <row r="78" spans="1:12" ht="15">
      <c r="A78" s="311" t="s">
        <v>1147</v>
      </c>
      <c r="B78" s="315" t="s">
        <v>1142</v>
      </c>
      <c r="C78" s="761" t="s">
        <v>1143</v>
      </c>
      <c r="D78" s="587"/>
      <c r="E78" s="312"/>
      <c r="F78" s="738">
        <v>80</v>
      </c>
      <c r="G78" s="739" t="s">
        <v>26</v>
      </c>
      <c r="H78" s="313"/>
      <c r="I78" s="731">
        <f t="shared" si="3"/>
        <v>0</v>
      </c>
      <c r="J78" s="309"/>
      <c r="K78" s="729">
        <f t="shared" si="4"/>
        <v>0</v>
      </c>
      <c r="L78" s="730">
        <f t="shared" si="5"/>
        <v>0</v>
      </c>
    </row>
    <row r="79" spans="1:12" ht="15">
      <c r="A79" s="311" t="s">
        <v>1150</v>
      </c>
      <c r="B79" s="315" t="s">
        <v>1145</v>
      </c>
      <c r="C79" s="761" t="s">
        <v>1146</v>
      </c>
      <c r="D79" s="587"/>
      <c r="E79" s="312"/>
      <c r="F79" s="738">
        <v>10</v>
      </c>
      <c r="G79" s="739" t="s">
        <v>173</v>
      </c>
      <c r="H79" s="313"/>
      <c r="I79" s="731">
        <f t="shared" si="3"/>
        <v>0</v>
      </c>
      <c r="J79" s="309"/>
      <c r="K79" s="729">
        <f t="shared" si="4"/>
        <v>0</v>
      </c>
      <c r="L79" s="730">
        <f t="shared" si="5"/>
        <v>0</v>
      </c>
    </row>
    <row r="80" spans="1:12" ht="15">
      <c r="A80" s="311" t="s">
        <v>1153</v>
      </c>
      <c r="B80" s="315" t="s">
        <v>1148</v>
      </c>
      <c r="C80" s="761" t="s">
        <v>1149</v>
      </c>
      <c r="D80" s="587"/>
      <c r="E80" s="312"/>
      <c r="F80" s="738">
        <v>80</v>
      </c>
      <c r="G80" s="739" t="s">
        <v>26</v>
      </c>
      <c r="H80" s="313"/>
      <c r="I80" s="731">
        <f t="shared" si="3"/>
        <v>0</v>
      </c>
      <c r="J80" s="309"/>
      <c r="K80" s="729">
        <f t="shared" si="4"/>
        <v>0</v>
      </c>
      <c r="L80" s="730">
        <f t="shared" si="5"/>
        <v>0</v>
      </c>
    </row>
    <row r="81" spans="1:12" ht="15">
      <c r="A81" s="311" t="s">
        <v>1156</v>
      </c>
      <c r="B81" s="315" t="s">
        <v>1151</v>
      </c>
      <c r="C81" s="761" t="s">
        <v>1152</v>
      </c>
      <c r="D81" s="587"/>
      <c r="E81" s="312"/>
      <c r="F81" s="738">
        <v>80</v>
      </c>
      <c r="G81" s="739" t="s">
        <v>26</v>
      </c>
      <c r="H81" s="313"/>
      <c r="I81" s="731">
        <f t="shared" si="3"/>
        <v>0</v>
      </c>
      <c r="J81" s="309"/>
      <c r="K81" s="729">
        <f t="shared" si="4"/>
        <v>0</v>
      </c>
      <c r="L81" s="730">
        <f t="shared" si="5"/>
        <v>0</v>
      </c>
    </row>
    <row r="82" spans="1:12" ht="15">
      <c r="A82" s="311" t="s">
        <v>1159</v>
      </c>
      <c r="B82" s="315" t="s">
        <v>1154</v>
      </c>
      <c r="C82" s="761" t="s">
        <v>1155</v>
      </c>
      <c r="D82" s="587"/>
      <c r="E82" s="312"/>
      <c r="F82" s="738">
        <v>50</v>
      </c>
      <c r="G82" s="739" t="s">
        <v>26</v>
      </c>
      <c r="H82" s="588"/>
      <c r="I82" s="731">
        <f t="shared" si="3"/>
        <v>0</v>
      </c>
      <c r="J82" s="589"/>
      <c r="K82" s="729">
        <f t="shared" si="4"/>
        <v>0</v>
      </c>
      <c r="L82" s="730">
        <f t="shared" si="5"/>
        <v>0</v>
      </c>
    </row>
    <row r="83" spans="1:12" ht="15">
      <c r="A83" s="311" t="s">
        <v>1162</v>
      </c>
      <c r="B83" s="315" t="s">
        <v>1157</v>
      </c>
      <c r="C83" s="761" t="s">
        <v>1158</v>
      </c>
      <c r="D83" s="587"/>
      <c r="E83" s="312"/>
      <c r="F83" s="738">
        <v>50</v>
      </c>
      <c r="G83" s="739" t="s">
        <v>26</v>
      </c>
      <c r="H83" s="588"/>
      <c r="I83" s="731">
        <f t="shared" si="3"/>
        <v>0</v>
      </c>
      <c r="J83" s="589"/>
      <c r="K83" s="729">
        <f t="shared" si="4"/>
        <v>0</v>
      </c>
      <c r="L83" s="730">
        <f t="shared" si="5"/>
        <v>0</v>
      </c>
    </row>
    <row r="84" spans="1:12" ht="15">
      <c r="A84" s="311" t="s">
        <v>1164</v>
      </c>
      <c r="B84" s="315" t="s">
        <v>1160</v>
      </c>
      <c r="C84" s="761" t="s">
        <v>1161</v>
      </c>
      <c r="D84" s="587"/>
      <c r="E84" s="312"/>
      <c r="F84" s="738">
        <v>4.2</v>
      </c>
      <c r="G84" s="739" t="s">
        <v>173</v>
      </c>
      <c r="H84" s="588"/>
      <c r="I84" s="731">
        <f t="shared" si="3"/>
        <v>0</v>
      </c>
      <c r="J84" s="589"/>
      <c r="K84" s="729">
        <f t="shared" si="4"/>
        <v>0</v>
      </c>
      <c r="L84" s="730">
        <f t="shared" si="5"/>
        <v>0</v>
      </c>
    </row>
    <row r="85" spans="1:12" ht="15">
      <c r="A85" s="311" t="s">
        <v>1167</v>
      </c>
      <c r="B85" s="314"/>
      <c r="C85" s="315" t="s">
        <v>1163</v>
      </c>
      <c r="D85" s="305"/>
      <c r="E85" s="590"/>
      <c r="F85" s="327">
        <v>1</v>
      </c>
      <c r="G85" s="316" t="s">
        <v>10</v>
      </c>
      <c r="H85" s="588"/>
      <c r="I85" s="732">
        <f>D85*H85</f>
        <v>0</v>
      </c>
      <c r="J85" s="589"/>
      <c r="K85" s="729">
        <f t="shared" si="4"/>
        <v>0</v>
      </c>
      <c r="L85" s="730">
        <f t="shared" si="5"/>
        <v>0</v>
      </c>
    </row>
    <row r="86" spans="1:12" ht="15">
      <c r="A86" s="311" t="s">
        <v>1171</v>
      </c>
      <c r="B86" s="298"/>
      <c r="C86" s="317" t="s">
        <v>1165</v>
      </c>
      <c r="D86" s="303"/>
      <c r="E86" s="304"/>
      <c r="F86" s="327">
        <v>1</v>
      </c>
      <c r="G86" s="306" t="s">
        <v>10</v>
      </c>
      <c r="H86" s="309"/>
      <c r="I86" s="729">
        <f>H86*F86</f>
        <v>0</v>
      </c>
      <c r="J86" s="309"/>
      <c r="K86" s="729">
        <f t="shared" si="4"/>
        <v>0</v>
      </c>
      <c r="L86" s="730">
        <f t="shared" si="5"/>
        <v>0</v>
      </c>
    </row>
    <row r="87" spans="1:12" ht="15" customHeight="1">
      <c r="A87" s="311"/>
      <c r="B87" s="298"/>
      <c r="C87" s="318"/>
      <c r="D87" s="303"/>
      <c r="E87" s="304"/>
      <c r="F87" s="323">
        <v>0</v>
      </c>
      <c r="G87" s="319"/>
      <c r="H87" s="310">
        <v>0</v>
      </c>
      <c r="I87" s="729">
        <f>H87*F87</f>
        <v>0</v>
      </c>
      <c r="J87" s="310">
        <v>0</v>
      </c>
      <c r="K87" s="729">
        <f>F87*J87</f>
        <v>0</v>
      </c>
      <c r="L87" s="730">
        <f>K87+I87</f>
        <v>0</v>
      </c>
    </row>
    <row r="88" spans="1:12" s="574" customFormat="1" ht="15" customHeight="1">
      <c r="A88" s="346"/>
      <c r="B88" s="340"/>
      <c r="C88" s="341" t="s">
        <v>1166</v>
      </c>
      <c r="D88" s="342"/>
      <c r="E88" s="343"/>
      <c r="F88" s="348">
        <v>0</v>
      </c>
      <c r="G88" s="344"/>
      <c r="H88" s="350">
        <v>0</v>
      </c>
      <c r="I88" s="728">
        <f>SUM(I89:I100)</f>
        <v>0</v>
      </c>
      <c r="J88" s="350">
        <v>0</v>
      </c>
      <c r="K88" s="728">
        <f>SUM(K89:K100)</f>
        <v>0</v>
      </c>
      <c r="L88" s="728">
        <f>SUM(L89:L100)</f>
        <v>0</v>
      </c>
    </row>
    <row r="89" spans="1:12" ht="15">
      <c r="A89" s="311" t="s">
        <v>1174</v>
      </c>
      <c r="B89" s="298" t="s">
        <v>1168</v>
      </c>
      <c r="C89" s="317" t="s">
        <v>1169</v>
      </c>
      <c r="D89" s="303"/>
      <c r="E89" s="304"/>
      <c r="F89" s="327">
        <v>60</v>
      </c>
      <c r="G89" s="308" t="s">
        <v>1170</v>
      </c>
      <c r="H89" s="309"/>
      <c r="I89" s="729">
        <f aca="true" t="shared" si="6" ref="I89:I101">H89*F89</f>
        <v>0</v>
      </c>
      <c r="J89" s="307"/>
      <c r="K89" s="729">
        <f aca="true" t="shared" si="7" ref="K89:K101">F89*J89</f>
        <v>0</v>
      </c>
      <c r="L89" s="730">
        <f aca="true" t="shared" si="8" ref="L89:L101">K89+I89</f>
        <v>0</v>
      </c>
    </row>
    <row r="90" spans="1:12" ht="15">
      <c r="A90" s="311" t="s">
        <v>1176</v>
      </c>
      <c r="B90" s="298" t="s">
        <v>1172</v>
      </c>
      <c r="C90" s="317" t="s">
        <v>1173</v>
      </c>
      <c r="D90" s="303"/>
      <c r="E90" s="304"/>
      <c r="F90" s="327">
        <v>10</v>
      </c>
      <c r="G90" s="308" t="s">
        <v>1170</v>
      </c>
      <c r="H90" s="309"/>
      <c r="I90" s="729">
        <f t="shared" si="6"/>
        <v>0</v>
      </c>
      <c r="J90" s="307"/>
      <c r="K90" s="729">
        <f t="shared" si="7"/>
        <v>0</v>
      </c>
      <c r="L90" s="730">
        <f t="shared" si="8"/>
        <v>0</v>
      </c>
    </row>
    <row r="91" spans="1:12" ht="15">
      <c r="A91" s="311" t="s">
        <v>1178</v>
      </c>
      <c r="B91" s="298" t="s">
        <v>1172</v>
      </c>
      <c r="C91" s="317" t="s">
        <v>1175</v>
      </c>
      <c r="D91" s="576"/>
      <c r="E91" s="303"/>
      <c r="F91" s="320">
        <v>20</v>
      </c>
      <c r="G91" s="321" t="s">
        <v>26</v>
      </c>
      <c r="H91" s="309"/>
      <c r="I91" s="729">
        <f t="shared" si="6"/>
        <v>0</v>
      </c>
      <c r="J91" s="307"/>
      <c r="K91" s="729">
        <f t="shared" si="7"/>
        <v>0</v>
      </c>
      <c r="L91" s="730">
        <f t="shared" si="8"/>
        <v>0</v>
      </c>
    </row>
    <row r="92" spans="1:12" ht="15">
      <c r="A92" s="311" t="s">
        <v>1180</v>
      </c>
      <c r="B92" s="298" t="s">
        <v>1172</v>
      </c>
      <c r="C92" s="317" t="s">
        <v>1177</v>
      </c>
      <c r="D92" s="303"/>
      <c r="E92" s="304"/>
      <c r="F92" s="327">
        <v>20</v>
      </c>
      <c r="G92" s="308" t="s">
        <v>11</v>
      </c>
      <c r="H92" s="309"/>
      <c r="I92" s="729">
        <f t="shared" si="6"/>
        <v>0</v>
      </c>
      <c r="J92" s="307"/>
      <c r="K92" s="729">
        <f t="shared" si="7"/>
        <v>0</v>
      </c>
      <c r="L92" s="730">
        <f t="shared" si="8"/>
        <v>0</v>
      </c>
    </row>
    <row r="93" spans="1:12" ht="15">
      <c r="A93" s="311" t="s">
        <v>1183</v>
      </c>
      <c r="B93" s="298" t="s">
        <v>1172</v>
      </c>
      <c r="C93" s="317" t="s">
        <v>1179</v>
      </c>
      <c r="D93" s="303"/>
      <c r="E93" s="304"/>
      <c r="F93" s="327">
        <v>10</v>
      </c>
      <c r="G93" s="308" t="s">
        <v>11</v>
      </c>
      <c r="H93" s="309"/>
      <c r="I93" s="729">
        <f t="shared" si="6"/>
        <v>0</v>
      </c>
      <c r="J93" s="307"/>
      <c r="K93" s="729">
        <f t="shared" si="7"/>
        <v>0</v>
      </c>
      <c r="L93" s="730">
        <f t="shared" si="8"/>
        <v>0</v>
      </c>
    </row>
    <row r="94" spans="1:12" ht="15">
      <c r="A94" s="311" t="s">
        <v>1186</v>
      </c>
      <c r="B94" s="298" t="s">
        <v>1181</v>
      </c>
      <c r="C94" s="302" t="s">
        <v>1182</v>
      </c>
      <c r="D94" s="303"/>
      <c r="E94" s="304"/>
      <c r="F94" s="327">
        <v>50</v>
      </c>
      <c r="G94" s="319" t="s">
        <v>26</v>
      </c>
      <c r="H94" s="307"/>
      <c r="I94" s="729">
        <f t="shared" si="6"/>
        <v>0</v>
      </c>
      <c r="J94" s="307"/>
      <c r="K94" s="729">
        <f t="shared" si="7"/>
        <v>0</v>
      </c>
      <c r="L94" s="730">
        <f t="shared" si="8"/>
        <v>0</v>
      </c>
    </row>
    <row r="95" spans="1:12" ht="15">
      <c r="A95" s="311" t="s">
        <v>1189</v>
      </c>
      <c r="B95" s="298" t="s">
        <v>1184</v>
      </c>
      <c r="C95" s="317" t="s">
        <v>1185</v>
      </c>
      <c r="D95" s="303"/>
      <c r="E95" s="304"/>
      <c r="F95" s="327">
        <v>45</v>
      </c>
      <c r="G95" s="306" t="s">
        <v>26</v>
      </c>
      <c r="H95" s="307"/>
      <c r="I95" s="729">
        <f t="shared" si="6"/>
        <v>0</v>
      </c>
      <c r="J95" s="307"/>
      <c r="K95" s="729">
        <f t="shared" si="7"/>
        <v>0</v>
      </c>
      <c r="L95" s="730">
        <f t="shared" si="8"/>
        <v>0</v>
      </c>
    </row>
    <row r="96" spans="1:12" ht="15">
      <c r="A96" s="311" t="s">
        <v>1192</v>
      </c>
      <c r="B96" s="298" t="s">
        <v>1187</v>
      </c>
      <c r="C96" s="317" t="s">
        <v>1188</v>
      </c>
      <c r="D96" s="303"/>
      <c r="E96" s="304"/>
      <c r="F96" s="327">
        <v>25</v>
      </c>
      <c r="G96" s="306" t="s">
        <v>26</v>
      </c>
      <c r="H96" s="307"/>
      <c r="I96" s="729">
        <f t="shared" si="6"/>
        <v>0</v>
      </c>
      <c r="J96" s="307"/>
      <c r="K96" s="729">
        <f t="shared" si="7"/>
        <v>0</v>
      </c>
      <c r="L96" s="730">
        <f t="shared" si="8"/>
        <v>0</v>
      </c>
    </row>
    <row r="97" spans="1:12" ht="15">
      <c r="A97" s="311" t="s">
        <v>1195</v>
      </c>
      <c r="B97" s="298" t="s">
        <v>1190</v>
      </c>
      <c r="C97" s="302" t="s">
        <v>1191</v>
      </c>
      <c r="D97" s="303"/>
      <c r="E97" s="304"/>
      <c r="F97" s="327">
        <v>62</v>
      </c>
      <c r="G97" s="319" t="s">
        <v>11</v>
      </c>
      <c r="H97" s="310">
        <v>0</v>
      </c>
      <c r="I97" s="729">
        <f t="shared" si="6"/>
        <v>0</v>
      </c>
      <c r="J97" s="307"/>
      <c r="K97" s="729">
        <f t="shared" si="7"/>
        <v>0</v>
      </c>
      <c r="L97" s="730">
        <f t="shared" si="8"/>
        <v>0</v>
      </c>
    </row>
    <row r="98" spans="1:12" ht="15">
      <c r="A98" s="311" t="s">
        <v>1198</v>
      </c>
      <c r="B98" s="298" t="s">
        <v>1193</v>
      </c>
      <c r="C98" s="317" t="s">
        <v>1194</v>
      </c>
      <c r="D98" s="303"/>
      <c r="E98" s="304"/>
      <c r="F98" s="327">
        <v>48</v>
      </c>
      <c r="G98" s="306" t="s">
        <v>11</v>
      </c>
      <c r="H98" s="333">
        <v>0</v>
      </c>
      <c r="I98" s="729">
        <f t="shared" si="6"/>
        <v>0</v>
      </c>
      <c r="J98" s="307"/>
      <c r="K98" s="729">
        <f t="shared" si="7"/>
        <v>0</v>
      </c>
      <c r="L98" s="730">
        <f t="shared" si="8"/>
        <v>0</v>
      </c>
    </row>
    <row r="99" spans="1:12" ht="15">
      <c r="A99" s="311" t="s">
        <v>1203</v>
      </c>
      <c r="B99" s="298" t="s">
        <v>1196</v>
      </c>
      <c r="C99" s="317" t="s">
        <v>1197</v>
      </c>
      <c r="D99" s="303"/>
      <c r="E99" s="304"/>
      <c r="F99" s="327">
        <v>28</v>
      </c>
      <c r="G99" s="306" t="s">
        <v>11</v>
      </c>
      <c r="H99" s="333">
        <v>0</v>
      </c>
      <c r="I99" s="729">
        <f t="shared" si="6"/>
        <v>0</v>
      </c>
      <c r="J99" s="307"/>
      <c r="K99" s="729">
        <f t="shared" si="7"/>
        <v>0</v>
      </c>
      <c r="L99" s="730">
        <f t="shared" si="8"/>
        <v>0</v>
      </c>
    </row>
    <row r="100" spans="1:12" ht="15">
      <c r="A100" s="311" t="s">
        <v>1205</v>
      </c>
      <c r="B100" s="762" t="s">
        <v>1199</v>
      </c>
      <c r="C100" s="317" t="s">
        <v>1200</v>
      </c>
      <c r="D100" s="303"/>
      <c r="E100" s="576"/>
      <c r="F100" s="322">
        <v>12</v>
      </c>
      <c r="G100" s="298" t="s">
        <v>11</v>
      </c>
      <c r="H100" s="309"/>
      <c r="I100" s="729">
        <f t="shared" si="6"/>
        <v>0</v>
      </c>
      <c r="J100" s="307"/>
      <c r="K100" s="729">
        <f t="shared" si="7"/>
        <v>0</v>
      </c>
      <c r="L100" s="730">
        <f t="shared" si="8"/>
        <v>0</v>
      </c>
    </row>
    <row r="101" spans="1:12" ht="15" customHeight="1">
      <c r="A101" s="311"/>
      <c r="B101" s="298"/>
      <c r="C101" s="318"/>
      <c r="D101" s="303"/>
      <c r="E101" s="304"/>
      <c r="F101" s="323">
        <v>0</v>
      </c>
      <c r="G101" s="319"/>
      <c r="H101" s="310">
        <v>0</v>
      </c>
      <c r="I101" s="729">
        <f t="shared" si="6"/>
        <v>0</v>
      </c>
      <c r="J101" s="310">
        <v>0</v>
      </c>
      <c r="K101" s="729">
        <f t="shared" si="7"/>
        <v>0</v>
      </c>
      <c r="L101" s="730">
        <f t="shared" si="8"/>
        <v>0</v>
      </c>
    </row>
    <row r="102" spans="1:12" s="574" customFormat="1" ht="15.75">
      <c r="A102" s="346"/>
      <c r="B102" s="340" t="s">
        <v>1201</v>
      </c>
      <c r="C102" s="347" t="s">
        <v>1202</v>
      </c>
      <c r="D102" s="342"/>
      <c r="E102" s="343"/>
      <c r="F102" s="348">
        <v>0</v>
      </c>
      <c r="G102" s="349"/>
      <c r="H102" s="345">
        <v>0</v>
      </c>
      <c r="I102" s="728">
        <f>SUM(I103:I124)</f>
        <v>0</v>
      </c>
      <c r="J102" s="350">
        <v>0</v>
      </c>
      <c r="K102" s="728">
        <f>SUM(K103:K124)</f>
        <v>0</v>
      </c>
      <c r="L102" s="728">
        <f>SUM(L103:L124)</f>
        <v>0</v>
      </c>
    </row>
    <row r="103" spans="1:12" ht="15">
      <c r="A103" s="311" t="s">
        <v>1207</v>
      </c>
      <c r="B103" s="298"/>
      <c r="C103" s="763" t="s">
        <v>1204</v>
      </c>
      <c r="D103" s="303"/>
      <c r="E103" s="304"/>
      <c r="F103" s="740">
        <v>7</v>
      </c>
      <c r="G103" s="306" t="s">
        <v>11</v>
      </c>
      <c r="H103" s="591"/>
      <c r="I103" s="729">
        <f aca="true" t="shared" si="9" ref="I103:I125">H103*F103</f>
        <v>0</v>
      </c>
      <c r="J103" s="310">
        <v>0</v>
      </c>
      <c r="K103" s="729">
        <f aca="true" t="shared" si="10" ref="K103:K125">F103*J103</f>
        <v>0</v>
      </c>
      <c r="L103" s="730">
        <f aca="true" t="shared" si="11" ref="L103:L125">K103+I103</f>
        <v>0</v>
      </c>
    </row>
    <row r="104" spans="1:12" ht="15">
      <c r="A104" s="311" t="s">
        <v>1209</v>
      </c>
      <c r="B104" s="298"/>
      <c r="C104" s="763" t="s">
        <v>1206</v>
      </c>
      <c r="D104" s="303"/>
      <c r="E104" s="304"/>
      <c r="F104" s="740">
        <v>7</v>
      </c>
      <c r="G104" s="306" t="s">
        <v>11</v>
      </c>
      <c r="H104" s="591"/>
      <c r="I104" s="729">
        <f t="shared" si="9"/>
        <v>0</v>
      </c>
      <c r="J104" s="310">
        <v>0</v>
      </c>
      <c r="K104" s="729">
        <f t="shared" si="10"/>
        <v>0</v>
      </c>
      <c r="L104" s="730">
        <f t="shared" si="11"/>
        <v>0</v>
      </c>
    </row>
    <row r="105" spans="1:12" ht="15">
      <c r="A105" s="311" t="s">
        <v>1211</v>
      </c>
      <c r="B105" s="298"/>
      <c r="C105" s="764" t="s">
        <v>1342</v>
      </c>
      <c r="D105" s="303"/>
      <c r="E105" s="304"/>
      <c r="F105" s="741">
        <v>7</v>
      </c>
      <c r="G105" s="306" t="s">
        <v>11</v>
      </c>
      <c r="H105" s="592"/>
      <c r="I105" s="729">
        <f t="shared" si="9"/>
        <v>0</v>
      </c>
      <c r="J105" s="310">
        <v>0</v>
      </c>
      <c r="K105" s="729">
        <f t="shared" si="10"/>
        <v>0</v>
      </c>
      <c r="L105" s="730">
        <f t="shared" si="11"/>
        <v>0</v>
      </c>
    </row>
    <row r="106" spans="1:12" ht="15">
      <c r="A106" s="311" t="s">
        <v>1213</v>
      </c>
      <c r="B106" s="298"/>
      <c r="C106" s="764" t="s">
        <v>1344</v>
      </c>
      <c r="D106" s="303"/>
      <c r="E106" s="304"/>
      <c r="F106" s="741">
        <v>7</v>
      </c>
      <c r="G106" s="306" t="s">
        <v>11</v>
      </c>
      <c r="H106" s="592"/>
      <c r="I106" s="729">
        <f t="shared" si="9"/>
        <v>0</v>
      </c>
      <c r="J106" s="310">
        <v>0</v>
      </c>
      <c r="K106" s="729">
        <f t="shared" si="10"/>
        <v>0</v>
      </c>
      <c r="L106" s="730">
        <f t="shared" si="11"/>
        <v>0</v>
      </c>
    </row>
    <row r="107" spans="1:12" ht="15">
      <c r="A107" s="311" t="s">
        <v>1215</v>
      </c>
      <c r="B107" s="298"/>
      <c r="C107" s="763" t="s">
        <v>1212</v>
      </c>
      <c r="D107" s="303"/>
      <c r="E107" s="304"/>
      <c r="F107" s="740">
        <v>56</v>
      </c>
      <c r="G107" s="306" t="s">
        <v>11</v>
      </c>
      <c r="H107" s="591"/>
      <c r="I107" s="729">
        <f t="shared" si="9"/>
        <v>0</v>
      </c>
      <c r="J107" s="310">
        <v>0</v>
      </c>
      <c r="K107" s="729">
        <f t="shared" si="10"/>
        <v>0</v>
      </c>
      <c r="L107" s="730">
        <f t="shared" si="11"/>
        <v>0</v>
      </c>
    </row>
    <row r="108" spans="1:12" ht="15">
      <c r="A108" s="311" t="s">
        <v>1217</v>
      </c>
      <c r="B108" s="298"/>
      <c r="C108" s="765" t="s">
        <v>1214</v>
      </c>
      <c r="D108" s="303"/>
      <c r="E108" s="304"/>
      <c r="F108" s="740">
        <v>7</v>
      </c>
      <c r="G108" s="306" t="s">
        <v>11</v>
      </c>
      <c r="H108" s="591"/>
      <c r="I108" s="729">
        <f t="shared" si="9"/>
        <v>0</v>
      </c>
      <c r="J108" s="310">
        <v>0</v>
      </c>
      <c r="K108" s="729">
        <f t="shared" si="10"/>
        <v>0</v>
      </c>
      <c r="L108" s="730">
        <f t="shared" si="11"/>
        <v>0</v>
      </c>
    </row>
    <row r="109" spans="1:12" ht="15">
      <c r="A109" s="311" t="s">
        <v>1219</v>
      </c>
      <c r="B109" s="298"/>
      <c r="C109" s="765" t="s">
        <v>1216</v>
      </c>
      <c r="D109" s="303"/>
      <c r="E109" s="304"/>
      <c r="F109" s="740">
        <v>7</v>
      </c>
      <c r="G109" s="306" t="s">
        <v>11</v>
      </c>
      <c r="H109" s="591"/>
      <c r="I109" s="729">
        <f t="shared" si="9"/>
        <v>0</v>
      </c>
      <c r="J109" s="310">
        <v>0</v>
      </c>
      <c r="K109" s="729">
        <f t="shared" si="10"/>
        <v>0</v>
      </c>
      <c r="L109" s="730">
        <f t="shared" si="11"/>
        <v>0</v>
      </c>
    </row>
    <row r="110" spans="1:12" ht="15">
      <c r="A110" s="311" t="s">
        <v>1221</v>
      </c>
      <c r="B110" s="298"/>
      <c r="C110" s="763" t="s">
        <v>1218</v>
      </c>
      <c r="D110" s="303"/>
      <c r="E110" s="304"/>
      <c r="F110" s="740">
        <v>7</v>
      </c>
      <c r="G110" s="306" t="s">
        <v>11</v>
      </c>
      <c r="H110" s="591"/>
      <c r="I110" s="729">
        <f t="shared" si="9"/>
        <v>0</v>
      </c>
      <c r="J110" s="310">
        <v>0</v>
      </c>
      <c r="K110" s="729">
        <f t="shared" si="10"/>
        <v>0</v>
      </c>
      <c r="L110" s="730">
        <f t="shared" si="11"/>
        <v>0</v>
      </c>
    </row>
    <row r="111" spans="1:12" ht="15">
      <c r="A111" s="311" t="s">
        <v>1223</v>
      </c>
      <c r="B111" s="298"/>
      <c r="C111" s="764" t="s">
        <v>1220</v>
      </c>
      <c r="D111" s="303"/>
      <c r="E111" s="304"/>
      <c r="F111" s="741">
        <v>14</v>
      </c>
      <c r="G111" s="306" t="s">
        <v>11</v>
      </c>
      <c r="H111" s="592"/>
      <c r="I111" s="729">
        <f t="shared" si="9"/>
        <v>0</v>
      </c>
      <c r="J111" s="310">
        <v>0</v>
      </c>
      <c r="K111" s="729">
        <f t="shared" si="10"/>
        <v>0</v>
      </c>
      <c r="L111" s="730">
        <f t="shared" si="11"/>
        <v>0</v>
      </c>
    </row>
    <row r="112" spans="1:12" ht="15">
      <c r="A112" s="311" t="s">
        <v>1225</v>
      </c>
      <c r="B112" s="298"/>
      <c r="C112" s="766" t="s">
        <v>1222</v>
      </c>
      <c r="D112" s="303"/>
      <c r="E112" s="304"/>
      <c r="F112" s="742">
        <v>7</v>
      </c>
      <c r="G112" s="306" t="s">
        <v>11</v>
      </c>
      <c r="H112" s="593"/>
      <c r="I112" s="729">
        <f t="shared" si="9"/>
        <v>0</v>
      </c>
      <c r="J112" s="310">
        <v>0</v>
      </c>
      <c r="K112" s="729">
        <f t="shared" si="10"/>
        <v>0</v>
      </c>
      <c r="L112" s="730">
        <f t="shared" si="11"/>
        <v>0</v>
      </c>
    </row>
    <row r="113" spans="1:12" ht="15">
      <c r="A113" s="311" t="s">
        <v>1227</v>
      </c>
      <c r="B113" s="298"/>
      <c r="C113" s="763" t="s">
        <v>1224</v>
      </c>
      <c r="D113" s="303"/>
      <c r="E113" s="304"/>
      <c r="F113" s="740">
        <v>7</v>
      </c>
      <c r="G113" s="306" t="s">
        <v>11</v>
      </c>
      <c r="H113" s="591"/>
      <c r="I113" s="729">
        <f t="shared" si="9"/>
        <v>0</v>
      </c>
      <c r="J113" s="310">
        <v>0</v>
      </c>
      <c r="K113" s="729">
        <f t="shared" si="10"/>
        <v>0</v>
      </c>
      <c r="L113" s="730">
        <f t="shared" si="11"/>
        <v>0</v>
      </c>
    </row>
    <row r="114" spans="1:12" ht="15">
      <c r="A114" s="311" t="s">
        <v>1229</v>
      </c>
      <c r="B114" s="298"/>
      <c r="C114" s="763" t="s">
        <v>1226</v>
      </c>
      <c r="D114" s="303"/>
      <c r="E114" s="304"/>
      <c r="F114" s="740">
        <v>7</v>
      </c>
      <c r="G114" s="306" t="s">
        <v>11</v>
      </c>
      <c r="H114" s="591"/>
      <c r="I114" s="729">
        <f t="shared" si="9"/>
        <v>0</v>
      </c>
      <c r="J114" s="310">
        <v>0</v>
      </c>
      <c r="K114" s="729">
        <f t="shared" si="10"/>
        <v>0</v>
      </c>
      <c r="L114" s="730">
        <f t="shared" si="11"/>
        <v>0</v>
      </c>
    </row>
    <row r="115" spans="1:12" ht="15">
      <c r="A115" s="311" t="s">
        <v>1230</v>
      </c>
      <c r="B115" s="298"/>
      <c r="C115" s="763" t="s">
        <v>1971</v>
      </c>
      <c r="D115" s="303"/>
      <c r="E115" s="304"/>
      <c r="F115" s="740">
        <v>7</v>
      </c>
      <c r="G115" s="306" t="s">
        <v>11</v>
      </c>
      <c r="H115" s="591"/>
      <c r="I115" s="729">
        <f t="shared" si="9"/>
        <v>0</v>
      </c>
      <c r="J115" s="310">
        <v>0</v>
      </c>
      <c r="K115" s="729">
        <f t="shared" si="10"/>
        <v>0</v>
      </c>
      <c r="L115" s="730">
        <f t="shared" si="11"/>
        <v>0</v>
      </c>
    </row>
    <row r="116" spans="1:12" ht="15">
      <c r="A116" s="311" t="s">
        <v>1232</v>
      </c>
      <c r="B116" s="298"/>
      <c r="C116" s="763" t="s">
        <v>1972</v>
      </c>
      <c r="D116" s="303"/>
      <c r="E116" s="304"/>
      <c r="F116" s="740">
        <v>7</v>
      </c>
      <c r="G116" s="306" t="s">
        <v>11</v>
      </c>
      <c r="H116" s="591"/>
      <c r="I116" s="729">
        <f t="shared" si="9"/>
        <v>0</v>
      </c>
      <c r="J116" s="310">
        <v>0</v>
      </c>
      <c r="K116" s="729">
        <f t="shared" si="10"/>
        <v>0</v>
      </c>
      <c r="L116" s="730">
        <f t="shared" si="11"/>
        <v>0</v>
      </c>
    </row>
    <row r="117" spans="1:12" ht="15">
      <c r="A117" s="311" t="s">
        <v>1234</v>
      </c>
      <c r="B117" s="298"/>
      <c r="C117" s="763" t="s">
        <v>1973</v>
      </c>
      <c r="D117" s="303"/>
      <c r="E117" s="304"/>
      <c r="F117" s="740">
        <v>7</v>
      </c>
      <c r="G117" s="306" t="s">
        <v>11</v>
      </c>
      <c r="H117" s="591"/>
      <c r="I117" s="729">
        <f t="shared" si="9"/>
        <v>0</v>
      </c>
      <c r="J117" s="310">
        <v>0</v>
      </c>
      <c r="K117" s="729">
        <f t="shared" si="10"/>
        <v>0</v>
      </c>
      <c r="L117" s="730">
        <f t="shared" si="11"/>
        <v>0</v>
      </c>
    </row>
    <row r="118" spans="1:12" ht="15">
      <c r="A118" s="311" t="s">
        <v>1236</v>
      </c>
      <c r="B118" s="298"/>
      <c r="C118" s="763" t="s">
        <v>1231</v>
      </c>
      <c r="D118" s="303"/>
      <c r="E118" s="304"/>
      <c r="F118" s="740">
        <v>7</v>
      </c>
      <c r="G118" s="306" t="s">
        <v>11</v>
      </c>
      <c r="H118" s="591"/>
      <c r="I118" s="729">
        <f t="shared" si="9"/>
        <v>0</v>
      </c>
      <c r="J118" s="310">
        <v>0</v>
      </c>
      <c r="K118" s="729">
        <f t="shared" si="10"/>
        <v>0</v>
      </c>
      <c r="L118" s="730">
        <f t="shared" si="11"/>
        <v>0</v>
      </c>
    </row>
    <row r="119" spans="1:12" ht="15">
      <c r="A119" s="311" t="s">
        <v>1237</v>
      </c>
      <c r="B119" s="298"/>
      <c r="C119" s="763" t="s">
        <v>1233</v>
      </c>
      <c r="D119" s="303"/>
      <c r="E119" s="304"/>
      <c r="F119" s="740">
        <v>7</v>
      </c>
      <c r="G119" s="306" t="s">
        <v>11</v>
      </c>
      <c r="H119" s="591"/>
      <c r="I119" s="729">
        <f t="shared" si="9"/>
        <v>0</v>
      </c>
      <c r="J119" s="310">
        <v>0</v>
      </c>
      <c r="K119" s="729">
        <f t="shared" si="10"/>
        <v>0</v>
      </c>
      <c r="L119" s="730">
        <f t="shared" si="11"/>
        <v>0</v>
      </c>
    </row>
    <row r="120" spans="1:12" ht="15">
      <c r="A120" s="311" t="s">
        <v>1239</v>
      </c>
      <c r="B120" s="298"/>
      <c r="C120" s="763" t="s">
        <v>1235</v>
      </c>
      <c r="D120" s="303"/>
      <c r="E120" s="304"/>
      <c r="F120" s="740">
        <v>35</v>
      </c>
      <c r="G120" s="306" t="s">
        <v>11</v>
      </c>
      <c r="H120" s="591"/>
      <c r="I120" s="729">
        <f t="shared" si="9"/>
        <v>0</v>
      </c>
      <c r="J120" s="310">
        <v>0</v>
      </c>
      <c r="K120" s="729">
        <f t="shared" si="10"/>
        <v>0</v>
      </c>
      <c r="L120" s="730">
        <f t="shared" si="11"/>
        <v>0</v>
      </c>
    </row>
    <row r="121" spans="1:12" ht="15">
      <c r="A121" s="311" t="s">
        <v>1241</v>
      </c>
      <c r="B121" s="298"/>
      <c r="C121" s="763" t="s">
        <v>1974</v>
      </c>
      <c r="D121" s="303"/>
      <c r="E121" s="304"/>
      <c r="F121" s="740">
        <v>35</v>
      </c>
      <c r="G121" s="306" t="s">
        <v>11</v>
      </c>
      <c r="H121" s="591"/>
      <c r="I121" s="729">
        <f t="shared" si="9"/>
        <v>0</v>
      </c>
      <c r="J121" s="310">
        <v>0</v>
      </c>
      <c r="K121" s="729">
        <f t="shared" si="10"/>
        <v>0</v>
      </c>
      <c r="L121" s="730">
        <f t="shared" si="11"/>
        <v>0</v>
      </c>
    </row>
    <row r="122" spans="1:12" ht="15">
      <c r="A122" s="311" t="s">
        <v>1243</v>
      </c>
      <c r="B122" s="298"/>
      <c r="C122" s="763" t="s">
        <v>1238</v>
      </c>
      <c r="D122" s="303"/>
      <c r="E122" s="304"/>
      <c r="F122" s="741">
        <v>2.1</v>
      </c>
      <c r="G122" s="306" t="s">
        <v>26</v>
      </c>
      <c r="H122" s="591"/>
      <c r="I122" s="729">
        <f t="shared" si="9"/>
        <v>0</v>
      </c>
      <c r="J122" s="310">
        <v>0</v>
      </c>
      <c r="K122" s="729">
        <f t="shared" si="10"/>
        <v>0</v>
      </c>
      <c r="L122" s="730">
        <f t="shared" si="11"/>
        <v>0</v>
      </c>
    </row>
    <row r="123" spans="1:12" ht="30">
      <c r="A123" s="311" t="s">
        <v>1247</v>
      </c>
      <c r="B123" s="298"/>
      <c r="C123" s="766" t="s">
        <v>1240</v>
      </c>
      <c r="D123" s="594"/>
      <c r="E123" s="595"/>
      <c r="F123" s="743">
        <v>7</v>
      </c>
      <c r="G123" s="306" t="s">
        <v>10</v>
      </c>
      <c r="H123" s="596"/>
      <c r="I123" s="729">
        <f t="shared" si="9"/>
        <v>0</v>
      </c>
      <c r="J123" s="310">
        <v>0</v>
      </c>
      <c r="K123" s="729">
        <f t="shared" si="10"/>
        <v>0</v>
      </c>
      <c r="L123" s="730">
        <f t="shared" si="11"/>
        <v>0</v>
      </c>
    </row>
    <row r="124" spans="1:12" ht="15">
      <c r="A124" s="311" t="s">
        <v>1249</v>
      </c>
      <c r="B124" s="298"/>
      <c r="C124" s="766" t="s">
        <v>1242</v>
      </c>
      <c r="D124" s="594"/>
      <c r="E124" s="595"/>
      <c r="F124" s="743">
        <v>7</v>
      </c>
      <c r="G124" s="306" t="s">
        <v>10</v>
      </c>
      <c r="H124" s="597">
        <v>0</v>
      </c>
      <c r="I124" s="729">
        <f t="shared" si="9"/>
        <v>0</v>
      </c>
      <c r="J124" s="307"/>
      <c r="K124" s="729">
        <f t="shared" si="10"/>
        <v>0</v>
      </c>
      <c r="L124" s="730">
        <f t="shared" si="11"/>
        <v>0</v>
      </c>
    </row>
    <row r="125" spans="1:12" ht="15">
      <c r="A125" s="311"/>
      <c r="B125" s="298"/>
      <c r="C125" s="766"/>
      <c r="D125" s="594"/>
      <c r="E125" s="595"/>
      <c r="F125" s="744">
        <v>0</v>
      </c>
      <c r="G125" s="306"/>
      <c r="H125" s="597">
        <v>0</v>
      </c>
      <c r="I125" s="729">
        <f t="shared" si="9"/>
        <v>0</v>
      </c>
      <c r="J125" s="310">
        <v>0</v>
      </c>
      <c r="K125" s="729">
        <f t="shared" si="10"/>
        <v>0</v>
      </c>
      <c r="L125" s="730">
        <f t="shared" si="11"/>
        <v>0</v>
      </c>
    </row>
    <row r="126" spans="1:12" s="574" customFormat="1" ht="15.75">
      <c r="A126" s="346"/>
      <c r="B126" s="340" t="s">
        <v>1975</v>
      </c>
      <c r="C126" s="347" t="s">
        <v>1995</v>
      </c>
      <c r="D126" s="342"/>
      <c r="E126" s="343"/>
      <c r="F126" s="348">
        <v>0</v>
      </c>
      <c r="G126" s="349"/>
      <c r="H126" s="345">
        <v>0</v>
      </c>
      <c r="I126" s="728">
        <f>SUM(I127:I154)</f>
        <v>0</v>
      </c>
      <c r="J126" s="350">
        <v>0</v>
      </c>
      <c r="K126" s="728">
        <f>SUM(K127:K154)</f>
        <v>0</v>
      </c>
      <c r="L126" s="728">
        <f>SUM(L127:L154)</f>
        <v>0</v>
      </c>
    </row>
    <row r="127" spans="1:12" ht="15">
      <c r="A127" s="311" t="s">
        <v>1250</v>
      </c>
      <c r="B127" s="298"/>
      <c r="C127" s="764" t="s">
        <v>1204</v>
      </c>
      <c r="D127" s="303"/>
      <c r="E127" s="304"/>
      <c r="F127" s="741">
        <v>2</v>
      </c>
      <c r="G127" s="306" t="s">
        <v>11</v>
      </c>
      <c r="H127" s="592"/>
      <c r="I127" s="729">
        <f aca="true" t="shared" si="12" ref="I127:I155">H127*F127</f>
        <v>0</v>
      </c>
      <c r="J127" s="310">
        <v>0</v>
      </c>
      <c r="K127" s="729">
        <f aca="true" t="shared" si="13" ref="K127:K155">F127*J127</f>
        <v>0</v>
      </c>
      <c r="L127" s="730">
        <f aca="true" t="shared" si="14" ref="L127:L155">K127+I127</f>
        <v>0</v>
      </c>
    </row>
    <row r="128" spans="1:12" ht="15">
      <c r="A128" s="311" t="s">
        <v>1251</v>
      </c>
      <c r="B128" s="298"/>
      <c r="C128" s="764" t="s">
        <v>1206</v>
      </c>
      <c r="D128" s="303"/>
      <c r="E128" s="304"/>
      <c r="F128" s="741">
        <v>2</v>
      </c>
      <c r="G128" s="306" t="s">
        <v>11</v>
      </c>
      <c r="H128" s="592"/>
      <c r="I128" s="729">
        <f t="shared" si="12"/>
        <v>0</v>
      </c>
      <c r="J128" s="310">
        <v>0</v>
      </c>
      <c r="K128" s="729">
        <f t="shared" si="13"/>
        <v>0</v>
      </c>
      <c r="L128" s="730">
        <f t="shared" si="14"/>
        <v>0</v>
      </c>
    </row>
    <row r="129" spans="1:12" ht="15">
      <c r="A129" s="311" t="s">
        <v>1252</v>
      </c>
      <c r="B129" s="298"/>
      <c r="C129" s="763" t="s">
        <v>1208</v>
      </c>
      <c r="D129" s="303"/>
      <c r="E129" s="304"/>
      <c r="F129" s="740">
        <v>2</v>
      </c>
      <c r="G129" s="306" t="s">
        <v>11</v>
      </c>
      <c r="H129" s="591"/>
      <c r="I129" s="729">
        <f t="shared" si="12"/>
        <v>0</v>
      </c>
      <c r="J129" s="310">
        <v>0</v>
      </c>
      <c r="K129" s="729">
        <f t="shared" si="13"/>
        <v>0</v>
      </c>
      <c r="L129" s="730">
        <f t="shared" si="14"/>
        <v>0</v>
      </c>
    </row>
    <row r="130" spans="1:12" ht="15">
      <c r="A130" s="311" t="s">
        <v>1254</v>
      </c>
      <c r="B130" s="298"/>
      <c r="C130" s="763" t="s">
        <v>1210</v>
      </c>
      <c r="D130" s="303"/>
      <c r="E130" s="304"/>
      <c r="F130" s="740">
        <v>2</v>
      </c>
      <c r="G130" s="306" t="s">
        <v>11</v>
      </c>
      <c r="H130" s="591"/>
      <c r="I130" s="729">
        <f t="shared" si="12"/>
        <v>0</v>
      </c>
      <c r="J130" s="310">
        <v>0</v>
      </c>
      <c r="K130" s="729">
        <f t="shared" si="13"/>
        <v>0</v>
      </c>
      <c r="L130" s="730">
        <f t="shared" si="14"/>
        <v>0</v>
      </c>
    </row>
    <row r="131" spans="1:12" ht="15">
      <c r="A131" s="311" t="s">
        <v>1255</v>
      </c>
      <c r="B131" s="298"/>
      <c r="C131" s="764" t="s">
        <v>1342</v>
      </c>
      <c r="D131" s="303"/>
      <c r="E131" s="304"/>
      <c r="F131" s="741">
        <v>4</v>
      </c>
      <c r="G131" s="306" t="s">
        <v>11</v>
      </c>
      <c r="H131" s="592"/>
      <c r="I131" s="729">
        <f t="shared" si="12"/>
        <v>0</v>
      </c>
      <c r="J131" s="310">
        <v>0</v>
      </c>
      <c r="K131" s="729">
        <f t="shared" si="13"/>
        <v>0</v>
      </c>
      <c r="L131" s="730">
        <f t="shared" si="14"/>
        <v>0</v>
      </c>
    </row>
    <row r="132" spans="1:12" ht="15">
      <c r="A132" s="311" t="s">
        <v>1256</v>
      </c>
      <c r="B132" s="298"/>
      <c r="C132" s="764" t="s">
        <v>1344</v>
      </c>
      <c r="D132" s="303"/>
      <c r="E132" s="304"/>
      <c r="F132" s="741">
        <v>4</v>
      </c>
      <c r="G132" s="306" t="s">
        <v>11</v>
      </c>
      <c r="H132" s="592"/>
      <c r="I132" s="729">
        <f t="shared" si="12"/>
        <v>0</v>
      </c>
      <c r="J132" s="310">
        <v>0</v>
      </c>
      <c r="K132" s="729">
        <f t="shared" si="13"/>
        <v>0</v>
      </c>
      <c r="L132" s="730">
        <f t="shared" si="14"/>
        <v>0</v>
      </c>
    </row>
    <row r="133" spans="1:12" ht="15">
      <c r="A133" s="311" t="s">
        <v>1257</v>
      </c>
      <c r="B133" s="298"/>
      <c r="C133" s="767" t="s">
        <v>1338</v>
      </c>
      <c r="D133" s="303"/>
      <c r="E133" s="304"/>
      <c r="F133" s="745">
        <v>4</v>
      </c>
      <c r="G133" s="306" t="s">
        <v>11</v>
      </c>
      <c r="H133" s="598"/>
      <c r="I133" s="729">
        <f t="shared" si="12"/>
        <v>0</v>
      </c>
      <c r="J133" s="310">
        <v>0</v>
      </c>
      <c r="K133" s="729">
        <f t="shared" si="13"/>
        <v>0</v>
      </c>
      <c r="L133" s="730">
        <f t="shared" si="14"/>
        <v>0</v>
      </c>
    </row>
    <row r="134" spans="1:12" ht="15">
      <c r="A134" s="311" t="s">
        <v>1258</v>
      </c>
      <c r="B134" s="298"/>
      <c r="C134" s="767" t="s">
        <v>1340</v>
      </c>
      <c r="D134" s="303"/>
      <c r="E134" s="304"/>
      <c r="F134" s="745">
        <v>4</v>
      </c>
      <c r="G134" s="306" t="s">
        <v>11</v>
      </c>
      <c r="H134" s="598"/>
      <c r="I134" s="729">
        <f t="shared" si="12"/>
        <v>0</v>
      </c>
      <c r="J134" s="310">
        <v>0</v>
      </c>
      <c r="K134" s="729">
        <f t="shared" si="13"/>
        <v>0</v>
      </c>
      <c r="L134" s="730">
        <f t="shared" si="14"/>
        <v>0</v>
      </c>
    </row>
    <row r="135" spans="1:12" ht="15">
      <c r="A135" s="311" t="s">
        <v>1259</v>
      </c>
      <c r="B135" s="298"/>
      <c r="C135" s="764" t="s">
        <v>1334</v>
      </c>
      <c r="D135" s="303"/>
      <c r="E135" s="304"/>
      <c r="F135" s="741">
        <v>4</v>
      </c>
      <c r="G135" s="306" t="s">
        <v>11</v>
      </c>
      <c r="H135" s="592"/>
      <c r="I135" s="729">
        <f t="shared" si="12"/>
        <v>0</v>
      </c>
      <c r="J135" s="310">
        <v>0</v>
      </c>
      <c r="K135" s="729">
        <f t="shared" si="13"/>
        <v>0</v>
      </c>
      <c r="L135" s="730">
        <f t="shared" si="14"/>
        <v>0</v>
      </c>
    </row>
    <row r="136" spans="1:12" ht="15">
      <c r="A136" s="311" t="s">
        <v>1260</v>
      </c>
      <c r="B136" s="298"/>
      <c r="C136" s="764" t="s">
        <v>1336</v>
      </c>
      <c r="D136" s="303"/>
      <c r="E136" s="304"/>
      <c r="F136" s="741">
        <v>4</v>
      </c>
      <c r="G136" s="306" t="s">
        <v>11</v>
      </c>
      <c r="H136" s="592"/>
      <c r="I136" s="729">
        <f t="shared" si="12"/>
        <v>0</v>
      </c>
      <c r="J136" s="310">
        <v>0</v>
      </c>
      <c r="K136" s="729">
        <f t="shared" si="13"/>
        <v>0</v>
      </c>
      <c r="L136" s="730">
        <f t="shared" si="14"/>
        <v>0</v>
      </c>
    </row>
    <row r="137" spans="1:12" ht="15">
      <c r="A137" s="311" t="s">
        <v>1261</v>
      </c>
      <c r="B137" s="298"/>
      <c r="C137" s="765" t="s">
        <v>1976</v>
      </c>
      <c r="D137" s="303"/>
      <c r="E137" s="304"/>
      <c r="F137" s="746">
        <v>2</v>
      </c>
      <c r="G137" s="306" t="s">
        <v>11</v>
      </c>
      <c r="H137" s="599"/>
      <c r="I137" s="729">
        <f t="shared" si="12"/>
        <v>0</v>
      </c>
      <c r="J137" s="310">
        <v>0</v>
      </c>
      <c r="K137" s="729">
        <f t="shared" si="13"/>
        <v>0</v>
      </c>
      <c r="L137" s="730">
        <f t="shared" si="14"/>
        <v>0</v>
      </c>
    </row>
    <row r="138" spans="1:12" ht="15">
      <c r="A138" s="311" t="s">
        <v>1262</v>
      </c>
      <c r="B138" s="298"/>
      <c r="C138" s="763" t="s">
        <v>1212</v>
      </c>
      <c r="D138" s="303"/>
      <c r="E138" s="304"/>
      <c r="F138" s="741">
        <v>48</v>
      </c>
      <c r="G138" s="306" t="s">
        <v>11</v>
      </c>
      <c r="H138" s="592"/>
      <c r="I138" s="729">
        <f t="shared" si="12"/>
        <v>0</v>
      </c>
      <c r="J138" s="310">
        <v>0</v>
      </c>
      <c r="K138" s="729">
        <f t="shared" si="13"/>
        <v>0</v>
      </c>
      <c r="L138" s="730">
        <f t="shared" si="14"/>
        <v>0</v>
      </c>
    </row>
    <row r="139" spans="1:12" ht="15">
      <c r="A139" s="311" t="s">
        <v>1263</v>
      </c>
      <c r="B139" s="298"/>
      <c r="C139" s="765" t="s">
        <v>1214</v>
      </c>
      <c r="D139" s="303"/>
      <c r="E139" s="304"/>
      <c r="F139" s="741">
        <v>6</v>
      </c>
      <c r="G139" s="306" t="s">
        <v>11</v>
      </c>
      <c r="H139" s="592"/>
      <c r="I139" s="729">
        <f t="shared" si="12"/>
        <v>0</v>
      </c>
      <c r="J139" s="310">
        <v>0</v>
      </c>
      <c r="K139" s="729">
        <f t="shared" si="13"/>
        <v>0</v>
      </c>
      <c r="L139" s="730">
        <f t="shared" si="14"/>
        <v>0</v>
      </c>
    </row>
    <row r="140" spans="1:12" ht="15">
      <c r="A140" s="311" t="s">
        <v>1264</v>
      </c>
      <c r="B140" s="298"/>
      <c r="C140" s="765" t="s">
        <v>1281</v>
      </c>
      <c r="D140" s="303"/>
      <c r="E140" s="304"/>
      <c r="F140" s="741">
        <v>6</v>
      </c>
      <c r="G140" s="306" t="s">
        <v>11</v>
      </c>
      <c r="H140" s="592"/>
      <c r="I140" s="729">
        <f t="shared" si="12"/>
        <v>0</v>
      </c>
      <c r="J140" s="310">
        <v>0</v>
      </c>
      <c r="K140" s="729">
        <f t="shared" si="13"/>
        <v>0</v>
      </c>
      <c r="L140" s="730">
        <f t="shared" si="14"/>
        <v>0</v>
      </c>
    </row>
    <row r="141" spans="1:12" ht="15">
      <c r="A141" s="311" t="s">
        <v>1265</v>
      </c>
      <c r="B141" s="298"/>
      <c r="C141" s="764" t="s">
        <v>1977</v>
      </c>
      <c r="D141" s="303"/>
      <c r="E141" s="304"/>
      <c r="F141" s="741">
        <v>6</v>
      </c>
      <c r="G141" s="306" t="s">
        <v>11</v>
      </c>
      <c r="H141" s="592"/>
      <c r="I141" s="729">
        <f t="shared" si="12"/>
        <v>0</v>
      </c>
      <c r="J141" s="310">
        <v>0</v>
      </c>
      <c r="K141" s="729">
        <f t="shared" si="13"/>
        <v>0</v>
      </c>
      <c r="L141" s="730">
        <f t="shared" si="14"/>
        <v>0</v>
      </c>
    </row>
    <row r="142" spans="1:12" ht="15">
      <c r="A142" s="311" t="s">
        <v>1266</v>
      </c>
      <c r="B142" s="298"/>
      <c r="C142" s="764" t="s">
        <v>1978</v>
      </c>
      <c r="D142" s="303"/>
      <c r="E142" s="304"/>
      <c r="F142" s="741">
        <v>18</v>
      </c>
      <c r="G142" s="306" t="s">
        <v>11</v>
      </c>
      <c r="H142" s="592"/>
      <c r="I142" s="729">
        <f t="shared" si="12"/>
        <v>0</v>
      </c>
      <c r="J142" s="310">
        <v>0</v>
      </c>
      <c r="K142" s="729">
        <f t="shared" si="13"/>
        <v>0</v>
      </c>
      <c r="L142" s="730">
        <f t="shared" si="14"/>
        <v>0</v>
      </c>
    </row>
    <row r="143" spans="1:12" ht="15">
      <c r="A143" s="311" t="s">
        <v>1267</v>
      </c>
      <c r="B143" s="298"/>
      <c r="C143" s="764" t="s">
        <v>1220</v>
      </c>
      <c r="D143" s="303"/>
      <c r="E143" s="304"/>
      <c r="F143" s="741">
        <v>12</v>
      </c>
      <c r="G143" s="306" t="s">
        <v>11</v>
      </c>
      <c r="H143" s="592"/>
      <c r="I143" s="729">
        <f t="shared" si="12"/>
        <v>0</v>
      </c>
      <c r="J143" s="310">
        <v>0</v>
      </c>
      <c r="K143" s="729">
        <f t="shared" si="13"/>
        <v>0</v>
      </c>
      <c r="L143" s="730">
        <f t="shared" si="14"/>
        <v>0</v>
      </c>
    </row>
    <row r="144" spans="1:12" ht="15">
      <c r="A144" s="311" t="s">
        <v>1268</v>
      </c>
      <c r="B144" s="298"/>
      <c r="C144" s="766" t="s">
        <v>1222</v>
      </c>
      <c r="D144" s="303"/>
      <c r="E144" s="304"/>
      <c r="F144" s="742">
        <v>6</v>
      </c>
      <c r="G144" s="306" t="s">
        <v>11</v>
      </c>
      <c r="H144" s="593"/>
      <c r="I144" s="729">
        <f t="shared" si="12"/>
        <v>0</v>
      </c>
      <c r="J144" s="310">
        <v>0</v>
      </c>
      <c r="K144" s="729">
        <f t="shared" si="13"/>
        <v>0</v>
      </c>
      <c r="L144" s="730">
        <f t="shared" si="14"/>
        <v>0</v>
      </c>
    </row>
    <row r="145" spans="1:12" ht="15">
      <c r="A145" s="311" t="s">
        <v>1269</v>
      </c>
      <c r="B145" s="298"/>
      <c r="C145" s="763" t="s">
        <v>1973</v>
      </c>
      <c r="D145" s="303"/>
      <c r="E145" s="304"/>
      <c r="F145" s="741">
        <v>2</v>
      </c>
      <c r="G145" s="306" t="s">
        <v>11</v>
      </c>
      <c r="H145" s="592"/>
      <c r="I145" s="729">
        <f t="shared" si="12"/>
        <v>0</v>
      </c>
      <c r="J145" s="310">
        <v>0</v>
      </c>
      <c r="K145" s="729">
        <f t="shared" si="13"/>
        <v>0</v>
      </c>
      <c r="L145" s="730">
        <f t="shared" si="14"/>
        <v>0</v>
      </c>
    </row>
    <row r="146" spans="1:12" ht="15">
      <c r="A146" s="311" t="s">
        <v>1270</v>
      </c>
      <c r="B146" s="298"/>
      <c r="C146" s="763" t="s">
        <v>1979</v>
      </c>
      <c r="D146" s="303"/>
      <c r="E146" s="304"/>
      <c r="F146" s="741">
        <v>4</v>
      </c>
      <c r="G146" s="306" t="s">
        <v>11</v>
      </c>
      <c r="H146" s="592"/>
      <c r="I146" s="729">
        <f>H146*F146</f>
        <v>0</v>
      </c>
      <c r="J146" s="310">
        <v>0</v>
      </c>
      <c r="K146" s="729">
        <f>F146*J146</f>
        <v>0</v>
      </c>
      <c r="L146" s="730">
        <f>K146+I146</f>
        <v>0</v>
      </c>
    </row>
    <row r="147" spans="1:12" ht="15">
      <c r="A147" s="311" t="s">
        <v>1271</v>
      </c>
      <c r="B147" s="298"/>
      <c r="C147" s="764" t="s">
        <v>1231</v>
      </c>
      <c r="D147" s="303"/>
      <c r="E147" s="304"/>
      <c r="F147" s="741">
        <v>4</v>
      </c>
      <c r="G147" s="306" t="s">
        <v>11</v>
      </c>
      <c r="H147" s="592"/>
      <c r="I147" s="729">
        <f t="shared" si="12"/>
        <v>0</v>
      </c>
      <c r="J147" s="310">
        <v>0</v>
      </c>
      <c r="K147" s="729">
        <f t="shared" si="13"/>
        <v>0</v>
      </c>
      <c r="L147" s="730">
        <f t="shared" si="14"/>
        <v>0</v>
      </c>
    </row>
    <row r="148" spans="1:12" ht="15">
      <c r="A148" s="311" t="s">
        <v>1274</v>
      </c>
      <c r="B148" s="298"/>
      <c r="C148" s="764" t="s">
        <v>1294</v>
      </c>
      <c r="D148" s="303"/>
      <c r="E148" s="304"/>
      <c r="F148" s="741">
        <v>4</v>
      </c>
      <c r="G148" s="306" t="s">
        <v>11</v>
      </c>
      <c r="H148" s="592"/>
      <c r="I148" s="729">
        <f t="shared" si="12"/>
        <v>0</v>
      </c>
      <c r="J148" s="310">
        <v>0</v>
      </c>
      <c r="K148" s="729">
        <f t="shared" si="13"/>
        <v>0</v>
      </c>
      <c r="L148" s="730">
        <f t="shared" si="14"/>
        <v>0</v>
      </c>
    </row>
    <row r="149" spans="1:12" ht="15">
      <c r="A149" s="311" t="s">
        <v>1275</v>
      </c>
      <c r="B149" s="298"/>
      <c r="C149" s="764" t="s">
        <v>1233</v>
      </c>
      <c r="D149" s="303"/>
      <c r="E149" s="304"/>
      <c r="F149" s="741">
        <v>2</v>
      </c>
      <c r="G149" s="306" t="s">
        <v>11</v>
      </c>
      <c r="H149" s="592"/>
      <c r="I149" s="729">
        <f t="shared" si="12"/>
        <v>0</v>
      </c>
      <c r="J149" s="310">
        <v>0</v>
      </c>
      <c r="K149" s="729">
        <f t="shared" si="13"/>
        <v>0</v>
      </c>
      <c r="L149" s="730">
        <f t="shared" si="14"/>
        <v>0</v>
      </c>
    </row>
    <row r="150" spans="1:12" ht="15">
      <c r="A150" s="311" t="s">
        <v>1276</v>
      </c>
      <c r="B150" s="298"/>
      <c r="C150" s="764" t="s">
        <v>1235</v>
      </c>
      <c r="D150" s="303"/>
      <c r="E150" s="304"/>
      <c r="F150" s="741">
        <v>16</v>
      </c>
      <c r="G150" s="306" t="s">
        <v>11</v>
      </c>
      <c r="H150" s="592"/>
      <c r="I150" s="729">
        <f t="shared" si="12"/>
        <v>0</v>
      </c>
      <c r="J150" s="310">
        <v>0</v>
      </c>
      <c r="K150" s="729">
        <f t="shared" si="13"/>
        <v>0</v>
      </c>
      <c r="L150" s="730">
        <f t="shared" si="14"/>
        <v>0</v>
      </c>
    </row>
    <row r="151" spans="1:12" ht="15">
      <c r="A151" s="311" t="s">
        <v>1277</v>
      </c>
      <c r="B151" s="298"/>
      <c r="C151" s="763" t="s">
        <v>1974</v>
      </c>
      <c r="D151" s="303"/>
      <c r="E151" s="304"/>
      <c r="F151" s="741">
        <v>16</v>
      </c>
      <c r="G151" s="306" t="s">
        <v>11</v>
      </c>
      <c r="H151" s="592"/>
      <c r="I151" s="729">
        <f t="shared" si="12"/>
        <v>0</v>
      </c>
      <c r="J151" s="310">
        <v>0</v>
      </c>
      <c r="K151" s="729">
        <f t="shared" si="13"/>
        <v>0</v>
      </c>
      <c r="L151" s="730">
        <f t="shared" si="14"/>
        <v>0</v>
      </c>
    </row>
    <row r="152" spans="1:12" ht="15">
      <c r="A152" s="311" t="s">
        <v>1278</v>
      </c>
      <c r="B152" s="298"/>
      <c r="C152" s="764" t="s">
        <v>1238</v>
      </c>
      <c r="D152" s="303"/>
      <c r="E152" s="304"/>
      <c r="F152" s="741">
        <v>0.6</v>
      </c>
      <c r="G152" s="306" t="s">
        <v>26</v>
      </c>
      <c r="H152" s="592"/>
      <c r="I152" s="729">
        <f t="shared" si="12"/>
        <v>0</v>
      </c>
      <c r="J152" s="310">
        <v>0</v>
      </c>
      <c r="K152" s="729">
        <f t="shared" si="13"/>
        <v>0</v>
      </c>
      <c r="L152" s="730">
        <f t="shared" si="14"/>
        <v>0</v>
      </c>
    </row>
    <row r="153" spans="1:12" ht="30">
      <c r="A153" s="311" t="s">
        <v>1279</v>
      </c>
      <c r="B153" s="298"/>
      <c r="C153" s="766" t="s">
        <v>1240</v>
      </c>
      <c r="D153" s="594"/>
      <c r="E153" s="595"/>
      <c r="F153" s="743">
        <v>2</v>
      </c>
      <c r="G153" s="306" t="s">
        <v>10</v>
      </c>
      <c r="H153" s="596"/>
      <c r="I153" s="729">
        <f t="shared" si="12"/>
        <v>0</v>
      </c>
      <c r="J153" s="310">
        <v>0</v>
      </c>
      <c r="K153" s="729">
        <f t="shared" si="13"/>
        <v>0</v>
      </c>
      <c r="L153" s="730">
        <f t="shared" si="14"/>
        <v>0</v>
      </c>
    </row>
    <row r="154" spans="1:12" ht="15">
      <c r="A154" s="311" t="s">
        <v>1280</v>
      </c>
      <c r="B154" s="298"/>
      <c r="C154" s="766" t="s">
        <v>1242</v>
      </c>
      <c r="D154" s="594"/>
      <c r="E154" s="595"/>
      <c r="F154" s="743">
        <v>2</v>
      </c>
      <c r="G154" s="306" t="s">
        <v>10</v>
      </c>
      <c r="H154" s="597">
        <v>0</v>
      </c>
      <c r="I154" s="729">
        <f t="shared" si="12"/>
        <v>0</v>
      </c>
      <c r="J154" s="307"/>
      <c r="K154" s="729">
        <f t="shared" si="13"/>
        <v>0</v>
      </c>
      <c r="L154" s="730">
        <f t="shared" si="14"/>
        <v>0</v>
      </c>
    </row>
    <row r="155" spans="1:12" ht="15">
      <c r="A155" s="311"/>
      <c r="B155" s="298"/>
      <c r="C155" s="766"/>
      <c r="D155" s="594"/>
      <c r="E155" s="595"/>
      <c r="F155" s="744">
        <v>0</v>
      </c>
      <c r="G155" s="306"/>
      <c r="H155" s="597">
        <v>0</v>
      </c>
      <c r="I155" s="729">
        <f t="shared" si="12"/>
        <v>0</v>
      </c>
      <c r="J155" s="310">
        <v>0</v>
      </c>
      <c r="K155" s="729">
        <f t="shared" si="13"/>
        <v>0</v>
      </c>
      <c r="L155" s="730">
        <f t="shared" si="14"/>
        <v>0</v>
      </c>
    </row>
    <row r="156" spans="1:12" s="574" customFormat="1" ht="15.75">
      <c r="A156" s="346"/>
      <c r="B156" s="340" t="s">
        <v>1245</v>
      </c>
      <c r="C156" s="347" t="s">
        <v>1246</v>
      </c>
      <c r="D156" s="342"/>
      <c r="E156" s="343"/>
      <c r="F156" s="348">
        <v>0</v>
      </c>
      <c r="G156" s="349"/>
      <c r="H156" s="345">
        <v>0</v>
      </c>
      <c r="I156" s="728">
        <f>SUM(I157:I184)</f>
        <v>0</v>
      </c>
      <c r="J156" s="350">
        <v>0</v>
      </c>
      <c r="K156" s="728">
        <f>SUM(K157:K184)</f>
        <v>0</v>
      </c>
      <c r="L156" s="728">
        <f>SUM(L157:L184)</f>
        <v>0</v>
      </c>
    </row>
    <row r="157" spans="1:12" ht="15">
      <c r="A157" s="311" t="s">
        <v>1282</v>
      </c>
      <c r="B157" s="298"/>
      <c r="C157" s="763" t="s">
        <v>1248</v>
      </c>
      <c r="D157" s="303"/>
      <c r="E157" s="304"/>
      <c r="F157" s="740">
        <v>4</v>
      </c>
      <c r="G157" s="306" t="s">
        <v>11</v>
      </c>
      <c r="H157" s="591"/>
      <c r="I157" s="729">
        <f aca="true" t="shared" si="15" ref="I157:I185">H157*F157</f>
        <v>0</v>
      </c>
      <c r="J157" s="310">
        <v>0</v>
      </c>
      <c r="K157" s="729">
        <f aca="true" t="shared" si="16" ref="K157:K185">F157*J157</f>
        <v>0</v>
      </c>
      <c r="L157" s="730">
        <f aca="true" t="shared" si="17" ref="L157:L185">K157+I157</f>
        <v>0</v>
      </c>
    </row>
    <row r="158" spans="1:12" ht="15">
      <c r="A158" s="311" t="s">
        <v>1283</v>
      </c>
      <c r="B158" s="298"/>
      <c r="C158" s="763" t="s">
        <v>1206</v>
      </c>
      <c r="D158" s="303"/>
      <c r="E158" s="304"/>
      <c r="F158" s="740">
        <v>4</v>
      </c>
      <c r="G158" s="306" t="s">
        <v>11</v>
      </c>
      <c r="H158" s="591"/>
      <c r="I158" s="729">
        <f t="shared" si="15"/>
        <v>0</v>
      </c>
      <c r="J158" s="310">
        <v>0</v>
      </c>
      <c r="K158" s="729">
        <f t="shared" si="16"/>
        <v>0</v>
      </c>
      <c r="L158" s="730">
        <f t="shared" si="17"/>
        <v>0</v>
      </c>
    </row>
    <row r="159" spans="1:12" ht="15">
      <c r="A159" s="311" t="s">
        <v>1284</v>
      </c>
      <c r="B159" s="298"/>
      <c r="C159" s="763" t="s">
        <v>1208</v>
      </c>
      <c r="D159" s="303"/>
      <c r="E159" s="304"/>
      <c r="F159" s="740">
        <v>8</v>
      </c>
      <c r="G159" s="306" t="s">
        <v>11</v>
      </c>
      <c r="H159" s="591"/>
      <c r="I159" s="729">
        <f t="shared" si="15"/>
        <v>0</v>
      </c>
      <c r="J159" s="310">
        <v>0</v>
      </c>
      <c r="K159" s="729">
        <f t="shared" si="16"/>
        <v>0</v>
      </c>
      <c r="L159" s="730">
        <f t="shared" si="17"/>
        <v>0</v>
      </c>
    </row>
    <row r="160" spans="1:12" ht="15">
      <c r="A160" s="311" t="s">
        <v>1285</v>
      </c>
      <c r="B160" s="298"/>
      <c r="C160" s="763" t="s">
        <v>1210</v>
      </c>
      <c r="D160" s="303"/>
      <c r="E160" s="304"/>
      <c r="F160" s="740">
        <v>8</v>
      </c>
      <c r="G160" s="306" t="s">
        <v>11</v>
      </c>
      <c r="H160" s="591"/>
      <c r="I160" s="729">
        <f t="shared" si="15"/>
        <v>0</v>
      </c>
      <c r="J160" s="310">
        <v>0</v>
      </c>
      <c r="K160" s="729">
        <f t="shared" si="16"/>
        <v>0</v>
      </c>
      <c r="L160" s="730">
        <f t="shared" si="17"/>
        <v>0</v>
      </c>
    </row>
    <row r="161" spans="1:12" ht="15">
      <c r="A161" s="311" t="s">
        <v>1286</v>
      </c>
      <c r="B161" s="298"/>
      <c r="C161" s="764" t="s">
        <v>1342</v>
      </c>
      <c r="D161" s="303"/>
      <c r="E161" s="304"/>
      <c r="F161" s="741">
        <v>4</v>
      </c>
      <c r="G161" s="306" t="s">
        <v>11</v>
      </c>
      <c r="H161" s="592"/>
      <c r="I161" s="729">
        <f t="shared" si="15"/>
        <v>0</v>
      </c>
      <c r="J161" s="310">
        <v>0</v>
      </c>
      <c r="K161" s="729">
        <f t="shared" si="16"/>
        <v>0</v>
      </c>
      <c r="L161" s="730">
        <f t="shared" si="17"/>
        <v>0</v>
      </c>
    </row>
    <row r="162" spans="1:12" ht="15">
      <c r="A162" s="311" t="s">
        <v>1287</v>
      </c>
      <c r="B162" s="298"/>
      <c r="C162" s="764" t="s">
        <v>1344</v>
      </c>
      <c r="D162" s="303"/>
      <c r="E162" s="304"/>
      <c r="F162" s="741">
        <v>4</v>
      </c>
      <c r="G162" s="306" t="s">
        <v>11</v>
      </c>
      <c r="H162" s="592"/>
      <c r="I162" s="729">
        <f t="shared" si="15"/>
        <v>0</v>
      </c>
      <c r="J162" s="310">
        <v>0</v>
      </c>
      <c r="K162" s="729">
        <f t="shared" si="16"/>
        <v>0</v>
      </c>
      <c r="L162" s="730">
        <f t="shared" si="17"/>
        <v>0</v>
      </c>
    </row>
    <row r="163" spans="1:12" ht="15">
      <c r="A163" s="311" t="s">
        <v>1288</v>
      </c>
      <c r="B163" s="298"/>
      <c r="C163" s="764" t="s">
        <v>1334</v>
      </c>
      <c r="D163" s="303"/>
      <c r="E163" s="304"/>
      <c r="F163" s="741">
        <v>4</v>
      </c>
      <c r="G163" s="306" t="s">
        <v>11</v>
      </c>
      <c r="H163" s="592"/>
      <c r="I163" s="729">
        <f>H163*F163</f>
        <v>0</v>
      </c>
      <c r="J163" s="310">
        <v>0</v>
      </c>
      <c r="K163" s="729">
        <f>F163*J163</f>
        <v>0</v>
      </c>
      <c r="L163" s="730">
        <f>K163+I163</f>
        <v>0</v>
      </c>
    </row>
    <row r="164" spans="1:12" ht="15">
      <c r="A164" s="311" t="s">
        <v>1289</v>
      </c>
      <c r="B164" s="298"/>
      <c r="C164" s="764" t="s">
        <v>1336</v>
      </c>
      <c r="D164" s="303"/>
      <c r="E164" s="304"/>
      <c r="F164" s="741">
        <v>4</v>
      </c>
      <c r="G164" s="306" t="s">
        <v>11</v>
      </c>
      <c r="H164" s="592"/>
      <c r="I164" s="729">
        <f>H164*F164</f>
        <v>0</v>
      </c>
      <c r="J164" s="310">
        <v>0</v>
      </c>
      <c r="K164" s="729">
        <f>F164*J164</f>
        <v>0</v>
      </c>
      <c r="L164" s="730">
        <f>K164+I164</f>
        <v>0</v>
      </c>
    </row>
    <row r="165" spans="1:12" ht="15.75">
      <c r="A165" s="311" t="s">
        <v>1291</v>
      </c>
      <c r="B165" s="298"/>
      <c r="C165" s="763" t="s">
        <v>1253</v>
      </c>
      <c r="D165" s="303"/>
      <c r="E165" s="304"/>
      <c r="F165" s="740">
        <v>4</v>
      </c>
      <c r="G165" s="306" t="s">
        <v>11</v>
      </c>
      <c r="H165" s="600"/>
      <c r="I165" s="729">
        <f>H165*F165</f>
        <v>0</v>
      </c>
      <c r="J165" s="310">
        <v>0</v>
      </c>
      <c r="K165" s="729">
        <f>F165*J165</f>
        <v>0</v>
      </c>
      <c r="L165" s="730">
        <f>K165+I165</f>
        <v>0</v>
      </c>
    </row>
    <row r="166" spans="1:12" ht="15">
      <c r="A166" s="311" t="s">
        <v>1292</v>
      </c>
      <c r="B166" s="298"/>
      <c r="C166" s="763" t="s">
        <v>1212</v>
      </c>
      <c r="D166" s="303"/>
      <c r="E166" s="304"/>
      <c r="F166" s="740">
        <v>84</v>
      </c>
      <c r="G166" s="306" t="s">
        <v>11</v>
      </c>
      <c r="H166" s="591"/>
      <c r="I166" s="729">
        <f t="shared" si="15"/>
        <v>0</v>
      </c>
      <c r="J166" s="310">
        <v>0</v>
      </c>
      <c r="K166" s="729">
        <f t="shared" si="16"/>
        <v>0</v>
      </c>
      <c r="L166" s="730">
        <f t="shared" si="17"/>
        <v>0</v>
      </c>
    </row>
    <row r="167" spans="1:12" ht="15">
      <c r="A167" s="311" t="s">
        <v>1293</v>
      </c>
      <c r="B167" s="298"/>
      <c r="C167" s="765" t="s">
        <v>1214</v>
      </c>
      <c r="D167" s="303"/>
      <c r="E167" s="304"/>
      <c r="F167" s="740">
        <v>8</v>
      </c>
      <c r="G167" s="306" t="s">
        <v>11</v>
      </c>
      <c r="H167" s="591"/>
      <c r="I167" s="729">
        <f t="shared" si="15"/>
        <v>0</v>
      </c>
      <c r="J167" s="310">
        <v>0</v>
      </c>
      <c r="K167" s="729">
        <f t="shared" si="16"/>
        <v>0</v>
      </c>
      <c r="L167" s="730">
        <f t="shared" si="17"/>
        <v>0</v>
      </c>
    </row>
    <row r="168" spans="1:12" ht="15">
      <c r="A168" s="311" t="s">
        <v>1295</v>
      </c>
      <c r="B168" s="298"/>
      <c r="C168" s="765" t="s">
        <v>1216</v>
      </c>
      <c r="D168" s="303"/>
      <c r="E168" s="304"/>
      <c r="F168" s="740">
        <v>8</v>
      </c>
      <c r="G168" s="306" t="s">
        <v>11</v>
      </c>
      <c r="H168" s="591"/>
      <c r="I168" s="729">
        <f t="shared" si="15"/>
        <v>0</v>
      </c>
      <c r="J168" s="310">
        <v>0</v>
      </c>
      <c r="K168" s="729">
        <f t="shared" si="16"/>
        <v>0</v>
      </c>
      <c r="L168" s="730">
        <f t="shared" si="17"/>
        <v>0</v>
      </c>
    </row>
    <row r="169" spans="1:12" ht="15">
      <c r="A169" s="311" t="s">
        <v>1296</v>
      </c>
      <c r="B169" s="298"/>
      <c r="C169" s="763" t="s">
        <v>1218</v>
      </c>
      <c r="D169" s="303"/>
      <c r="E169" s="304"/>
      <c r="F169" s="740">
        <v>8</v>
      </c>
      <c r="G169" s="306" t="s">
        <v>11</v>
      </c>
      <c r="H169" s="591"/>
      <c r="I169" s="729">
        <f t="shared" si="15"/>
        <v>0</v>
      </c>
      <c r="J169" s="310">
        <v>0</v>
      </c>
      <c r="K169" s="729">
        <f t="shared" si="16"/>
        <v>0</v>
      </c>
      <c r="L169" s="730">
        <f t="shared" si="17"/>
        <v>0</v>
      </c>
    </row>
    <row r="170" spans="1:12" ht="15">
      <c r="A170" s="311" t="s">
        <v>1297</v>
      </c>
      <c r="B170" s="298"/>
      <c r="C170" s="764" t="s">
        <v>1978</v>
      </c>
      <c r="D170" s="303"/>
      <c r="E170" s="304"/>
      <c r="F170" s="741">
        <v>8</v>
      </c>
      <c r="G170" s="306" t="s">
        <v>11</v>
      </c>
      <c r="H170" s="592"/>
      <c r="I170" s="729">
        <f t="shared" si="15"/>
        <v>0</v>
      </c>
      <c r="J170" s="310">
        <v>0</v>
      </c>
      <c r="K170" s="729">
        <f t="shared" si="16"/>
        <v>0</v>
      </c>
      <c r="L170" s="730">
        <f t="shared" si="17"/>
        <v>0</v>
      </c>
    </row>
    <row r="171" spans="1:12" ht="15">
      <c r="A171" s="311" t="s">
        <v>1298</v>
      </c>
      <c r="B171" s="298"/>
      <c r="C171" s="764" t="s">
        <v>1220</v>
      </c>
      <c r="D171" s="303"/>
      <c r="E171" s="304"/>
      <c r="F171" s="741">
        <v>12</v>
      </c>
      <c r="G171" s="306" t="s">
        <v>11</v>
      </c>
      <c r="H171" s="592"/>
      <c r="I171" s="729">
        <f t="shared" si="15"/>
        <v>0</v>
      </c>
      <c r="J171" s="310">
        <v>0</v>
      </c>
      <c r="K171" s="729">
        <f t="shared" si="16"/>
        <v>0</v>
      </c>
      <c r="L171" s="730">
        <f t="shared" si="17"/>
        <v>0</v>
      </c>
    </row>
    <row r="172" spans="1:12" ht="15">
      <c r="A172" s="311" t="s">
        <v>1299</v>
      </c>
      <c r="B172" s="298"/>
      <c r="C172" s="766" t="s">
        <v>1222</v>
      </c>
      <c r="D172" s="303"/>
      <c r="E172" s="304"/>
      <c r="F172" s="742">
        <v>8</v>
      </c>
      <c r="G172" s="306" t="s">
        <v>11</v>
      </c>
      <c r="H172" s="593"/>
      <c r="I172" s="729">
        <f t="shared" si="15"/>
        <v>0</v>
      </c>
      <c r="J172" s="310">
        <v>0</v>
      </c>
      <c r="K172" s="729">
        <f t="shared" si="16"/>
        <v>0</v>
      </c>
      <c r="L172" s="730">
        <f t="shared" si="17"/>
        <v>0</v>
      </c>
    </row>
    <row r="173" spans="1:12" ht="15">
      <c r="A173" s="311" t="s">
        <v>1300</v>
      </c>
      <c r="B173" s="298"/>
      <c r="C173" s="763" t="s">
        <v>1224</v>
      </c>
      <c r="D173" s="303"/>
      <c r="E173" s="304"/>
      <c r="F173" s="740">
        <v>4</v>
      </c>
      <c r="G173" s="306" t="s">
        <v>11</v>
      </c>
      <c r="H173" s="591"/>
      <c r="I173" s="729">
        <f t="shared" si="15"/>
        <v>0</v>
      </c>
      <c r="J173" s="310">
        <v>0</v>
      </c>
      <c r="K173" s="729">
        <f t="shared" si="16"/>
        <v>0</v>
      </c>
      <c r="L173" s="730">
        <f t="shared" si="17"/>
        <v>0</v>
      </c>
    </row>
    <row r="174" spans="1:12" ht="15">
      <c r="A174" s="311" t="s">
        <v>1301</v>
      </c>
      <c r="B174" s="298"/>
      <c r="C174" s="763" t="s">
        <v>1226</v>
      </c>
      <c r="D174" s="303"/>
      <c r="E174" s="304"/>
      <c r="F174" s="740">
        <v>4</v>
      </c>
      <c r="G174" s="306" t="s">
        <v>11</v>
      </c>
      <c r="H174" s="591"/>
      <c r="I174" s="729">
        <f t="shared" si="15"/>
        <v>0</v>
      </c>
      <c r="J174" s="310">
        <v>0</v>
      </c>
      <c r="K174" s="729">
        <f t="shared" si="16"/>
        <v>0</v>
      </c>
      <c r="L174" s="730">
        <f t="shared" si="17"/>
        <v>0</v>
      </c>
    </row>
    <row r="175" spans="1:12" ht="15">
      <c r="A175" s="311" t="s">
        <v>1304</v>
      </c>
      <c r="B175" s="298"/>
      <c r="C175" s="763" t="s">
        <v>1971</v>
      </c>
      <c r="D175" s="303"/>
      <c r="E175" s="304"/>
      <c r="F175" s="740">
        <v>4</v>
      </c>
      <c r="G175" s="306" t="s">
        <v>11</v>
      </c>
      <c r="H175" s="591"/>
      <c r="I175" s="729">
        <f t="shared" si="15"/>
        <v>0</v>
      </c>
      <c r="J175" s="310">
        <v>0</v>
      </c>
      <c r="K175" s="729">
        <f t="shared" si="16"/>
        <v>0</v>
      </c>
      <c r="L175" s="730">
        <f t="shared" si="17"/>
        <v>0</v>
      </c>
    </row>
    <row r="176" spans="1:12" ht="15">
      <c r="A176" s="311" t="s">
        <v>1305</v>
      </c>
      <c r="B176" s="298"/>
      <c r="C176" s="763" t="s">
        <v>1972</v>
      </c>
      <c r="D176" s="303"/>
      <c r="E176" s="304"/>
      <c r="F176" s="740">
        <v>4</v>
      </c>
      <c r="G176" s="306" t="s">
        <v>11</v>
      </c>
      <c r="H176" s="591"/>
      <c r="I176" s="729">
        <f t="shared" si="15"/>
        <v>0</v>
      </c>
      <c r="J176" s="310">
        <v>0</v>
      </c>
      <c r="K176" s="729">
        <f t="shared" si="16"/>
        <v>0</v>
      </c>
      <c r="L176" s="730">
        <f t="shared" si="17"/>
        <v>0</v>
      </c>
    </row>
    <row r="177" spans="1:12" ht="15">
      <c r="A177" s="311" t="s">
        <v>1306</v>
      </c>
      <c r="B177" s="298"/>
      <c r="C177" s="763" t="s">
        <v>1973</v>
      </c>
      <c r="D177" s="303"/>
      <c r="E177" s="304"/>
      <c r="F177" s="740">
        <v>4</v>
      </c>
      <c r="G177" s="306" t="s">
        <v>11</v>
      </c>
      <c r="H177" s="591"/>
      <c r="I177" s="729">
        <f t="shared" si="15"/>
        <v>0</v>
      </c>
      <c r="J177" s="310">
        <v>0</v>
      </c>
      <c r="K177" s="729">
        <f t="shared" si="16"/>
        <v>0</v>
      </c>
      <c r="L177" s="730">
        <f t="shared" si="17"/>
        <v>0</v>
      </c>
    </row>
    <row r="178" spans="1:12" ht="15">
      <c r="A178" s="311" t="s">
        <v>1307</v>
      </c>
      <c r="B178" s="298"/>
      <c r="C178" s="763" t="s">
        <v>1231</v>
      </c>
      <c r="D178" s="303"/>
      <c r="E178" s="304"/>
      <c r="F178" s="740">
        <v>4</v>
      </c>
      <c r="G178" s="306" t="s">
        <v>11</v>
      </c>
      <c r="H178" s="591"/>
      <c r="I178" s="729">
        <f t="shared" si="15"/>
        <v>0</v>
      </c>
      <c r="J178" s="310">
        <v>0</v>
      </c>
      <c r="K178" s="729">
        <f t="shared" si="16"/>
        <v>0</v>
      </c>
      <c r="L178" s="730">
        <f t="shared" si="17"/>
        <v>0</v>
      </c>
    </row>
    <row r="179" spans="1:12" ht="15">
      <c r="A179" s="311" t="s">
        <v>1308</v>
      </c>
      <c r="B179" s="298"/>
      <c r="C179" s="763" t="s">
        <v>1233</v>
      </c>
      <c r="D179" s="303"/>
      <c r="E179" s="304"/>
      <c r="F179" s="740">
        <v>4</v>
      </c>
      <c r="G179" s="306" t="s">
        <v>11</v>
      </c>
      <c r="H179" s="591"/>
      <c r="I179" s="729">
        <f t="shared" si="15"/>
        <v>0</v>
      </c>
      <c r="J179" s="310">
        <v>0</v>
      </c>
      <c r="K179" s="729">
        <f t="shared" si="16"/>
        <v>0</v>
      </c>
      <c r="L179" s="730">
        <f t="shared" si="17"/>
        <v>0</v>
      </c>
    </row>
    <row r="180" spans="1:12" ht="15">
      <c r="A180" s="311" t="s">
        <v>1309</v>
      </c>
      <c r="B180" s="298"/>
      <c r="C180" s="763" t="s">
        <v>1235</v>
      </c>
      <c r="D180" s="303"/>
      <c r="E180" s="304"/>
      <c r="F180" s="740">
        <v>20</v>
      </c>
      <c r="G180" s="306" t="s">
        <v>11</v>
      </c>
      <c r="H180" s="591"/>
      <c r="I180" s="729">
        <f t="shared" si="15"/>
        <v>0</v>
      </c>
      <c r="J180" s="310">
        <v>0</v>
      </c>
      <c r="K180" s="729">
        <f t="shared" si="16"/>
        <v>0</v>
      </c>
      <c r="L180" s="730">
        <f t="shared" si="17"/>
        <v>0</v>
      </c>
    </row>
    <row r="181" spans="1:12" ht="15">
      <c r="A181" s="311" t="s">
        <v>1310</v>
      </c>
      <c r="B181" s="298"/>
      <c r="C181" s="763" t="s">
        <v>1974</v>
      </c>
      <c r="D181" s="303"/>
      <c r="E181" s="304"/>
      <c r="F181" s="740">
        <v>20</v>
      </c>
      <c r="G181" s="306" t="s">
        <v>11</v>
      </c>
      <c r="H181" s="591"/>
      <c r="I181" s="729">
        <f t="shared" si="15"/>
        <v>0</v>
      </c>
      <c r="J181" s="310">
        <v>0</v>
      </c>
      <c r="K181" s="729">
        <f t="shared" si="16"/>
        <v>0</v>
      </c>
      <c r="L181" s="730">
        <f t="shared" si="17"/>
        <v>0</v>
      </c>
    </row>
    <row r="182" spans="1:12" ht="15">
      <c r="A182" s="311" t="s">
        <v>1311</v>
      </c>
      <c r="B182" s="298"/>
      <c r="C182" s="763" t="s">
        <v>1238</v>
      </c>
      <c r="D182" s="303"/>
      <c r="E182" s="304"/>
      <c r="F182" s="741">
        <v>1.2</v>
      </c>
      <c r="G182" s="306" t="s">
        <v>26</v>
      </c>
      <c r="H182" s="591"/>
      <c r="I182" s="729">
        <f t="shared" si="15"/>
        <v>0</v>
      </c>
      <c r="J182" s="310">
        <v>0</v>
      </c>
      <c r="K182" s="729">
        <f t="shared" si="16"/>
        <v>0</v>
      </c>
      <c r="L182" s="730">
        <f t="shared" si="17"/>
        <v>0</v>
      </c>
    </row>
    <row r="183" spans="1:12" ht="30">
      <c r="A183" s="311" t="s">
        <v>1312</v>
      </c>
      <c r="B183" s="298"/>
      <c r="C183" s="766" t="s">
        <v>1240</v>
      </c>
      <c r="D183" s="594"/>
      <c r="E183" s="595"/>
      <c r="F183" s="743">
        <v>4</v>
      </c>
      <c r="G183" s="306" t="s">
        <v>10</v>
      </c>
      <c r="H183" s="596"/>
      <c r="I183" s="729">
        <f t="shared" si="15"/>
        <v>0</v>
      </c>
      <c r="J183" s="310">
        <v>0</v>
      </c>
      <c r="K183" s="729">
        <f t="shared" si="16"/>
        <v>0</v>
      </c>
      <c r="L183" s="730">
        <f t="shared" si="17"/>
        <v>0</v>
      </c>
    </row>
    <row r="184" spans="1:12" ht="15">
      <c r="A184" s="311" t="s">
        <v>1313</v>
      </c>
      <c r="B184" s="298"/>
      <c r="C184" s="766" t="s">
        <v>1242</v>
      </c>
      <c r="D184" s="594"/>
      <c r="E184" s="595"/>
      <c r="F184" s="743">
        <v>4</v>
      </c>
      <c r="G184" s="306" t="s">
        <v>10</v>
      </c>
      <c r="H184" s="597">
        <v>0</v>
      </c>
      <c r="I184" s="729">
        <f t="shared" si="15"/>
        <v>0</v>
      </c>
      <c r="J184" s="307"/>
      <c r="K184" s="729">
        <f t="shared" si="16"/>
        <v>0</v>
      </c>
      <c r="L184" s="730">
        <f t="shared" si="17"/>
        <v>0</v>
      </c>
    </row>
    <row r="185" spans="1:12" ht="15">
      <c r="A185" s="311"/>
      <c r="B185" s="298"/>
      <c r="C185" s="766"/>
      <c r="D185" s="594"/>
      <c r="E185" s="595"/>
      <c r="F185" s="744">
        <v>0</v>
      </c>
      <c r="G185" s="306"/>
      <c r="H185" s="597">
        <v>0</v>
      </c>
      <c r="I185" s="729">
        <f t="shared" si="15"/>
        <v>0</v>
      </c>
      <c r="J185" s="310">
        <v>0</v>
      </c>
      <c r="K185" s="729">
        <f t="shared" si="16"/>
        <v>0</v>
      </c>
      <c r="L185" s="730">
        <f t="shared" si="17"/>
        <v>0</v>
      </c>
    </row>
    <row r="186" spans="1:12" s="574" customFormat="1" ht="15.75">
      <c r="A186" s="346"/>
      <c r="B186" s="340" t="s">
        <v>1272</v>
      </c>
      <c r="C186" s="347" t="s">
        <v>1273</v>
      </c>
      <c r="D186" s="342"/>
      <c r="E186" s="343"/>
      <c r="F186" s="348">
        <v>0</v>
      </c>
      <c r="G186" s="349"/>
      <c r="H186" s="345">
        <v>0</v>
      </c>
      <c r="I186" s="728">
        <f>SUM(I187:I210)</f>
        <v>0</v>
      </c>
      <c r="J186" s="350">
        <v>0</v>
      </c>
      <c r="K186" s="728">
        <f>SUM(K187:K210)</f>
        <v>0</v>
      </c>
      <c r="L186" s="728">
        <f>SUM(L187:L210)</f>
        <v>0</v>
      </c>
    </row>
    <row r="187" spans="1:12" ht="15">
      <c r="A187" s="311" t="s">
        <v>1314</v>
      </c>
      <c r="B187" s="298"/>
      <c r="C187" s="764" t="s">
        <v>1204</v>
      </c>
      <c r="D187" s="303"/>
      <c r="E187" s="304"/>
      <c r="F187" s="741">
        <v>11</v>
      </c>
      <c r="G187" s="306" t="s">
        <v>11</v>
      </c>
      <c r="H187" s="592"/>
      <c r="I187" s="729">
        <f aca="true" t="shared" si="18" ref="I187:I211">H187*F187</f>
        <v>0</v>
      </c>
      <c r="J187" s="310">
        <v>0</v>
      </c>
      <c r="K187" s="729">
        <f aca="true" t="shared" si="19" ref="K187:K211">F187*J187</f>
        <v>0</v>
      </c>
      <c r="L187" s="730">
        <f aca="true" t="shared" si="20" ref="L187:L211">K187+I187</f>
        <v>0</v>
      </c>
    </row>
    <row r="188" spans="1:12" ht="15">
      <c r="A188" s="311" t="s">
        <v>1315</v>
      </c>
      <c r="B188" s="298"/>
      <c r="C188" s="764" t="s">
        <v>1206</v>
      </c>
      <c r="D188" s="303"/>
      <c r="E188" s="304"/>
      <c r="F188" s="741">
        <v>11</v>
      </c>
      <c r="G188" s="306" t="s">
        <v>11</v>
      </c>
      <c r="H188" s="592"/>
      <c r="I188" s="729">
        <f t="shared" si="18"/>
        <v>0</v>
      </c>
      <c r="J188" s="310">
        <v>0</v>
      </c>
      <c r="K188" s="729">
        <f t="shared" si="19"/>
        <v>0</v>
      </c>
      <c r="L188" s="730">
        <f t="shared" si="20"/>
        <v>0</v>
      </c>
    </row>
    <row r="189" spans="1:12" ht="15">
      <c r="A189" s="311" t="s">
        <v>1316</v>
      </c>
      <c r="B189" s="298"/>
      <c r="C189" s="764" t="s">
        <v>1208</v>
      </c>
      <c r="D189" s="303"/>
      <c r="E189" s="304"/>
      <c r="F189" s="741">
        <v>22</v>
      </c>
      <c r="G189" s="306" t="s">
        <v>11</v>
      </c>
      <c r="H189" s="592"/>
      <c r="I189" s="729">
        <f t="shared" si="18"/>
        <v>0</v>
      </c>
      <c r="J189" s="310">
        <v>0</v>
      </c>
      <c r="K189" s="729">
        <f t="shared" si="19"/>
        <v>0</v>
      </c>
      <c r="L189" s="730">
        <f t="shared" si="20"/>
        <v>0</v>
      </c>
    </row>
    <row r="190" spans="1:12" ht="15">
      <c r="A190" s="311" t="s">
        <v>1317</v>
      </c>
      <c r="B190" s="298"/>
      <c r="C190" s="764" t="s">
        <v>1210</v>
      </c>
      <c r="D190" s="303"/>
      <c r="E190" s="304"/>
      <c r="F190" s="741">
        <v>22</v>
      </c>
      <c r="G190" s="306" t="s">
        <v>11</v>
      </c>
      <c r="H190" s="592"/>
      <c r="I190" s="729">
        <f t="shared" si="18"/>
        <v>0</v>
      </c>
      <c r="J190" s="310">
        <v>0</v>
      </c>
      <c r="K190" s="729">
        <f t="shared" si="19"/>
        <v>0</v>
      </c>
      <c r="L190" s="730">
        <f t="shared" si="20"/>
        <v>0</v>
      </c>
    </row>
    <row r="191" spans="1:12" ht="15">
      <c r="A191" s="311" t="s">
        <v>1318</v>
      </c>
      <c r="B191" s="298"/>
      <c r="C191" s="763" t="s">
        <v>1212</v>
      </c>
      <c r="D191" s="303"/>
      <c r="E191" s="304"/>
      <c r="F191" s="741">
        <v>154</v>
      </c>
      <c r="G191" s="306" t="s">
        <v>11</v>
      </c>
      <c r="H191" s="592"/>
      <c r="I191" s="729">
        <f t="shared" si="18"/>
        <v>0</v>
      </c>
      <c r="J191" s="310">
        <v>0</v>
      </c>
      <c r="K191" s="729">
        <f t="shared" si="19"/>
        <v>0</v>
      </c>
      <c r="L191" s="730">
        <f t="shared" si="20"/>
        <v>0</v>
      </c>
    </row>
    <row r="192" spans="1:12" ht="15">
      <c r="A192" s="311" t="s">
        <v>1319</v>
      </c>
      <c r="B192" s="298"/>
      <c r="C192" s="765" t="s">
        <v>1214</v>
      </c>
      <c r="D192" s="303"/>
      <c r="E192" s="304"/>
      <c r="F192" s="741">
        <v>22</v>
      </c>
      <c r="G192" s="306" t="s">
        <v>11</v>
      </c>
      <c r="H192" s="592"/>
      <c r="I192" s="729">
        <f t="shared" si="18"/>
        <v>0</v>
      </c>
      <c r="J192" s="310">
        <v>0</v>
      </c>
      <c r="K192" s="729">
        <f t="shared" si="19"/>
        <v>0</v>
      </c>
      <c r="L192" s="730">
        <f t="shared" si="20"/>
        <v>0</v>
      </c>
    </row>
    <row r="193" spans="1:12" ht="15">
      <c r="A193" s="311" t="s">
        <v>1320</v>
      </c>
      <c r="B193" s="298"/>
      <c r="C193" s="765" t="s">
        <v>1281</v>
      </c>
      <c r="D193" s="303"/>
      <c r="E193" s="304"/>
      <c r="F193" s="741">
        <v>11</v>
      </c>
      <c r="G193" s="306" t="s">
        <v>11</v>
      </c>
      <c r="H193" s="592"/>
      <c r="I193" s="729">
        <f t="shared" si="18"/>
        <v>0</v>
      </c>
      <c r="J193" s="310">
        <v>0</v>
      </c>
      <c r="K193" s="729">
        <f t="shared" si="19"/>
        <v>0</v>
      </c>
      <c r="L193" s="730">
        <f t="shared" si="20"/>
        <v>0</v>
      </c>
    </row>
    <row r="194" spans="1:12" ht="15">
      <c r="A194" s="311" t="s">
        <v>1321</v>
      </c>
      <c r="B194" s="298"/>
      <c r="C194" s="764" t="s">
        <v>1218</v>
      </c>
      <c r="D194" s="303"/>
      <c r="E194" s="304"/>
      <c r="F194" s="741">
        <v>11</v>
      </c>
      <c r="G194" s="306" t="s">
        <v>11</v>
      </c>
      <c r="H194" s="592"/>
      <c r="I194" s="729">
        <f t="shared" si="18"/>
        <v>0</v>
      </c>
      <c r="J194" s="310">
        <v>0</v>
      </c>
      <c r="K194" s="729">
        <f t="shared" si="19"/>
        <v>0</v>
      </c>
      <c r="L194" s="730">
        <f t="shared" si="20"/>
        <v>0</v>
      </c>
    </row>
    <row r="195" spans="1:12" ht="15">
      <c r="A195" s="311" t="s">
        <v>1322</v>
      </c>
      <c r="B195" s="298"/>
      <c r="C195" s="764" t="s">
        <v>1978</v>
      </c>
      <c r="D195" s="303"/>
      <c r="E195" s="304"/>
      <c r="F195" s="741">
        <v>33</v>
      </c>
      <c r="G195" s="306" t="s">
        <v>11</v>
      </c>
      <c r="H195" s="592"/>
      <c r="I195" s="729">
        <f t="shared" si="18"/>
        <v>0</v>
      </c>
      <c r="J195" s="310">
        <v>0</v>
      </c>
      <c r="K195" s="729">
        <f t="shared" si="19"/>
        <v>0</v>
      </c>
      <c r="L195" s="730">
        <f t="shared" si="20"/>
        <v>0</v>
      </c>
    </row>
    <row r="196" spans="1:12" ht="15">
      <c r="A196" s="311" t="s">
        <v>1323</v>
      </c>
      <c r="B196" s="298"/>
      <c r="C196" s="764" t="s">
        <v>1220</v>
      </c>
      <c r="D196" s="303"/>
      <c r="E196" s="304"/>
      <c r="F196" s="741">
        <v>22</v>
      </c>
      <c r="G196" s="306" t="s">
        <v>11</v>
      </c>
      <c r="H196" s="592"/>
      <c r="I196" s="729">
        <f t="shared" si="18"/>
        <v>0</v>
      </c>
      <c r="J196" s="310">
        <v>0</v>
      </c>
      <c r="K196" s="729">
        <f t="shared" si="19"/>
        <v>0</v>
      </c>
      <c r="L196" s="730">
        <f t="shared" si="20"/>
        <v>0</v>
      </c>
    </row>
    <row r="197" spans="1:12" ht="15">
      <c r="A197" s="311" t="s">
        <v>1324</v>
      </c>
      <c r="B197" s="298"/>
      <c r="C197" s="766" t="s">
        <v>1222</v>
      </c>
      <c r="D197" s="303"/>
      <c r="E197" s="304"/>
      <c r="F197" s="742">
        <v>11</v>
      </c>
      <c r="G197" s="306" t="s">
        <v>11</v>
      </c>
      <c r="H197" s="593"/>
      <c r="I197" s="729">
        <f t="shared" si="18"/>
        <v>0</v>
      </c>
      <c r="J197" s="310">
        <v>0</v>
      </c>
      <c r="K197" s="729">
        <f t="shared" si="19"/>
        <v>0</v>
      </c>
      <c r="L197" s="730">
        <f t="shared" si="20"/>
        <v>0</v>
      </c>
    </row>
    <row r="198" spans="1:12" ht="15">
      <c r="A198" s="311" t="s">
        <v>1325</v>
      </c>
      <c r="B198" s="298"/>
      <c r="C198" s="764" t="s">
        <v>1224</v>
      </c>
      <c r="D198" s="303"/>
      <c r="E198" s="304"/>
      <c r="F198" s="741">
        <v>11</v>
      </c>
      <c r="G198" s="306" t="s">
        <v>11</v>
      </c>
      <c r="H198" s="592"/>
      <c r="I198" s="729">
        <f t="shared" si="18"/>
        <v>0</v>
      </c>
      <c r="J198" s="310">
        <v>0</v>
      </c>
      <c r="K198" s="729">
        <f t="shared" si="19"/>
        <v>0</v>
      </c>
      <c r="L198" s="730">
        <f t="shared" si="20"/>
        <v>0</v>
      </c>
    </row>
    <row r="199" spans="1:12" ht="15">
      <c r="A199" s="311" t="s">
        <v>1326</v>
      </c>
      <c r="B199" s="298"/>
      <c r="C199" s="764" t="s">
        <v>1226</v>
      </c>
      <c r="D199" s="303"/>
      <c r="E199" s="304"/>
      <c r="F199" s="741">
        <v>11</v>
      </c>
      <c r="G199" s="306" t="s">
        <v>11</v>
      </c>
      <c r="H199" s="592"/>
      <c r="I199" s="729">
        <f t="shared" si="18"/>
        <v>0</v>
      </c>
      <c r="J199" s="310">
        <v>0</v>
      </c>
      <c r="K199" s="729">
        <f t="shared" si="19"/>
        <v>0</v>
      </c>
      <c r="L199" s="730">
        <f t="shared" si="20"/>
        <v>0</v>
      </c>
    </row>
    <row r="200" spans="1:12" ht="15">
      <c r="A200" s="311" t="s">
        <v>1327</v>
      </c>
      <c r="B200" s="298"/>
      <c r="C200" s="764" t="s">
        <v>1228</v>
      </c>
      <c r="D200" s="303"/>
      <c r="E200" s="304"/>
      <c r="F200" s="741">
        <v>11</v>
      </c>
      <c r="G200" s="306" t="s">
        <v>11</v>
      </c>
      <c r="H200" s="592"/>
      <c r="I200" s="729">
        <f t="shared" si="18"/>
        <v>0</v>
      </c>
      <c r="J200" s="310">
        <v>0</v>
      </c>
      <c r="K200" s="729">
        <f t="shared" si="19"/>
        <v>0</v>
      </c>
      <c r="L200" s="730">
        <f t="shared" si="20"/>
        <v>0</v>
      </c>
    </row>
    <row r="201" spans="1:12" ht="15">
      <c r="A201" s="311" t="s">
        <v>1328</v>
      </c>
      <c r="B201" s="298"/>
      <c r="C201" s="764" t="s">
        <v>1290</v>
      </c>
      <c r="D201" s="303"/>
      <c r="E201" s="304"/>
      <c r="F201" s="741">
        <v>11</v>
      </c>
      <c r="G201" s="306" t="s">
        <v>11</v>
      </c>
      <c r="H201" s="592"/>
      <c r="I201" s="729">
        <f t="shared" si="18"/>
        <v>0</v>
      </c>
      <c r="J201" s="310">
        <v>0</v>
      </c>
      <c r="K201" s="729">
        <f t="shared" si="19"/>
        <v>0</v>
      </c>
      <c r="L201" s="730">
        <f t="shared" si="20"/>
        <v>0</v>
      </c>
    </row>
    <row r="202" spans="1:12" ht="15">
      <c r="A202" s="311" t="s">
        <v>1331</v>
      </c>
      <c r="B202" s="298"/>
      <c r="C202" s="763" t="s">
        <v>1973</v>
      </c>
      <c r="D202" s="303"/>
      <c r="E202" s="304"/>
      <c r="F202" s="741">
        <v>11</v>
      </c>
      <c r="G202" s="306" t="s">
        <v>11</v>
      </c>
      <c r="H202" s="592"/>
      <c r="I202" s="729">
        <f t="shared" si="18"/>
        <v>0</v>
      </c>
      <c r="J202" s="310">
        <v>0</v>
      </c>
      <c r="K202" s="729">
        <f t="shared" si="19"/>
        <v>0</v>
      </c>
      <c r="L202" s="730">
        <f t="shared" si="20"/>
        <v>0</v>
      </c>
    </row>
    <row r="203" spans="1:12" ht="15">
      <c r="A203" s="311" t="s">
        <v>1333</v>
      </c>
      <c r="B203" s="298"/>
      <c r="C203" s="764" t="s">
        <v>1231</v>
      </c>
      <c r="D203" s="303"/>
      <c r="E203" s="304"/>
      <c r="F203" s="741">
        <v>11</v>
      </c>
      <c r="G203" s="306" t="s">
        <v>11</v>
      </c>
      <c r="H203" s="592"/>
      <c r="I203" s="729">
        <f t="shared" si="18"/>
        <v>0</v>
      </c>
      <c r="J203" s="310">
        <v>0</v>
      </c>
      <c r="K203" s="729">
        <f t="shared" si="19"/>
        <v>0</v>
      </c>
      <c r="L203" s="730">
        <f t="shared" si="20"/>
        <v>0</v>
      </c>
    </row>
    <row r="204" spans="1:12" ht="15">
      <c r="A204" s="311" t="s">
        <v>1335</v>
      </c>
      <c r="B204" s="298"/>
      <c r="C204" s="764" t="s">
        <v>1294</v>
      </c>
      <c r="D204" s="303"/>
      <c r="E204" s="304"/>
      <c r="F204" s="741">
        <v>11</v>
      </c>
      <c r="G204" s="306" t="s">
        <v>11</v>
      </c>
      <c r="H204" s="592"/>
      <c r="I204" s="729">
        <f t="shared" si="18"/>
        <v>0</v>
      </c>
      <c r="J204" s="310">
        <v>0</v>
      </c>
      <c r="K204" s="729">
        <f t="shared" si="19"/>
        <v>0</v>
      </c>
      <c r="L204" s="730">
        <f t="shared" si="20"/>
        <v>0</v>
      </c>
    </row>
    <row r="205" spans="1:12" ht="15">
      <c r="A205" s="311" t="s">
        <v>1337</v>
      </c>
      <c r="B205" s="298"/>
      <c r="C205" s="764" t="s">
        <v>1233</v>
      </c>
      <c r="D205" s="303"/>
      <c r="E205" s="304"/>
      <c r="F205" s="741">
        <v>11</v>
      </c>
      <c r="G205" s="306" t="s">
        <v>11</v>
      </c>
      <c r="H205" s="592"/>
      <c r="I205" s="729">
        <f t="shared" si="18"/>
        <v>0</v>
      </c>
      <c r="J205" s="310">
        <v>0</v>
      </c>
      <c r="K205" s="729">
        <f t="shared" si="19"/>
        <v>0</v>
      </c>
      <c r="L205" s="730">
        <f t="shared" si="20"/>
        <v>0</v>
      </c>
    </row>
    <row r="206" spans="1:12" ht="15">
      <c r="A206" s="311" t="s">
        <v>1339</v>
      </c>
      <c r="B206" s="298"/>
      <c r="C206" s="764" t="s">
        <v>1235</v>
      </c>
      <c r="D206" s="303"/>
      <c r="E206" s="304"/>
      <c r="F206" s="741">
        <v>77</v>
      </c>
      <c r="G206" s="306" t="s">
        <v>11</v>
      </c>
      <c r="H206" s="592"/>
      <c r="I206" s="729">
        <f t="shared" si="18"/>
        <v>0</v>
      </c>
      <c r="J206" s="310">
        <v>0</v>
      </c>
      <c r="K206" s="729">
        <f t="shared" si="19"/>
        <v>0</v>
      </c>
      <c r="L206" s="730">
        <f t="shared" si="20"/>
        <v>0</v>
      </c>
    </row>
    <row r="207" spans="1:12" ht="15">
      <c r="A207" s="311" t="s">
        <v>1341</v>
      </c>
      <c r="B207" s="298"/>
      <c r="C207" s="763" t="s">
        <v>1974</v>
      </c>
      <c r="D207" s="303"/>
      <c r="E207" s="304"/>
      <c r="F207" s="741">
        <v>77</v>
      </c>
      <c r="G207" s="306" t="s">
        <v>11</v>
      </c>
      <c r="H207" s="592"/>
      <c r="I207" s="729">
        <f t="shared" si="18"/>
        <v>0</v>
      </c>
      <c r="J207" s="310">
        <v>0</v>
      </c>
      <c r="K207" s="729">
        <f t="shared" si="19"/>
        <v>0</v>
      </c>
      <c r="L207" s="730">
        <f t="shared" si="20"/>
        <v>0</v>
      </c>
    </row>
    <row r="208" spans="1:12" ht="15">
      <c r="A208" s="311" t="s">
        <v>1343</v>
      </c>
      <c r="B208" s="298"/>
      <c r="C208" s="764" t="s">
        <v>1238</v>
      </c>
      <c r="D208" s="303"/>
      <c r="E208" s="304"/>
      <c r="F208" s="741">
        <v>3.3</v>
      </c>
      <c r="G208" s="306" t="s">
        <v>26</v>
      </c>
      <c r="H208" s="592"/>
      <c r="I208" s="729">
        <f t="shared" si="18"/>
        <v>0</v>
      </c>
      <c r="J208" s="310">
        <v>0</v>
      </c>
      <c r="K208" s="729">
        <f t="shared" si="19"/>
        <v>0</v>
      </c>
      <c r="L208" s="730">
        <f t="shared" si="20"/>
        <v>0</v>
      </c>
    </row>
    <row r="209" spans="1:12" ht="30">
      <c r="A209" s="311" t="s">
        <v>1345</v>
      </c>
      <c r="B209" s="298"/>
      <c r="C209" s="766" t="s">
        <v>1240</v>
      </c>
      <c r="D209" s="594"/>
      <c r="E209" s="595"/>
      <c r="F209" s="743">
        <v>11</v>
      </c>
      <c r="G209" s="306" t="s">
        <v>10</v>
      </c>
      <c r="H209" s="596"/>
      <c r="I209" s="729">
        <f t="shared" si="18"/>
        <v>0</v>
      </c>
      <c r="J209" s="310">
        <v>0</v>
      </c>
      <c r="K209" s="729">
        <f t="shared" si="19"/>
        <v>0</v>
      </c>
      <c r="L209" s="730">
        <f t="shared" si="20"/>
        <v>0</v>
      </c>
    </row>
    <row r="210" spans="1:12" ht="15">
      <c r="A210" s="311" t="s">
        <v>1347</v>
      </c>
      <c r="B210" s="298"/>
      <c r="C210" s="766" t="s">
        <v>1242</v>
      </c>
      <c r="D210" s="594"/>
      <c r="E210" s="595"/>
      <c r="F210" s="743">
        <v>11</v>
      </c>
      <c r="G210" s="306" t="s">
        <v>10</v>
      </c>
      <c r="H210" s="597">
        <v>0</v>
      </c>
      <c r="I210" s="729">
        <f t="shared" si="18"/>
        <v>0</v>
      </c>
      <c r="J210" s="307"/>
      <c r="K210" s="729">
        <f t="shared" si="19"/>
        <v>0</v>
      </c>
      <c r="L210" s="730">
        <f t="shared" si="20"/>
        <v>0</v>
      </c>
    </row>
    <row r="211" spans="1:12" ht="15">
      <c r="A211" s="311"/>
      <c r="B211" s="298"/>
      <c r="C211" s="766"/>
      <c r="D211" s="594"/>
      <c r="E211" s="595"/>
      <c r="F211" s="743">
        <v>0</v>
      </c>
      <c r="G211" s="306"/>
      <c r="H211" s="597">
        <v>0</v>
      </c>
      <c r="I211" s="729">
        <f t="shared" si="18"/>
        <v>0</v>
      </c>
      <c r="J211" s="310">
        <v>0</v>
      </c>
      <c r="K211" s="729">
        <f t="shared" si="19"/>
        <v>0</v>
      </c>
      <c r="L211" s="730">
        <f t="shared" si="20"/>
        <v>0</v>
      </c>
    </row>
    <row r="212" spans="1:12" s="574" customFormat="1" ht="15.75">
      <c r="A212" s="346"/>
      <c r="B212" s="340" t="s">
        <v>1302</v>
      </c>
      <c r="C212" s="347" t="s">
        <v>1303</v>
      </c>
      <c r="D212" s="342"/>
      <c r="E212" s="343"/>
      <c r="F212" s="348">
        <v>0</v>
      </c>
      <c r="G212" s="349"/>
      <c r="H212" s="345">
        <v>0</v>
      </c>
      <c r="I212" s="728">
        <f>SUM(I213:I238)</f>
        <v>0</v>
      </c>
      <c r="J212" s="350">
        <v>0</v>
      </c>
      <c r="K212" s="728">
        <f>SUM(K213:K238)</f>
        <v>0</v>
      </c>
      <c r="L212" s="728">
        <f>SUM(L213:L238)</f>
        <v>0</v>
      </c>
    </row>
    <row r="213" spans="1:12" ht="15">
      <c r="A213" s="311" t="s">
        <v>1349</v>
      </c>
      <c r="B213" s="298"/>
      <c r="C213" s="764" t="s">
        <v>1204</v>
      </c>
      <c r="D213" s="303"/>
      <c r="E213" s="304"/>
      <c r="F213" s="741">
        <v>2</v>
      </c>
      <c r="G213" s="306" t="s">
        <v>11</v>
      </c>
      <c r="H213" s="592"/>
      <c r="I213" s="729">
        <f aca="true" t="shared" si="21" ref="I213:I239">H213*F213</f>
        <v>0</v>
      </c>
      <c r="J213" s="310">
        <v>0</v>
      </c>
      <c r="K213" s="729">
        <f aca="true" t="shared" si="22" ref="K213:K239">F213*J213</f>
        <v>0</v>
      </c>
      <c r="L213" s="730">
        <f aca="true" t="shared" si="23" ref="L213:L239">K213+I213</f>
        <v>0</v>
      </c>
    </row>
    <row r="214" spans="1:12" ht="15">
      <c r="A214" s="311" t="s">
        <v>1351</v>
      </c>
      <c r="B214" s="298"/>
      <c r="C214" s="764" t="s">
        <v>1206</v>
      </c>
      <c r="D214" s="303"/>
      <c r="E214" s="304"/>
      <c r="F214" s="741">
        <v>2</v>
      </c>
      <c r="G214" s="306" t="s">
        <v>11</v>
      </c>
      <c r="H214" s="592"/>
      <c r="I214" s="729">
        <f t="shared" si="21"/>
        <v>0</v>
      </c>
      <c r="J214" s="310">
        <v>0</v>
      </c>
      <c r="K214" s="729">
        <f t="shared" si="22"/>
        <v>0</v>
      </c>
      <c r="L214" s="730">
        <f t="shared" si="23"/>
        <v>0</v>
      </c>
    </row>
    <row r="215" spans="1:12" ht="15">
      <c r="A215" s="311" t="s">
        <v>1352</v>
      </c>
      <c r="B215" s="298"/>
      <c r="C215" s="764" t="s">
        <v>1208</v>
      </c>
      <c r="D215" s="303"/>
      <c r="E215" s="304"/>
      <c r="F215" s="741">
        <v>3</v>
      </c>
      <c r="G215" s="306" t="s">
        <v>11</v>
      </c>
      <c r="H215" s="592"/>
      <c r="I215" s="729">
        <f t="shared" si="21"/>
        <v>0</v>
      </c>
      <c r="J215" s="310">
        <v>0</v>
      </c>
      <c r="K215" s="729">
        <f t="shared" si="22"/>
        <v>0</v>
      </c>
      <c r="L215" s="730">
        <f t="shared" si="23"/>
        <v>0</v>
      </c>
    </row>
    <row r="216" spans="1:12" ht="15">
      <c r="A216" s="311" t="s">
        <v>1353</v>
      </c>
      <c r="B216" s="298"/>
      <c r="C216" s="764" t="s">
        <v>1210</v>
      </c>
      <c r="D216" s="303"/>
      <c r="E216" s="304"/>
      <c r="F216" s="741">
        <v>3</v>
      </c>
      <c r="G216" s="306" t="s">
        <v>11</v>
      </c>
      <c r="H216" s="592"/>
      <c r="I216" s="729">
        <f t="shared" si="21"/>
        <v>0</v>
      </c>
      <c r="J216" s="310">
        <v>0</v>
      </c>
      <c r="K216" s="729">
        <f t="shared" si="22"/>
        <v>0</v>
      </c>
      <c r="L216" s="730">
        <f t="shared" si="23"/>
        <v>0</v>
      </c>
    </row>
    <row r="217" spans="1:12" ht="15">
      <c r="A217" s="311" t="s">
        <v>1354</v>
      </c>
      <c r="B217" s="298"/>
      <c r="C217" s="764" t="s">
        <v>1342</v>
      </c>
      <c r="D217" s="303"/>
      <c r="E217" s="304"/>
      <c r="F217" s="741">
        <v>2</v>
      </c>
      <c r="G217" s="306" t="s">
        <v>11</v>
      </c>
      <c r="H217" s="592"/>
      <c r="I217" s="729">
        <f>H217*F217</f>
        <v>0</v>
      </c>
      <c r="J217" s="310">
        <v>0</v>
      </c>
      <c r="K217" s="729">
        <f>F217*J217</f>
        <v>0</v>
      </c>
      <c r="L217" s="730">
        <f>K217+I217</f>
        <v>0</v>
      </c>
    </row>
    <row r="218" spans="1:12" ht="15">
      <c r="A218" s="311" t="s">
        <v>1355</v>
      </c>
      <c r="B218" s="298"/>
      <c r="C218" s="764" t="s">
        <v>1344</v>
      </c>
      <c r="D218" s="303"/>
      <c r="E218" s="304"/>
      <c r="F218" s="741">
        <v>2</v>
      </c>
      <c r="G218" s="306" t="s">
        <v>11</v>
      </c>
      <c r="H218" s="592"/>
      <c r="I218" s="729">
        <f>H218*F218</f>
        <v>0</v>
      </c>
      <c r="J218" s="310">
        <v>0</v>
      </c>
      <c r="K218" s="729">
        <f>F218*J218</f>
        <v>0</v>
      </c>
      <c r="L218" s="730">
        <f>K218+I218</f>
        <v>0</v>
      </c>
    </row>
    <row r="219" spans="1:12" ht="15">
      <c r="A219" s="311" t="s">
        <v>1356</v>
      </c>
      <c r="B219" s="298"/>
      <c r="C219" s="763" t="s">
        <v>1212</v>
      </c>
      <c r="D219" s="303"/>
      <c r="E219" s="304"/>
      <c r="F219" s="741">
        <v>38</v>
      </c>
      <c r="G219" s="306" t="s">
        <v>11</v>
      </c>
      <c r="H219" s="592"/>
      <c r="I219" s="729">
        <f t="shared" si="21"/>
        <v>0</v>
      </c>
      <c r="J219" s="310">
        <v>0</v>
      </c>
      <c r="K219" s="729">
        <f t="shared" si="22"/>
        <v>0</v>
      </c>
      <c r="L219" s="730">
        <f t="shared" si="23"/>
        <v>0</v>
      </c>
    </row>
    <row r="220" spans="1:12" ht="15">
      <c r="A220" s="311" t="s">
        <v>1357</v>
      </c>
      <c r="B220" s="298"/>
      <c r="C220" s="765" t="s">
        <v>1214</v>
      </c>
      <c r="D220" s="303"/>
      <c r="E220" s="304"/>
      <c r="F220" s="741">
        <v>3</v>
      </c>
      <c r="G220" s="306" t="s">
        <v>11</v>
      </c>
      <c r="H220" s="592"/>
      <c r="I220" s="729">
        <f t="shared" si="21"/>
        <v>0</v>
      </c>
      <c r="J220" s="310">
        <v>0</v>
      </c>
      <c r="K220" s="729">
        <f t="shared" si="22"/>
        <v>0</v>
      </c>
      <c r="L220" s="730">
        <f t="shared" si="23"/>
        <v>0</v>
      </c>
    </row>
    <row r="221" spans="1:12" ht="15">
      <c r="A221" s="311" t="s">
        <v>1360</v>
      </c>
      <c r="B221" s="298"/>
      <c r="C221" s="765" t="s">
        <v>1281</v>
      </c>
      <c r="D221" s="303"/>
      <c r="E221" s="304"/>
      <c r="F221" s="741">
        <v>2</v>
      </c>
      <c r="G221" s="306" t="s">
        <v>11</v>
      </c>
      <c r="H221" s="592"/>
      <c r="I221" s="729">
        <f t="shared" si="21"/>
        <v>0</v>
      </c>
      <c r="J221" s="310">
        <v>0</v>
      </c>
      <c r="K221" s="729">
        <f t="shared" si="22"/>
        <v>0</v>
      </c>
      <c r="L221" s="730">
        <f t="shared" si="23"/>
        <v>0</v>
      </c>
    </row>
    <row r="222" spans="1:12" ht="15">
      <c r="A222" s="311" t="s">
        <v>1362</v>
      </c>
      <c r="B222" s="298"/>
      <c r="C222" s="764" t="s">
        <v>1218</v>
      </c>
      <c r="D222" s="303"/>
      <c r="E222" s="304"/>
      <c r="F222" s="741">
        <v>2</v>
      </c>
      <c r="G222" s="306" t="s">
        <v>11</v>
      </c>
      <c r="H222" s="592"/>
      <c r="I222" s="729">
        <f t="shared" si="21"/>
        <v>0</v>
      </c>
      <c r="J222" s="310">
        <v>0</v>
      </c>
      <c r="K222" s="729">
        <f t="shared" si="22"/>
        <v>0</v>
      </c>
      <c r="L222" s="730">
        <f t="shared" si="23"/>
        <v>0</v>
      </c>
    </row>
    <row r="223" spans="1:12" ht="15">
      <c r="A223" s="311" t="s">
        <v>1363</v>
      </c>
      <c r="B223" s="298"/>
      <c r="C223" s="764" t="s">
        <v>1978</v>
      </c>
      <c r="D223" s="303"/>
      <c r="E223" s="304"/>
      <c r="F223" s="741">
        <v>6</v>
      </c>
      <c r="G223" s="306" t="s">
        <v>11</v>
      </c>
      <c r="H223" s="592"/>
      <c r="I223" s="729">
        <f t="shared" si="21"/>
        <v>0</v>
      </c>
      <c r="J223" s="310">
        <v>0</v>
      </c>
      <c r="K223" s="729">
        <f t="shared" si="22"/>
        <v>0</v>
      </c>
      <c r="L223" s="730">
        <f t="shared" si="23"/>
        <v>0</v>
      </c>
    </row>
    <row r="224" spans="1:12" ht="15">
      <c r="A224" s="311" t="s">
        <v>1364</v>
      </c>
      <c r="B224" s="298"/>
      <c r="C224" s="764" t="s">
        <v>1220</v>
      </c>
      <c r="D224" s="303"/>
      <c r="E224" s="304"/>
      <c r="F224" s="741">
        <v>3</v>
      </c>
      <c r="G224" s="306" t="s">
        <v>11</v>
      </c>
      <c r="H224" s="592"/>
      <c r="I224" s="729">
        <f t="shared" si="21"/>
        <v>0</v>
      </c>
      <c r="J224" s="310">
        <v>0</v>
      </c>
      <c r="K224" s="729">
        <f t="shared" si="22"/>
        <v>0</v>
      </c>
      <c r="L224" s="730">
        <f t="shared" si="23"/>
        <v>0</v>
      </c>
    </row>
    <row r="225" spans="1:12" ht="15">
      <c r="A225" s="311" t="s">
        <v>1365</v>
      </c>
      <c r="B225" s="298"/>
      <c r="C225" s="766" t="s">
        <v>1222</v>
      </c>
      <c r="D225" s="303"/>
      <c r="E225" s="304"/>
      <c r="F225" s="742">
        <v>2</v>
      </c>
      <c r="G225" s="306" t="s">
        <v>11</v>
      </c>
      <c r="H225" s="593"/>
      <c r="I225" s="729">
        <f t="shared" si="21"/>
        <v>0</v>
      </c>
      <c r="J225" s="310">
        <v>0</v>
      </c>
      <c r="K225" s="729">
        <f t="shared" si="22"/>
        <v>0</v>
      </c>
      <c r="L225" s="730">
        <f t="shared" si="23"/>
        <v>0</v>
      </c>
    </row>
    <row r="226" spans="1:12" ht="15">
      <c r="A226" s="311" t="s">
        <v>1366</v>
      </c>
      <c r="B226" s="298"/>
      <c r="C226" s="764" t="s">
        <v>1224</v>
      </c>
      <c r="D226" s="303"/>
      <c r="E226" s="304"/>
      <c r="F226" s="741">
        <v>2</v>
      </c>
      <c r="G226" s="306" t="s">
        <v>11</v>
      </c>
      <c r="H226" s="592"/>
      <c r="I226" s="729">
        <f t="shared" si="21"/>
        <v>0</v>
      </c>
      <c r="J226" s="310">
        <v>0</v>
      </c>
      <c r="K226" s="729">
        <f t="shared" si="22"/>
        <v>0</v>
      </c>
      <c r="L226" s="730">
        <f t="shared" si="23"/>
        <v>0</v>
      </c>
    </row>
    <row r="227" spans="1:12" ht="15">
      <c r="A227" s="311" t="s">
        <v>1368</v>
      </c>
      <c r="B227" s="298"/>
      <c r="C227" s="764" t="s">
        <v>1226</v>
      </c>
      <c r="D227" s="303"/>
      <c r="E227" s="304"/>
      <c r="F227" s="741">
        <v>2</v>
      </c>
      <c r="G227" s="306" t="s">
        <v>11</v>
      </c>
      <c r="H227" s="592"/>
      <c r="I227" s="729">
        <f t="shared" si="21"/>
        <v>0</v>
      </c>
      <c r="J227" s="310">
        <v>0</v>
      </c>
      <c r="K227" s="729">
        <f t="shared" si="22"/>
        <v>0</v>
      </c>
      <c r="L227" s="730">
        <f t="shared" si="23"/>
        <v>0</v>
      </c>
    </row>
    <row r="228" spans="1:12" ht="15">
      <c r="A228" s="311" t="s">
        <v>1370</v>
      </c>
      <c r="B228" s="298"/>
      <c r="C228" s="764" t="s">
        <v>1228</v>
      </c>
      <c r="D228" s="303"/>
      <c r="E228" s="304"/>
      <c r="F228" s="741">
        <v>2</v>
      </c>
      <c r="G228" s="306" t="s">
        <v>11</v>
      </c>
      <c r="H228" s="592"/>
      <c r="I228" s="729">
        <f t="shared" si="21"/>
        <v>0</v>
      </c>
      <c r="J228" s="310">
        <v>0</v>
      </c>
      <c r="K228" s="729">
        <f t="shared" si="22"/>
        <v>0</v>
      </c>
      <c r="L228" s="730">
        <f t="shared" si="23"/>
        <v>0</v>
      </c>
    </row>
    <row r="229" spans="1:12" ht="15">
      <c r="A229" s="311" t="s">
        <v>1372</v>
      </c>
      <c r="B229" s="298"/>
      <c r="C229" s="764" t="s">
        <v>1290</v>
      </c>
      <c r="D229" s="303"/>
      <c r="E229" s="304"/>
      <c r="F229" s="741">
        <v>2</v>
      </c>
      <c r="G229" s="306" t="s">
        <v>11</v>
      </c>
      <c r="H229" s="592"/>
      <c r="I229" s="729">
        <f t="shared" si="21"/>
        <v>0</v>
      </c>
      <c r="J229" s="310">
        <v>0</v>
      </c>
      <c r="K229" s="729">
        <f t="shared" si="22"/>
        <v>0</v>
      </c>
      <c r="L229" s="730">
        <f t="shared" si="23"/>
        <v>0</v>
      </c>
    </row>
    <row r="230" spans="1:12" ht="15">
      <c r="A230" s="311" t="s">
        <v>1374</v>
      </c>
      <c r="B230" s="298"/>
      <c r="C230" s="763" t="s">
        <v>1973</v>
      </c>
      <c r="D230" s="303"/>
      <c r="E230" s="304"/>
      <c r="F230" s="741">
        <v>2</v>
      </c>
      <c r="G230" s="306" t="s">
        <v>11</v>
      </c>
      <c r="H230" s="592"/>
      <c r="I230" s="729">
        <f t="shared" si="21"/>
        <v>0</v>
      </c>
      <c r="J230" s="310">
        <v>0</v>
      </c>
      <c r="K230" s="729">
        <f t="shared" si="22"/>
        <v>0</v>
      </c>
      <c r="L230" s="730">
        <f t="shared" si="23"/>
        <v>0</v>
      </c>
    </row>
    <row r="231" spans="1:12" ht="15">
      <c r="A231" s="311" t="s">
        <v>1375</v>
      </c>
      <c r="B231" s="298"/>
      <c r="C231" s="764" t="s">
        <v>1231</v>
      </c>
      <c r="D231" s="303"/>
      <c r="E231" s="304"/>
      <c r="F231" s="741">
        <v>2</v>
      </c>
      <c r="G231" s="306" t="s">
        <v>11</v>
      </c>
      <c r="H231" s="592"/>
      <c r="I231" s="729">
        <f t="shared" si="21"/>
        <v>0</v>
      </c>
      <c r="J231" s="310">
        <v>0</v>
      </c>
      <c r="K231" s="729">
        <f t="shared" si="22"/>
        <v>0</v>
      </c>
      <c r="L231" s="730">
        <f t="shared" si="23"/>
        <v>0</v>
      </c>
    </row>
    <row r="232" spans="1:12" ht="15">
      <c r="A232" s="311" t="s">
        <v>1376</v>
      </c>
      <c r="B232" s="298"/>
      <c r="C232" s="764" t="s">
        <v>1294</v>
      </c>
      <c r="D232" s="303"/>
      <c r="E232" s="304"/>
      <c r="F232" s="741">
        <v>2</v>
      </c>
      <c r="G232" s="306" t="s">
        <v>11</v>
      </c>
      <c r="H232" s="592"/>
      <c r="I232" s="729">
        <f t="shared" si="21"/>
        <v>0</v>
      </c>
      <c r="J232" s="310">
        <v>0</v>
      </c>
      <c r="K232" s="729">
        <f t="shared" si="22"/>
        <v>0</v>
      </c>
      <c r="L232" s="730">
        <f t="shared" si="23"/>
        <v>0</v>
      </c>
    </row>
    <row r="233" spans="1:12" ht="15">
      <c r="A233" s="311" t="s">
        <v>1377</v>
      </c>
      <c r="B233" s="298"/>
      <c r="C233" s="764" t="s">
        <v>1233</v>
      </c>
      <c r="D233" s="303"/>
      <c r="E233" s="304"/>
      <c r="F233" s="741">
        <v>2</v>
      </c>
      <c r="G233" s="306" t="s">
        <v>11</v>
      </c>
      <c r="H233" s="592"/>
      <c r="I233" s="729">
        <f t="shared" si="21"/>
        <v>0</v>
      </c>
      <c r="J233" s="310">
        <v>0</v>
      </c>
      <c r="K233" s="729">
        <f t="shared" si="22"/>
        <v>0</v>
      </c>
      <c r="L233" s="730">
        <f t="shared" si="23"/>
        <v>0</v>
      </c>
    </row>
    <row r="234" spans="1:12" ht="15">
      <c r="A234" s="311" t="s">
        <v>1378</v>
      </c>
      <c r="B234" s="298"/>
      <c r="C234" s="764" t="s">
        <v>1235</v>
      </c>
      <c r="D234" s="303"/>
      <c r="E234" s="304"/>
      <c r="F234" s="741">
        <v>8</v>
      </c>
      <c r="G234" s="306" t="s">
        <v>11</v>
      </c>
      <c r="H234" s="592"/>
      <c r="I234" s="729">
        <f t="shared" si="21"/>
        <v>0</v>
      </c>
      <c r="J234" s="310">
        <v>0</v>
      </c>
      <c r="K234" s="729">
        <f t="shared" si="22"/>
        <v>0</v>
      </c>
      <c r="L234" s="730">
        <f t="shared" si="23"/>
        <v>0</v>
      </c>
    </row>
    <row r="235" spans="1:12" ht="15">
      <c r="A235" s="311" t="s">
        <v>1379</v>
      </c>
      <c r="B235" s="298"/>
      <c r="C235" s="763" t="s">
        <v>1974</v>
      </c>
      <c r="D235" s="303"/>
      <c r="E235" s="304"/>
      <c r="F235" s="741">
        <v>2</v>
      </c>
      <c r="G235" s="306" t="s">
        <v>11</v>
      </c>
      <c r="H235" s="592"/>
      <c r="I235" s="729">
        <f t="shared" si="21"/>
        <v>0</v>
      </c>
      <c r="J235" s="310">
        <v>0</v>
      </c>
      <c r="K235" s="729">
        <f t="shared" si="22"/>
        <v>0</v>
      </c>
      <c r="L235" s="730">
        <f t="shared" si="23"/>
        <v>0</v>
      </c>
    </row>
    <row r="236" spans="1:12" ht="15">
      <c r="A236" s="311" t="s">
        <v>1382</v>
      </c>
      <c r="B236" s="298"/>
      <c r="C236" s="764" t="s">
        <v>1238</v>
      </c>
      <c r="D236" s="303"/>
      <c r="E236" s="304"/>
      <c r="F236" s="741">
        <v>0.6000000000000001</v>
      </c>
      <c r="G236" s="306" t="s">
        <v>26</v>
      </c>
      <c r="H236" s="592"/>
      <c r="I236" s="729">
        <f t="shared" si="21"/>
        <v>0</v>
      </c>
      <c r="J236" s="310">
        <v>0</v>
      </c>
      <c r="K236" s="729">
        <f t="shared" si="22"/>
        <v>0</v>
      </c>
      <c r="L236" s="730">
        <f t="shared" si="23"/>
        <v>0</v>
      </c>
    </row>
    <row r="237" spans="1:12" ht="30">
      <c r="A237" s="311" t="s">
        <v>1383</v>
      </c>
      <c r="B237" s="298"/>
      <c r="C237" s="766" t="s">
        <v>1240</v>
      </c>
      <c r="D237" s="594"/>
      <c r="E237" s="595"/>
      <c r="F237" s="743">
        <v>2</v>
      </c>
      <c r="G237" s="306" t="s">
        <v>10</v>
      </c>
      <c r="H237" s="596"/>
      <c r="I237" s="729">
        <f t="shared" si="21"/>
        <v>0</v>
      </c>
      <c r="J237" s="310">
        <v>0</v>
      </c>
      <c r="K237" s="729">
        <f t="shared" si="22"/>
        <v>0</v>
      </c>
      <c r="L237" s="730">
        <f t="shared" si="23"/>
        <v>0</v>
      </c>
    </row>
    <row r="238" spans="1:12" ht="15">
      <c r="A238" s="311" t="s">
        <v>1384</v>
      </c>
      <c r="B238" s="298"/>
      <c r="C238" s="766" t="s">
        <v>1242</v>
      </c>
      <c r="D238" s="594"/>
      <c r="E238" s="595"/>
      <c r="F238" s="743">
        <v>2</v>
      </c>
      <c r="G238" s="306" t="s">
        <v>10</v>
      </c>
      <c r="H238" s="597">
        <v>0</v>
      </c>
      <c r="I238" s="729">
        <f t="shared" si="21"/>
        <v>0</v>
      </c>
      <c r="J238" s="307"/>
      <c r="K238" s="729">
        <f t="shared" si="22"/>
        <v>0</v>
      </c>
      <c r="L238" s="730">
        <f t="shared" si="23"/>
        <v>0</v>
      </c>
    </row>
    <row r="239" spans="1:12" ht="15">
      <c r="A239" s="311"/>
      <c r="B239" s="298"/>
      <c r="C239" s="766"/>
      <c r="D239" s="594"/>
      <c r="E239" s="595"/>
      <c r="F239" s="744">
        <v>0</v>
      </c>
      <c r="G239" s="306"/>
      <c r="H239" s="597">
        <v>0</v>
      </c>
      <c r="I239" s="729">
        <f t="shared" si="21"/>
        <v>0</v>
      </c>
      <c r="J239" s="310">
        <v>0</v>
      </c>
      <c r="K239" s="729">
        <f t="shared" si="22"/>
        <v>0</v>
      </c>
      <c r="L239" s="730">
        <f t="shared" si="23"/>
        <v>0</v>
      </c>
    </row>
    <row r="240" spans="1:12" s="574" customFormat="1" ht="15.75">
      <c r="A240" s="346"/>
      <c r="B240" s="340" t="s">
        <v>1329</v>
      </c>
      <c r="C240" s="347" t="s">
        <v>1330</v>
      </c>
      <c r="D240" s="342"/>
      <c r="E240" s="343"/>
      <c r="F240" s="348">
        <v>0</v>
      </c>
      <c r="G240" s="349"/>
      <c r="H240" s="345">
        <v>0</v>
      </c>
      <c r="I240" s="728">
        <f>SUM(I241:I257)</f>
        <v>0</v>
      </c>
      <c r="J240" s="350">
        <v>0</v>
      </c>
      <c r="K240" s="728">
        <f>SUM(K241:K257)</f>
        <v>0</v>
      </c>
      <c r="L240" s="728">
        <f>SUM(L241:L257)</f>
        <v>0</v>
      </c>
    </row>
    <row r="241" spans="1:12" ht="15">
      <c r="A241" s="311" t="s">
        <v>1385</v>
      </c>
      <c r="B241" s="298"/>
      <c r="C241" s="767" t="s">
        <v>1332</v>
      </c>
      <c r="D241" s="303"/>
      <c r="E241" s="304"/>
      <c r="F241" s="745">
        <v>28</v>
      </c>
      <c r="G241" s="306" t="s">
        <v>11</v>
      </c>
      <c r="H241" s="598"/>
      <c r="I241" s="729">
        <f aca="true" t="shared" si="24" ref="I241:I258">H241*F241</f>
        <v>0</v>
      </c>
      <c r="J241" s="310">
        <v>0</v>
      </c>
      <c r="K241" s="729">
        <f aca="true" t="shared" si="25" ref="K241:K258">F241*J241</f>
        <v>0</v>
      </c>
      <c r="L241" s="730">
        <f aca="true" t="shared" si="26" ref="L241:L258">K241+I241</f>
        <v>0</v>
      </c>
    </row>
    <row r="242" spans="1:12" ht="15">
      <c r="A242" s="311" t="s">
        <v>1386</v>
      </c>
      <c r="B242" s="298"/>
      <c r="C242" s="767" t="s">
        <v>1334</v>
      </c>
      <c r="D242" s="303"/>
      <c r="E242" s="304"/>
      <c r="F242" s="745">
        <v>48</v>
      </c>
      <c r="G242" s="306" t="s">
        <v>11</v>
      </c>
      <c r="H242" s="598"/>
      <c r="I242" s="729">
        <f t="shared" si="24"/>
        <v>0</v>
      </c>
      <c r="J242" s="310">
        <v>0</v>
      </c>
      <c r="K242" s="729">
        <f t="shared" si="25"/>
        <v>0</v>
      </c>
      <c r="L242" s="730">
        <f t="shared" si="26"/>
        <v>0</v>
      </c>
    </row>
    <row r="243" spans="1:12" ht="15">
      <c r="A243" s="311" t="s">
        <v>1387</v>
      </c>
      <c r="B243" s="298"/>
      <c r="C243" s="767" t="s">
        <v>1336</v>
      </c>
      <c r="D243" s="303"/>
      <c r="E243" s="304"/>
      <c r="F243" s="745">
        <v>48</v>
      </c>
      <c r="G243" s="306" t="s">
        <v>11</v>
      </c>
      <c r="H243" s="598"/>
      <c r="I243" s="729">
        <f t="shared" si="24"/>
        <v>0</v>
      </c>
      <c r="J243" s="310">
        <v>0</v>
      </c>
      <c r="K243" s="729">
        <f t="shared" si="25"/>
        <v>0</v>
      </c>
      <c r="L243" s="730">
        <f t="shared" si="26"/>
        <v>0</v>
      </c>
    </row>
    <row r="244" spans="1:12" ht="15">
      <c r="A244" s="311" t="s">
        <v>1388</v>
      </c>
      <c r="B244" s="298"/>
      <c r="C244" s="767" t="s">
        <v>1338</v>
      </c>
      <c r="D244" s="303"/>
      <c r="E244" s="304"/>
      <c r="F244" s="745">
        <v>26</v>
      </c>
      <c r="G244" s="306" t="s">
        <v>11</v>
      </c>
      <c r="H244" s="598"/>
      <c r="I244" s="729">
        <f t="shared" si="24"/>
        <v>0</v>
      </c>
      <c r="J244" s="310">
        <v>0</v>
      </c>
      <c r="K244" s="729">
        <f t="shared" si="25"/>
        <v>0</v>
      </c>
      <c r="L244" s="730">
        <f t="shared" si="26"/>
        <v>0</v>
      </c>
    </row>
    <row r="245" spans="1:12" ht="15">
      <c r="A245" s="311" t="s">
        <v>1389</v>
      </c>
      <c r="B245" s="298"/>
      <c r="C245" s="767" t="s">
        <v>1340</v>
      </c>
      <c r="D245" s="303"/>
      <c r="E245" s="304"/>
      <c r="F245" s="745">
        <v>26</v>
      </c>
      <c r="G245" s="306" t="s">
        <v>11</v>
      </c>
      <c r="H245" s="598"/>
      <c r="I245" s="729">
        <f t="shared" si="24"/>
        <v>0</v>
      </c>
      <c r="J245" s="310">
        <v>0</v>
      </c>
      <c r="K245" s="729">
        <f t="shared" si="25"/>
        <v>0</v>
      </c>
      <c r="L245" s="730">
        <f t="shared" si="26"/>
        <v>0</v>
      </c>
    </row>
    <row r="246" spans="1:12" ht="15">
      <c r="A246" s="311" t="s">
        <v>1390</v>
      </c>
      <c r="B246" s="298"/>
      <c r="C246" s="767" t="s">
        <v>1342</v>
      </c>
      <c r="D246" s="303"/>
      <c r="E246" s="304"/>
      <c r="F246" s="745">
        <v>28</v>
      </c>
      <c r="G246" s="306" t="s">
        <v>11</v>
      </c>
      <c r="H246" s="598"/>
      <c r="I246" s="729">
        <f t="shared" si="24"/>
        <v>0</v>
      </c>
      <c r="J246" s="310">
        <v>0</v>
      </c>
      <c r="K246" s="729">
        <f t="shared" si="25"/>
        <v>0</v>
      </c>
      <c r="L246" s="730">
        <f t="shared" si="26"/>
        <v>0</v>
      </c>
    </row>
    <row r="247" spans="1:12" ht="15">
      <c r="A247" s="311" t="s">
        <v>1391</v>
      </c>
      <c r="B247" s="298"/>
      <c r="C247" s="767" t="s">
        <v>1344</v>
      </c>
      <c r="D247" s="303"/>
      <c r="E247" s="304"/>
      <c r="F247" s="745">
        <v>28</v>
      </c>
      <c r="G247" s="306" t="s">
        <v>11</v>
      </c>
      <c r="H247" s="598"/>
      <c r="I247" s="729">
        <f t="shared" si="24"/>
        <v>0</v>
      </c>
      <c r="J247" s="310">
        <v>0</v>
      </c>
      <c r="K247" s="729">
        <f t="shared" si="25"/>
        <v>0</v>
      </c>
      <c r="L247" s="730">
        <f t="shared" si="26"/>
        <v>0</v>
      </c>
    </row>
    <row r="248" spans="1:12" ht="15">
      <c r="A248" s="311" t="s">
        <v>1392</v>
      </c>
      <c r="B248" s="298"/>
      <c r="C248" s="767" t="s">
        <v>1346</v>
      </c>
      <c r="D248" s="303"/>
      <c r="E248" s="304"/>
      <c r="F248" s="745">
        <v>126</v>
      </c>
      <c r="G248" s="306" t="s">
        <v>11</v>
      </c>
      <c r="H248" s="598"/>
      <c r="I248" s="729">
        <f t="shared" si="24"/>
        <v>0</v>
      </c>
      <c r="J248" s="310">
        <v>0</v>
      </c>
      <c r="K248" s="729">
        <f t="shared" si="25"/>
        <v>0</v>
      </c>
      <c r="L248" s="730">
        <f t="shared" si="26"/>
        <v>0</v>
      </c>
    </row>
    <row r="249" spans="1:12" ht="15">
      <c r="A249" s="311" t="s">
        <v>1393</v>
      </c>
      <c r="B249" s="298"/>
      <c r="C249" s="767" t="s">
        <v>1348</v>
      </c>
      <c r="D249" s="303"/>
      <c r="E249" s="304"/>
      <c r="F249" s="745">
        <v>2</v>
      </c>
      <c r="G249" s="306" t="s">
        <v>11</v>
      </c>
      <c r="H249" s="598"/>
      <c r="I249" s="729">
        <f t="shared" si="24"/>
        <v>0</v>
      </c>
      <c r="J249" s="310">
        <v>0</v>
      </c>
      <c r="K249" s="729">
        <f t="shared" si="25"/>
        <v>0</v>
      </c>
      <c r="L249" s="730">
        <f t="shared" si="26"/>
        <v>0</v>
      </c>
    </row>
    <row r="250" spans="1:12" ht="15">
      <c r="A250" s="311" t="s">
        <v>1394</v>
      </c>
      <c r="B250" s="298"/>
      <c r="C250" s="767" t="s">
        <v>1350</v>
      </c>
      <c r="D250" s="303"/>
      <c r="E250" s="304"/>
      <c r="F250" s="745">
        <v>22</v>
      </c>
      <c r="G250" s="306" t="s">
        <v>11</v>
      </c>
      <c r="H250" s="598"/>
      <c r="I250" s="729">
        <f t="shared" si="24"/>
        <v>0</v>
      </c>
      <c r="J250" s="310">
        <v>0</v>
      </c>
      <c r="K250" s="729">
        <f t="shared" si="25"/>
        <v>0</v>
      </c>
      <c r="L250" s="730">
        <f t="shared" si="26"/>
        <v>0</v>
      </c>
    </row>
    <row r="251" spans="1:12" ht="15">
      <c r="A251" s="311" t="s">
        <v>1395</v>
      </c>
      <c r="B251" s="298"/>
      <c r="C251" s="767" t="s">
        <v>1977</v>
      </c>
      <c r="D251" s="303"/>
      <c r="E251" s="304"/>
      <c r="F251" s="745">
        <v>42</v>
      </c>
      <c r="G251" s="306" t="s">
        <v>11</v>
      </c>
      <c r="H251" s="598"/>
      <c r="I251" s="729">
        <f t="shared" si="24"/>
        <v>0</v>
      </c>
      <c r="J251" s="310">
        <v>0</v>
      </c>
      <c r="K251" s="729">
        <f t="shared" si="25"/>
        <v>0</v>
      </c>
      <c r="L251" s="730">
        <f t="shared" si="26"/>
        <v>0</v>
      </c>
    </row>
    <row r="252" spans="1:12" ht="15">
      <c r="A252" s="311" t="s">
        <v>1396</v>
      </c>
      <c r="B252" s="298"/>
      <c r="C252" s="766" t="s">
        <v>1222</v>
      </c>
      <c r="D252" s="303"/>
      <c r="E252" s="304"/>
      <c r="F252" s="742">
        <v>16</v>
      </c>
      <c r="G252" s="306" t="s">
        <v>11</v>
      </c>
      <c r="H252" s="593"/>
      <c r="I252" s="729">
        <f t="shared" si="24"/>
        <v>0</v>
      </c>
      <c r="J252" s="310">
        <v>0</v>
      </c>
      <c r="K252" s="729">
        <f t="shared" si="25"/>
        <v>0</v>
      </c>
      <c r="L252" s="730">
        <f t="shared" si="26"/>
        <v>0</v>
      </c>
    </row>
    <row r="253" spans="1:12" ht="15">
      <c r="A253" s="311" t="s">
        <v>1397</v>
      </c>
      <c r="B253" s="298"/>
      <c r="C253" s="767" t="s">
        <v>1220</v>
      </c>
      <c r="D253" s="303"/>
      <c r="E253" s="304"/>
      <c r="F253" s="745">
        <v>76</v>
      </c>
      <c r="G253" s="306" t="s">
        <v>11</v>
      </c>
      <c r="H253" s="598"/>
      <c r="I253" s="729">
        <f t="shared" si="24"/>
        <v>0</v>
      </c>
      <c r="J253" s="310">
        <v>0</v>
      </c>
      <c r="K253" s="729">
        <f t="shared" si="25"/>
        <v>0</v>
      </c>
      <c r="L253" s="730">
        <f t="shared" si="26"/>
        <v>0</v>
      </c>
    </row>
    <row r="254" spans="1:12" ht="15">
      <c r="A254" s="311" t="s">
        <v>1398</v>
      </c>
      <c r="B254" s="298"/>
      <c r="C254" s="764" t="s">
        <v>1238</v>
      </c>
      <c r="D254" s="303"/>
      <c r="E254" s="304"/>
      <c r="F254" s="745">
        <v>2</v>
      </c>
      <c r="G254" s="306" t="s">
        <v>26</v>
      </c>
      <c r="H254" s="598"/>
      <c r="I254" s="729">
        <f t="shared" si="24"/>
        <v>0</v>
      </c>
      <c r="J254" s="310">
        <v>0</v>
      </c>
      <c r="K254" s="729">
        <f t="shared" si="25"/>
        <v>0</v>
      </c>
      <c r="L254" s="730">
        <f t="shared" si="26"/>
        <v>0</v>
      </c>
    </row>
    <row r="255" spans="1:12" ht="30">
      <c r="A255" s="311" t="s">
        <v>1399</v>
      </c>
      <c r="B255" s="298"/>
      <c r="C255" s="766" t="s">
        <v>1240</v>
      </c>
      <c r="D255" s="594"/>
      <c r="E255" s="595"/>
      <c r="F255" s="743">
        <v>28</v>
      </c>
      <c r="G255" s="306" t="s">
        <v>10</v>
      </c>
      <c r="H255" s="596"/>
      <c r="I255" s="729">
        <f t="shared" si="24"/>
        <v>0</v>
      </c>
      <c r="J255" s="310">
        <v>0</v>
      </c>
      <c r="K255" s="729">
        <f t="shared" si="25"/>
        <v>0</v>
      </c>
      <c r="L255" s="730">
        <f t="shared" si="26"/>
        <v>0</v>
      </c>
    </row>
    <row r="256" spans="1:12" ht="15">
      <c r="A256" s="311" t="s">
        <v>1400</v>
      </c>
      <c r="B256" s="298"/>
      <c r="C256" s="766" t="s">
        <v>1242</v>
      </c>
      <c r="D256" s="594"/>
      <c r="E256" s="595"/>
      <c r="F256" s="743">
        <v>28</v>
      </c>
      <c r="G256" s="306" t="s">
        <v>10</v>
      </c>
      <c r="H256" s="597">
        <v>0</v>
      </c>
      <c r="I256" s="729">
        <f t="shared" si="24"/>
        <v>0</v>
      </c>
      <c r="J256" s="307"/>
      <c r="K256" s="729">
        <f t="shared" si="25"/>
        <v>0</v>
      </c>
      <c r="L256" s="730">
        <f t="shared" si="26"/>
        <v>0</v>
      </c>
    </row>
    <row r="257" spans="1:12" ht="15">
      <c r="A257" s="311" t="s">
        <v>1401</v>
      </c>
      <c r="B257" s="298"/>
      <c r="C257" s="766" t="s">
        <v>1244</v>
      </c>
      <c r="D257" s="594"/>
      <c r="E257" s="595"/>
      <c r="F257" s="743">
        <v>1</v>
      </c>
      <c r="G257" s="306" t="s">
        <v>10</v>
      </c>
      <c r="H257" s="597">
        <v>0</v>
      </c>
      <c r="I257" s="729">
        <f t="shared" si="24"/>
        <v>0</v>
      </c>
      <c r="J257" s="307"/>
      <c r="K257" s="729">
        <f t="shared" si="25"/>
        <v>0</v>
      </c>
      <c r="L257" s="730">
        <f t="shared" si="26"/>
        <v>0</v>
      </c>
    </row>
    <row r="258" spans="1:12" ht="15">
      <c r="A258" s="311"/>
      <c r="B258" s="298"/>
      <c r="C258" s="764"/>
      <c r="D258" s="303"/>
      <c r="E258" s="304"/>
      <c r="F258" s="747">
        <v>0</v>
      </c>
      <c r="G258" s="306"/>
      <c r="H258" s="601">
        <v>0</v>
      </c>
      <c r="I258" s="729">
        <f t="shared" si="24"/>
        <v>0</v>
      </c>
      <c r="J258" s="310">
        <v>0</v>
      </c>
      <c r="K258" s="729">
        <f t="shared" si="25"/>
        <v>0</v>
      </c>
      <c r="L258" s="730">
        <f t="shared" si="26"/>
        <v>0</v>
      </c>
    </row>
    <row r="259" spans="1:12" s="574" customFormat="1" ht="15.75">
      <c r="A259" s="346"/>
      <c r="B259" s="340" t="s">
        <v>1358</v>
      </c>
      <c r="C259" s="347" t="s">
        <v>1359</v>
      </c>
      <c r="D259" s="342"/>
      <c r="E259" s="343"/>
      <c r="F259" s="348">
        <v>0</v>
      </c>
      <c r="G259" s="349"/>
      <c r="H259" s="345">
        <v>0</v>
      </c>
      <c r="I259" s="728">
        <f>SUM(I260:I273)</f>
        <v>0</v>
      </c>
      <c r="J259" s="350">
        <v>0</v>
      </c>
      <c r="K259" s="728">
        <f>SUM(K260:K273)</f>
        <v>0</v>
      </c>
      <c r="L259" s="728">
        <f>SUM(L260:L273)</f>
        <v>0</v>
      </c>
    </row>
    <row r="260" spans="1:12" ht="15">
      <c r="A260" s="311" t="s">
        <v>1402</v>
      </c>
      <c r="B260" s="298"/>
      <c r="C260" s="768" t="s">
        <v>1361</v>
      </c>
      <c r="D260" s="303"/>
      <c r="E260" s="304"/>
      <c r="F260" s="748">
        <v>6</v>
      </c>
      <c r="G260" s="306" t="s">
        <v>11</v>
      </c>
      <c r="H260" s="602"/>
      <c r="I260" s="729">
        <f aca="true" t="shared" si="27" ref="I260:I274">H260*F260</f>
        <v>0</v>
      </c>
      <c r="J260" s="310">
        <v>0</v>
      </c>
      <c r="K260" s="729">
        <f aca="true" t="shared" si="28" ref="K260:K274">F260*J260</f>
        <v>0</v>
      </c>
      <c r="L260" s="730">
        <f aca="true" t="shared" si="29" ref="L260:L274">K260+I260</f>
        <v>0</v>
      </c>
    </row>
    <row r="261" spans="1:12" ht="15">
      <c r="A261" s="311" t="s">
        <v>1403</v>
      </c>
      <c r="B261" s="298"/>
      <c r="C261" s="768" t="s">
        <v>1338</v>
      </c>
      <c r="D261" s="303"/>
      <c r="E261" s="304"/>
      <c r="F261" s="748">
        <v>6</v>
      </c>
      <c r="G261" s="306" t="s">
        <v>11</v>
      </c>
      <c r="H261" s="602"/>
      <c r="I261" s="729">
        <f t="shared" si="27"/>
        <v>0</v>
      </c>
      <c r="J261" s="310">
        <v>0</v>
      </c>
      <c r="K261" s="729">
        <f t="shared" si="28"/>
        <v>0</v>
      </c>
      <c r="L261" s="730">
        <f t="shared" si="29"/>
        <v>0</v>
      </c>
    </row>
    <row r="262" spans="1:12" ht="15">
      <c r="A262" s="311" t="s">
        <v>1404</v>
      </c>
      <c r="B262" s="298"/>
      <c r="C262" s="768" t="s">
        <v>1340</v>
      </c>
      <c r="D262" s="303"/>
      <c r="E262" s="304"/>
      <c r="F262" s="748">
        <v>6</v>
      </c>
      <c r="G262" s="306" t="s">
        <v>11</v>
      </c>
      <c r="H262" s="602"/>
      <c r="I262" s="729">
        <f t="shared" si="27"/>
        <v>0</v>
      </c>
      <c r="J262" s="310">
        <v>0</v>
      </c>
      <c r="K262" s="729">
        <f t="shared" si="28"/>
        <v>0</v>
      </c>
      <c r="L262" s="730">
        <f t="shared" si="29"/>
        <v>0</v>
      </c>
    </row>
    <row r="263" spans="1:12" ht="15">
      <c r="A263" s="311" t="s">
        <v>1405</v>
      </c>
      <c r="B263" s="298"/>
      <c r="C263" s="768" t="s">
        <v>1342</v>
      </c>
      <c r="D263" s="303"/>
      <c r="E263" s="304"/>
      <c r="F263" s="748">
        <v>6</v>
      </c>
      <c r="G263" s="306" t="s">
        <v>11</v>
      </c>
      <c r="H263" s="602"/>
      <c r="I263" s="729">
        <f t="shared" si="27"/>
        <v>0</v>
      </c>
      <c r="J263" s="310">
        <v>0</v>
      </c>
      <c r="K263" s="729">
        <f t="shared" si="28"/>
        <v>0</v>
      </c>
      <c r="L263" s="730">
        <f t="shared" si="29"/>
        <v>0</v>
      </c>
    </row>
    <row r="264" spans="1:12" ht="15">
      <c r="A264" s="311" t="s">
        <v>1406</v>
      </c>
      <c r="B264" s="298"/>
      <c r="C264" s="768" t="s">
        <v>1344</v>
      </c>
      <c r="D264" s="303"/>
      <c r="E264" s="304"/>
      <c r="F264" s="748">
        <v>6</v>
      </c>
      <c r="G264" s="306" t="s">
        <v>11</v>
      </c>
      <c r="H264" s="602"/>
      <c r="I264" s="729">
        <f t="shared" si="27"/>
        <v>0</v>
      </c>
      <c r="J264" s="310">
        <v>0</v>
      </c>
      <c r="K264" s="729">
        <f t="shared" si="28"/>
        <v>0</v>
      </c>
      <c r="L264" s="730">
        <f t="shared" si="29"/>
        <v>0</v>
      </c>
    </row>
    <row r="265" spans="1:12" ht="15">
      <c r="A265" s="311" t="s">
        <v>1407</v>
      </c>
      <c r="B265" s="298"/>
      <c r="C265" s="768" t="s">
        <v>1980</v>
      </c>
      <c r="D265" s="303"/>
      <c r="E265" s="304"/>
      <c r="F265" s="748">
        <v>6</v>
      </c>
      <c r="G265" s="306" t="s">
        <v>11</v>
      </c>
      <c r="H265" s="602"/>
      <c r="I265" s="729">
        <f t="shared" si="27"/>
        <v>0</v>
      </c>
      <c r="J265" s="310">
        <v>0</v>
      </c>
      <c r="K265" s="729">
        <f t="shared" si="28"/>
        <v>0</v>
      </c>
      <c r="L265" s="730">
        <f t="shared" si="29"/>
        <v>0</v>
      </c>
    </row>
    <row r="266" spans="1:12" ht="15">
      <c r="A266" s="311" t="s">
        <v>1408</v>
      </c>
      <c r="B266" s="298"/>
      <c r="C266" s="768" t="s">
        <v>1981</v>
      </c>
      <c r="D266" s="303"/>
      <c r="E266" s="304"/>
      <c r="F266" s="748">
        <v>6</v>
      </c>
      <c r="G266" s="306" t="s">
        <v>11</v>
      </c>
      <c r="H266" s="602"/>
      <c r="I266" s="729">
        <f t="shared" si="27"/>
        <v>0</v>
      </c>
      <c r="J266" s="310">
        <v>0</v>
      </c>
      <c r="K266" s="729">
        <f t="shared" si="28"/>
        <v>0</v>
      </c>
      <c r="L266" s="730">
        <f t="shared" si="29"/>
        <v>0</v>
      </c>
    </row>
    <row r="267" spans="1:12" ht="15">
      <c r="A267" s="311" t="s">
        <v>1409</v>
      </c>
      <c r="B267" s="298"/>
      <c r="C267" s="767" t="s">
        <v>1371</v>
      </c>
      <c r="D267" s="303"/>
      <c r="E267" s="304"/>
      <c r="F267" s="748">
        <v>6</v>
      </c>
      <c r="G267" s="306" t="s">
        <v>11</v>
      </c>
      <c r="H267" s="602"/>
      <c r="I267" s="729">
        <f t="shared" si="27"/>
        <v>0</v>
      </c>
      <c r="J267" s="310">
        <v>0</v>
      </c>
      <c r="K267" s="729">
        <f t="shared" si="28"/>
        <v>0</v>
      </c>
      <c r="L267" s="730">
        <f t="shared" si="29"/>
        <v>0</v>
      </c>
    </row>
    <row r="268" spans="1:12" ht="15">
      <c r="A268" s="311" t="s">
        <v>1410</v>
      </c>
      <c r="B268" s="298"/>
      <c r="C268" s="767" t="s">
        <v>1373</v>
      </c>
      <c r="D268" s="303"/>
      <c r="E268" s="304"/>
      <c r="F268" s="748">
        <v>6</v>
      </c>
      <c r="G268" s="306" t="s">
        <v>11</v>
      </c>
      <c r="H268" s="602"/>
      <c r="I268" s="729">
        <f t="shared" si="27"/>
        <v>0</v>
      </c>
      <c r="J268" s="310">
        <v>0</v>
      </c>
      <c r="K268" s="729">
        <f t="shared" si="28"/>
        <v>0</v>
      </c>
      <c r="L268" s="730">
        <f t="shared" si="29"/>
        <v>0</v>
      </c>
    </row>
    <row r="269" spans="1:12" ht="15">
      <c r="A269" s="311" t="s">
        <v>1411</v>
      </c>
      <c r="B269" s="298"/>
      <c r="C269" s="769" t="s">
        <v>1982</v>
      </c>
      <c r="D269" s="303"/>
      <c r="E269" s="304"/>
      <c r="F269" s="748">
        <v>6</v>
      </c>
      <c r="G269" s="306" t="s">
        <v>11</v>
      </c>
      <c r="H269" s="602"/>
      <c r="I269" s="729">
        <f t="shared" si="27"/>
        <v>0</v>
      </c>
      <c r="J269" s="310">
        <v>0</v>
      </c>
      <c r="K269" s="729">
        <f t="shared" si="28"/>
        <v>0</v>
      </c>
      <c r="L269" s="730">
        <f t="shared" si="29"/>
        <v>0</v>
      </c>
    </row>
    <row r="270" spans="1:12" ht="15">
      <c r="A270" s="311" t="s">
        <v>1412</v>
      </c>
      <c r="B270" s="298"/>
      <c r="C270" s="768" t="s">
        <v>1220</v>
      </c>
      <c r="D270" s="303"/>
      <c r="E270" s="304"/>
      <c r="F270" s="748">
        <v>24</v>
      </c>
      <c r="G270" s="306" t="s">
        <v>11</v>
      </c>
      <c r="H270" s="602"/>
      <c r="I270" s="729">
        <f t="shared" si="27"/>
        <v>0</v>
      </c>
      <c r="J270" s="310">
        <v>0</v>
      </c>
      <c r="K270" s="729">
        <f t="shared" si="28"/>
        <v>0</v>
      </c>
      <c r="L270" s="730">
        <f t="shared" si="29"/>
        <v>0</v>
      </c>
    </row>
    <row r="271" spans="1:12" ht="15">
      <c r="A271" s="311" t="s">
        <v>1413</v>
      </c>
      <c r="B271" s="298"/>
      <c r="C271" s="764" t="s">
        <v>1238</v>
      </c>
      <c r="D271" s="303"/>
      <c r="E271" s="304"/>
      <c r="F271" s="748">
        <v>0.5</v>
      </c>
      <c r="G271" s="306" t="s">
        <v>26</v>
      </c>
      <c r="H271" s="602"/>
      <c r="I271" s="729">
        <f t="shared" si="27"/>
        <v>0</v>
      </c>
      <c r="J271" s="310">
        <v>0</v>
      </c>
      <c r="K271" s="729">
        <f t="shared" si="28"/>
        <v>0</v>
      </c>
      <c r="L271" s="730">
        <f t="shared" si="29"/>
        <v>0</v>
      </c>
    </row>
    <row r="272" spans="1:12" ht="30">
      <c r="A272" s="311" t="s">
        <v>1414</v>
      </c>
      <c r="B272" s="298"/>
      <c r="C272" s="766" t="s">
        <v>1240</v>
      </c>
      <c r="D272" s="594"/>
      <c r="E272" s="595"/>
      <c r="F272" s="743">
        <v>6</v>
      </c>
      <c r="G272" s="306" t="s">
        <v>10</v>
      </c>
      <c r="H272" s="596"/>
      <c r="I272" s="729">
        <f t="shared" si="27"/>
        <v>0</v>
      </c>
      <c r="J272" s="310">
        <v>0</v>
      </c>
      <c r="K272" s="729">
        <f t="shared" si="28"/>
        <v>0</v>
      </c>
      <c r="L272" s="730">
        <f t="shared" si="29"/>
        <v>0</v>
      </c>
    </row>
    <row r="273" spans="1:12" ht="15">
      <c r="A273" s="311" t="s">
        <v>1415</v>
      </c>
      <c r="B273" s="298"/>
      <c r="C273" s="766" t="s">
        <v>1242</v>
      </c>
      <c r="D273" s="594"/>
      <c r="E273" s="595"/>
      <c r="F273" s="743">
        <v>6</v>
      </c>
      <c r="G273" s="306" t="s">
        <v>10</v>
      </c>
      <c r="H273" s="597">
        <v>0</v>
      </c>
      <c r="I273" s="729">
        <f t="shared" si="27"/>
        <v>0</v>
      </c>
      <c r="J273" s="307"/>
      <c r="K273" s="729">
        <f t="shared" si="28"/>
        <v>0</v>
      </c>
      <c r="L273" s="730">
        <f t="shared" si="29"/>
        <v>0</v>
      </c>
    </row>
    <row r="274" spans="1:12" ht="15">
      <c r="A274" s="311"/>
      <c r="B274" s="298"/>
      <c r="C274" s="764"/>
      <c r="D274" s="303"/>
      <c r="E274" s="304"/>
      <c r="F274" s="749">
        <v>0</v>
      </c>
      <c r="G274" s="306"/>
      <c r="H274" s="603">
        <v>0</v>
      </c>
      <c r="I274" s="729">
        <f t="shared" si="27"/>
        <v>0</v>
      </c>
      <c r="J274" s="310">
        <v>0</v>
      </c>
      <c r="K274" s="729">
        <f t="shared" si="28"/>
        <v>0</v>
      </c>
      <c r="L274" s="730">
        <f t="shared" si="29"/>
        <v>0</v>
      </c>
    </row>
    <row r="275" spans="1:12" s="574" customFormat="1" ht="15" customHeight="1">
      <c r="A275" s="346"/>
      <c r="B275" s="340" t="s">
        <v>1380</v>
      </c>
      <c r="C275" s="347" t="s">
        <v>1381</v>
      </c>
      <c r="D275" s="342"/>
      <c r="E275" s="343"/>
      <c r="F275" s="348">
        <v>0</v>
      </c>
      <c r="G275" s="349"/>
      <c r="H275" s="345">
        <v>0</v>
      </c>
      <c r="I275" s="728">
        <f>SUM(I276:I289)</f>
        <v>0</v>
      </c>
      <c r="J275" s="350">
        <v>0</v>
      </c>
      <c r="K275" s="728">
        <f>SUM(K276:K289)</f>
        <v>0</v>
      </c>
      <c r="L275" s="728">
        <f>SUM(L276:L289)</f>
        <v>0</v>
      </c>
    </row>
    <row r="276" spans="1:12" ht="15">
      <c r="A276" s="311" t="s">
        <v>1416</v>
      </c>
      <c r="B276" s="298"/>
      <c r="C276" s="768" t="s">
        <v>1361</v>
      </c>
      <c r="D276" s="303"/>
      <c r="E276" s="304"/>
      <c r="F276" s="748">
        <v>2</v>
      </c>
      <c r="G276" s="306" t="s">
        <v>11</v>
      </c>
      <c r="H276" s="602"/>
      <c r="I276" s="729">
        <f aca="true" t="shared" si="30" ref="I276:I290">H276*F276</f>
        <v>0</v>
      </c>
      <c r="J276" s="310">
        <v>0</v>
      </c>
      <c r="K276" s="729">
        <f aca="true" t="shared" si="31" ref="K276:K290">F276*J276</f>
        <v>0</v>
      </c>
      <c r="L276" s="730">
        <f aca="true" t="shared" si="32" ref="L276:L290">K276+I276</f>
        <v>0</v>
      </c>
    </row>
    <row r="277" spans="1:12" ht="15">
      <c r="A277" s="311" t="s">
        <v>1417</v>
      </c>
      <c r="B277" s="298"/>
      <c r="C277" s="768" t="s">
        <v>1338</v>
      </c>
      <c r="D277" s="303"/>
      <c r="E277" s="304"/>
      <c r="F277" s="748">
        <v>2</v>
      </c>
      <c r="G277" s="306" t="s">
        <v>11</v>
      </c>
      <c r="H277" s="602"/>
      <c r="I277" s="729">
        <f t="shared" si="30"/>
        <v>0</v>
      </c>
      <c r="J277" s="310">
        <v>0</v>
      </c>
      <c r="K277" s="729">
        <f t="shared" si="31"/>
        <v>0</v>
      </c>
      <c r="L277" s="730">
        <f t="shared" si="32"/>
        <v>0</v>
      </c>
    </row>
    <row r="278" spans="1:12" ht="15">
      <c r="A278" s="311" t="s">
        <v>1418</v>
      </c>
      <c r="B278" s="298"/>
      <c r="C278" s="768" t="s">
        <v>1340</v>
      </c>
      <c r="D278" s="303"/>
      <c r="E278" s="304"/>
      <c r="F278" s="748">
        <v>2</v>
      </c>
      <c r="G278" s="306" t="s">
        <v>11</v>
      </c>
      <c r="H278" s="602"/>
      <c r="I278" s="729">
        <f t="shared" si="30"/>
        <v>0</v>
      </c>
      <c r="J278" s="310">
        <v>0</v>
      </c>
      <c r="K278" s="729">
        <f t="shared" si="31"/>
        <v>0</v>
      </c>
      <c r="L278" s="730">
        <f t="shared" si="32"/>
        <v>0</v>
      </c>
    </row>
    <row r="279" spans="1:12" ht="15">
      <c r="A279" s="311" t="s">
        <v>1419</v>
      </c>
      <c r="B279" s="298"/>
      <c r="C279" s="768" t="s">
        <v>1342</v>
      </c>
      <c r="D279" s="303"/>
      <c r="E279" s="304"/>
      <c r="F279" s="748">
        <v>2</v>
      </c>
      <c r="G279" s="306" t="s">
        <v>11</v>
      </c>
      <c r="H279" s="602"/>
      <c r="I279" s="729">
        <f t="shared" si="30"/>
        <v>0</v>
      </c>
      <c r="J279" s="310">
        <v>0</v>
      </c>
      <c r="K279" s="729">
        <f t="shared" si="31"/>
        <v>0</v>
      </c>
      <c r="L279" s="730">
        <f t="shared" si="32"/>
        <v>0</v>
      </c>
    </row>
    <row r="280" spans="1:12" ht="15">
      <c r="A280" s="311" t="s">
        <v>1420</v>
      </c>
      <c r="B280" s="298"/>
      <c r="C280" s="768" t="s">
        <v>1344</v>
      </c>
      <c r="D280" s="303"/>
      <c r="E280" s="304"/>
      <c r="F280" s="748">
        <v>2</v>
      </c>
      <c r="G280" s="306" t="s">
        <v>11</v>
      </c>
      <c r="H280" s="602"/>
      <c r="I280" s="729">
        <f t="shared" si="30"/>
        <v>0</v>
      </c>
      <c r="J280" s="310">
        <v>0</v>
      </c>
      <c r="K280" s="729">
        <f t="shared" si="31"/>
        <v>0</v>
      </c>
      <c r="L280" s="730">
        <f t="shared" si="32"/>
        <v>0</v>
      </c>
    </row>
    <row r="281" spans="1:12" ht="15">
      <c r="A281" s="311" t="s">
        <v>1421</v>
      </c>
      <c r="B281" s="298"/>
      <c r="C281" s="768" t="s">
        <v>1983</v>
      </c>
      <c r="D281" s="303"/>
      <c r="E281" s="304"/>
      <c r="F281" s="748">
        <v>4</v>
      </c>
      <c r="G281" s="306" t="s">
        <v>11</v>
      </c>
      <c r="H281" s="602"/>
      <c r="I281" s="729">
        <f t="shared" si="30"/>
        <v>0</v>
      </c>
      <c r="J281" s="310">
        <v>0</v>
      </c>
      <c r="K281" s="729">
        <f t="shared" si="31"/>
        <v>0</v>
      </c>
      <c r="L281" s="730">
        <f t="shared" si="32"/>
        <v>0</v>
      </c>
    </row>
    <row r="282" spans="1:12" ht="15">
      <c r="A282" s="311" t="s">
        <v>1422</v>
      </c>
      <c r="B282" s="298"/>
      <c r="C282" s="768" t="s">
        <v>1981</v>
      </c>
      <c r="D282" s="303"/>
      <c r="E282" s="304"/>
      <c r="F282" s="748">
        <v>2</v>
      </c>
      <c r="G282" s="306" t="s">
        <v>11</v>
      </c>
      <c r="H282" s="602"/>
      <c r="I282" s="729">
        <f t="shared" si="30"/>
        <v>0</v>
      </c>
      <c r="J282" s="310">
        <v>0</v>
      </c>
      <c r="K282" s="729">
        <f t="shared" si="31"/>
        <v>0</v>
      </c>
      <c r="L282" s="730">
        <f t="shared" si="32"/>
        <v>0</v>
      </c>
    </row>
    <row r="283" spans="1:12" ht="15">
      <c r="A283" s="311" t="s">
        <v>1423</v>
      </c>
      <c r="B283" s="298"/>
      <c r="C283" s="767" t="s">
        <v>1371</v>
      </c>
      <c r="D283" s="303"/>
      <c r="E283" s="304"/>
      <c r="F283" s="748">
        <v>2</v>
      </c>
      <c r="G283" s="306" t="s">
        <v>11</v>
      </c>
      <c r="H283" s="602"/>
      <c r="I283" s="729">
        <f t="shared" si="30"/>
        <v>0</v>
      </c>
      <c r="J283" s="310">
        <v>0</v>
      </c>
      <c r="K283" s="729">
        <f t="shared" si="31"/>
        <v>0</v>
      </c>
      <c r="L283" s="730">
        <f t="shared" si="32"/>
        <v>0</v>
      </c>
    </row>
    <row r="284" spans="1:12" ht="15">
      <c r="A284" s="311" t="s">
        <v>1424</v>
      </c>
      <c r="B284" s="298"/>
      <c r="C284" s="767" t="s">
        <v>1373</v>
      </c>
      <c r="D284" s="303"/>
      <c r="E284" s="304"/>
      <c r="F284" s="748">
        <v>2</v>
      </c>
      <c r="G284" s="306" t="s">
        <v>11</v>
      </c>
      <c r="H284" s="602"/>
      <c r="I284" s="729">
        <f t="shared" si="30"/>
        <v>0</v>
      </c>
      <c r="J284" s="310">
        <v>0</v>
      </c>
      <c r="K284" s="729">
        <f t="shared" si="31"/>
        <v>0</v>
      </c>
      <c r="L284" s="730">
        <f t="shared" si="32"/>
        <v>0</v>
      </c>
    </row>
    <row r="285" spans="1:12" ht="15">
      <c r="A285" s="311" t="s">
        <v>1425</v>
      </c>
      <c r="B285" s="298"/>
      <c r="C285" s="769" t="s">
        <v>1218</v>
      </c>
      <c r="D285" s="303"/>
      <c r="E285" s="304"/>
      <c r="F285" s="748">
        <v>6</v>
      </c>
      <c r="G285" s="306" t="s">
        <v>11</v>
      </c>
      <c r="H285" s="602"/>
      <c r="I285" s="729">
        <f t="shared" si="30"/>
        <v>0</v>
      </c>
      <c r="J285" s="310">
        <v>0</v>
      </c>
      <c r="K285" s="729">
        <f t="shared" si="31"/>
        <v>0</v>
      </c>
      <c r="L285" s="730">
        <f t="shared" si="32"/>
        <v>0</v>
      </c>
    </row>
    <row r="286" spans="1:12" ht="15">
      <c r="A286" s="311" t="s">
        <v>1426</v>
      </c>
      <c r="B286" s="298"/>
      <c r="C286" s="768" t="s">
        <v>1220</v>
      </c>
      <c r="D286" s="303"/>
      <c r="E286" s="304"/>
      <c r="F286" s="748">
        <v>8</v>
      </c>
      <c r="G286" s="306" t="s">
        <v>11</v>
      </c>
      <c r="H286" s="602"/>
      <c r="I286" s="729">
        <f t="shared" si="30"/>
        <v>0</v>
      </c>
      <c r="J286" s="310">
        <v>0</v>
      </c>
      <c r="K286" s="729">
        <f t="shared" si="31"/>
        <v>0</v>
      </c>
      <c r="L286" s="730">
        <f t="shared" si="32"/>
        <v>0</v>
      </c>
    </row>
    <row r="287" spans="1:12" ht="15">
      <c r="A287" s="311" t="s">
        <v>1427</v>
      </c>
      <c r="B287" s="298"/>
      <c r="C287" s="764" t="s">
        <v>1238</v>
      </c>
      <c r="D287" s="303"/>
      <c r="E287" s="304"/>
      <c r="F287" s="748">
        <v>0.15</v>
      </c>
      <c r="G287" s="306" t="s">
        <v>26</v>
      </c>
      <c r="H287" s="602"/>
      <c r="I287" s="729">
        <f t="shared" si="30"/>
        <v>0</v>
      </c>
      <c r="J287" s="310">
        <v>0</v>
      </c>
      <c r="K287" s="729">
        <f t="shared" si="31"/>
        <v>0</v>
      </c>
      <c r="L287" s="730">
        <f t="shared" si="32"/>
        <v>0</v>
      </c>
    </row>
    <row r="288" spans="1:12" ht="30">
      <c r="A288" s="311" t="s">
        <v>1428</v>
      </c>
      <c r="B288" s="298"/>
      <c r="C288" s="766" t="s">
        <v>1240</v>
      </c>
      <c r="D288" s="594"/>
      <c r="E288" s="595"/>
      <c r="F288" s="743">
        <v>66</v>
      </c>
      <c r="G288" s="306" t="s">
        <v>10</v>
      </c>
      <c r="H288" s="596"/>
      <c r="I288" s="729">
        <f t="shared" si="30"/>
        <v>0</v>
      </c>
      <c r="J288" s="310">
        <v>0</v>
      </c>
      <c r="K288" s="729">
        <f t="shared" si="31"/>
        <v>0</v>
      </c>
      <c r="L288" s="730">
        <f t="shared" si="32"/>
        <v>0</v>
      </c>
    </row>
    <row r="289" spans="1:12" ht="15">
      <c r="A289" s="311" t="s">
        <v>1429</v>
      </c>
      <c r="B289" s="298"/>
      <c r="C289" s="766" t="s">
        <v>1242</v>
      </c>
      <c r="D289" s="594"/>
      <c r="E289" s="595"/>
      <c r="F289" s="743">
        <v>2</v>
      </c>
      <c r="G289" s="306" t="s">
        <v>10</v>
      </c>
      <c r="H289" s="597">
        <v>0</v>
      </c>
      <c r="I289" s="729">
        <f t="shared" si="30"/>
        <v>0</v>
      </c>
      <c r="J289" s="307"/>
      <c r="K289" s="729">
        <f t="shared" si="31"/>
        <v>0</v>
      </c>
      <c r="L289" s="730">
        <f t="shared" si="32"/>
        <v>0</v>
      </c>
    </row>
    <row r="290" spans="1:12" ht="15">
      <c r="A290" s="311"/>
      <c r="B290" s="298"/>
      <c r="C290" s="764"/>
      <c r="D290" s="303"/>
      <c r="E290" s="304"/>
      <c r="F290" s="749">
        <v>0</v>
      </c>
      <c r="G290" s="306"/>
      <c r="H290" s="603">
        <v>0</v>
      </c>
      <c r="I290" s="729">
        <f t="shared" si="30"/>
        <v>0</v>
      </c>
      <c r="J290" s="310">
        <v>0</v>
      </c>
      <c r="K290" s="729">
        <f t="shared" si="31"/>
        <v>0</v>
      </c>
      <c r="L290" s="730">
        <f t="shared" si="32"/>
        <v>0</v>
      </c>
    </row>
    <row r="291" spans="1:12" s="574" customFormat="1" ht="15.75">
      <c r="A291" s="346"/>
      <c r="B291" s="340" t="s">
        <v>1430</v>
      </c>
      <c r="C291" s="347" t="s">
        <v>1431</v>
      </c>
      <c r="D291" s="342"/>
      <c r="E291" s="343"/>
      <c r="F291" s="348">
        <v>0</v>
      </c>
      <c r="G291" s="349"/>
      <c r="H291" s="351">
        <v>0</v>
      </c>
      <c r="I291" s="728">
        <f>SUM(I292:I386)</f>
        <v>0</v>
      </c>
      <c r="J291" s="350">
        <v>0</v>
      </c>
      <c r="K291" s="728">
        <f>SUM(K292:K386)</f>
        <v>0</v>
      </c>
      <c r="L291" s="728">
        <f>SUM(L292:L386)</f>
        <v>0</v>
      </c>
    </row>
    <row r="292" spans="1:12" ht="15">
      <c r="A292" s="311" t="s">
        <v>1432</v>
      </c>
      <c r="B292" s="298"/>
      <c r="C292" s="770" t="s">
        <v>1433</v>
      </c>
      <c r="D292" s="303"/>
      <c r="E292" s="304"/>
      <c r="F292" s="742">
        <v>4</v>
      </c>
      <c r="G292" s="306" t="s">
        <v>11</v>
      </c>
      <c r="H292" s="604"/>
      <c r="I292" s="729">
        <f aca="true" t="shared" si="33" ref="I292:I355">H292*F292</f>
        <v>0</v>
      </c>
      <c r="J292" s="310">
        <v>0</v>
      </c>
      <c r="K292" s="729">
        <f aca="true" t="shared" si="34" ref="K292:K355">F292*J292</f>
        <v>0</v>
      </c>
      <c r="L292" s="730">
        <f aca="true" t="shared" si="35" ref="L292:L355">K292+I292</f>
        <v>0</v>
      </c>
    </row>
    <row r="293" spans="1:12" ht="15">
      <c r="A293" s="311" t="s">
        <v>1434</v>
      </c>
      <c r="B293" s="298"/>
      <c r="C293" s="766" t="s">
        <v>1435</v>
      </c>
      <c r="D293" s="303"/>
      <c r="E293" s="304"/>
      <c r="F293" s="742">
        <v>4</v>
      </c>
      <c r="G293" s="306" t="s">
        <v>11</v>
      </c>
      <c r="H293" s="604"/>
      <c r="I293" s="729">
        <f t="shared" si="33"/>
        <v>0</v>
      </c>
      <c r="J293" s="310">
        <v>0</v>
      </c>
      <c r="K293" s="729">
        <f t="shared" si="34"/>
        <v>0</v>
      </c>
      <c r="L293" s="730">
        <f t="shared" si="35"/>
        <v>0</v>
      </c>
    </row>
    <row r="294" spans="1:12" ht="15">
      <c r="A294" s="311" t="s">
        <v>1436</v>
      </c>
      <c r="B294" s="298"/>
      <c r="C294" s="766" t="s">
        <v>1437</v>
      </c>
      <c r="D294" s="303"/>
      <c r="E294" s="304"/>
      <c r="F294" s="742">
        <v>4</v>
      </c>
      <c r="G294" s="306" t="s">
        <v>11</v>
      </c>
      <c r="H294" s="604"/>
      <c r="I294" s="729">
        <f t="shared" si="33"/>
        <v>0</v>
      </c>
      <c r="J294" s="310">
        <v>0</v>
      </c>
      <c r="K294" s="729">
        <f t="shared" si="34"/>
        <v>0</v>
      </c>
      <c r="L294" s="730">
        <f t="shared" si="35"/>
        <v>0</v>
      </c>
    </row>
    <row r="295" spans="1:12" ht="15">
      <c r="A295" s="311" t="s">
        <v>1438</v>
      </c>
      <c r="B295" s="298"/>
      <c r="C295" s="766" t="s">
        <v>1439</v>
      </c>
      <c r="D295" s="303"/>
      <c r="E295" s="304"/>
      <c r="F295" s="742">
        <v>4</v>
      </c>
      <c r="G295" s="306" t="s">
        <v>11</v>
      </c>
      <c r="H295" s="604"/>
      <c r="I295" s="729">
        <f t="shared" si="33"/>
        <v>0</v>
      </c>
      <c r="J295" s="310">
        <v>0</v>
      </c>
      <c r="K295" s="729">
        <f t="shared" si="34"/>
        <v>0</v>
      </c>
      <c r="L295" s="730">
        <f t="shared" si="35"/>
        <v>0</v>
      </c>
    </row>
    <row r="296" spans="1:12" ht="15">
      <c r="A296" s="311" t="s">
        <v>1440</v>
      </c>
      <c r="B296" s="298"/>
      <c r="C296" s="766" t="s">
        <v>1441</v>
      </c>
      <c r="D296" s="303"/>
      <c r="E296" s="304"/>
      <c r="F296" s="742">
        <v>4</v>
      </c>
      <c r="G296" s="306" t="s">
        <v>11</v>
      </c>
      <c r="H296" s="604"/>
      <c r="I296" s="729">
        <f t="shared" si="33"/>
        <v>0</v>
      </c>
      <c r="J296" s="310">
        <v>0</v>
      </c>
      <c r="K296" s="729">
        <f t="shared" si="34"/>
        <v>0</v>
      </c>
      <c r="L296" s="730">
        <f t="shared" si="35"/>
        <v>0</v>
      </c>
    </row>
    <row r="297" spans="1:12" ht="15">
      <c r="A297" s="311" t="s">
        <v>1442</v>
      </c>
      <c r="B297" s="298"/>
      <c r="C297" s="766" t="s">
        <v>1443</v>
      </c>
      <c r="D297" s="303"/>
      <c r="E297" s="304"/>
      <c r="F297" s="742">
        <v>1</v>
      </c>
      <c r="G297" s="306" t="s">
        <v>11</v>
      </c>
      <c r="H297" s="604"/>
      <c r="I297" s="729">
        <f t="shared" si="33"/>
        <v>0</v>
      </c>
      <c r="J297" s="310">
        <v>0</v>
      </c>
      <c r="K297" s="729">
        <f t="shared" si="34"/>
        <v>0</v>
      </c>
      <c r="L297" s="730">
        <f t="shared" si="35"/>
        <v>0</v>
      </c>
    </row>
    <row r="298" spans="1:12" ht="15">
      <c r="A298" s="311" t="s">
        <v>1444</v>
      </c>
      <c r="B298" s="298"/>
      <c r="C298" s="766" t="s">
        <v>1445</v>
      </c>
      <c r="D298" s="303"/>
      <c r="E298" s="304"/>
      <c r="F298" s="742">
        <v>3</v>
      </c>
      <c r="G298" s="306" t="s">
        <v>11</v>
      </c>
      <c r="H298" s="604"/>
      <c r="I298" s="729">
        <f t="shared" si="33"/>
        <v>0</v>
      </c>
      <c r="J298" s="310">
        <v>0</v>
      </c>
      <c r="K298" s="729">
        <f t="shared" si="34"/>
        <v>0</v>
      </c>
      <c r="L298" s="730">
        <f t="shared" si="35"/>
        <v>0</v>
      </c>
    </row>
    <row r="299" spans="1:12" ht="15">
      <c r="A299" s="311" t="s">
        <v>1446</v>
      </c>
      <c r="B299" s="298"/>
      <c r="C299" s="766" t="s">
        <v>1447</v>
      </c>
      <c r="D299" s="303"/>
      <c r="E299" s="304"/>
      <c r="F299" s="742">
        <v>1</v>
      </c>
      <c r="G299" s="306" t="s">
        <v>11</v>
      </c>
      <c r="H299" s="604"/>
      <c r="I299" s="729">
        <f t="shared" si="33"/>
        <v>0</v>
      </c>
      <c r="J299" s="310">
        <v>0</v>
      </c>
      <c r="K299" s="729">
        <f t="shared" si="34"/>
        <v>0</v>
      </c>
      <c r="L299" s="730">
        <f t="shared" si="35"/>
        <v>0</v>
      </c>
    </row>
    <row r="300" spans="1:12" ht="15">
      <c r="A300" s="311" t="s">
        <v>1448</v>
      </c>
      <c r="B300" s="298"/>
      <c r="C300" s="766" t="s">
        <v>1449</v>
      </c>
      <c r="D300" s="303"/>
      <c r="E300" s="304"/>
      <c r="F300" s="742">
        <v>4</v>
      </c>
      <c r="G300" s="306" t="s">
        <v>1450</v>
      </c>
      <c r="H300" s="604"/>
      <c r="I300" s="729">
        <f t="shared" si="33"/>
        <v>0</v>
      </c>
      <c r="J300" s="310">
        <v>0</v>
      </c>
      <c r="K300" s="729">
        <f t="shared" si="34"/>
        <v>0</v>
      </c>
      <c r="L300" s="730">
        <f t="shared" si="35"/>
        <v>0</v>
      </c>
    </row>
    <row r="301" spans="1:12" ht="15">
      <c r="A301" s="311" t="s">
        <v>1451</v>
      </c>
      <c r="B301" s="298"/>
      <c r="C301" s="766" t="s">
        <v>1452</v>
      </c>
      <c r="D301" s="303"/>
      <c r="E301" s="304"/>
      <c r="F301" s="742">
        <v>1</v>
      </c>
      <c r="G301" s="306" t="s">
        <v>10</v>
      </c>
      <c r="H301" s="604"/>
      <c r="I301" s="729">
        <f t="shared" si="33"/>
        <v>0</v>
      </c>
      <c r="J301" s="310">
        <v>0</v>
      </c>
      <c r="K301" s="729">
        <f t="shared" si="34"/>
        <v>0</v>
      </c>
      <c r="L301" s="730">
        <f t="shared" si="35"/>
        <v>0</v>
      </c>
    </row>
    <row r="302" spans="1:12" ht="15">
      <c r="A302" s="311" t="s">
        <v>1453</v>
      </c>
      <c r="B302" s="298"/>
      <c r="C302" s="766" t="s">
        <v>1454</v>
      </c>
      <c r="D302" s="303"/>
      <c r="E302" s="304"/>
      <c r="F302" s="742">
        <v>12</v>
      </c>
      <c r="G302" s="306" t="s">
        <v>11</v>
      </c>
      <c r="H302" s="604"/>
      <c r="I302" s="729">
        <f t="shared" si="33"/>
        <v>0</v>
      </c>
      <c r="J302" s="310">
        <v>0</v>
      </c>
      <c r="K302" s="729">
        <f t="shared" si="34"/>
        <v>0</v>
      </c>
      <c r="L302" s="730">
        <f t="shared" si="35"/>
        <v>0</v>
      </c>
    </row>
    <row r="303" spans="1:12" ht="15">
      <c r="A303" s="311" t="s">
        <v>1455</v>
      </c>
      <c r="B303" s="298"/>
      <c r="C303" s="766" t="s">
        <v>1456</v>
      </c>
      <c r="D303" s="303"/>
      <c r="E303" s="304"/>
      <c r="F303" s="742">
        <v>24</v>
      </c>
      <c r="G303" s="306" t="s">
        <v>11</v>
      </c>
      <c r="H303" s="604"/>
      <c r="I303" s="729">
        <f t="shared" si="33"/>
        <v>0</v>
      </c>
      <c r="J303" s="310">
        <v>0</v>
      </c>
      <c r="K303" s="729">
        <f t="shared" si="34"/>
        <v>0</v>
      </c>
      <c r="L303" s="730">
        <f t="shared" si="35"/>
        <v>0</v>
      </c>
    </row>
    <row r="304" spans="1:12" ht="15">
      <c r="A304" s="311" t="s">
        <v>1457</v>
      </c>
      <c r="B304" s="298"/>
      <c r="C304" s="766" t="s">
        <v>1458</v>
      </c>
      <c r="D304" s="303"/>
      <c r="E304" s="304"/>
      <c r="F304" s="742">
        <v>4</v>
      </c>
      <c r="G304" s="306" t="s">
        <v>11</v>
      </c>
      <c r="H304" s="593"/>
      <c r="I304" s="729">
        <f t="shared" si="33"/>
        <v>0</v>
      </c>
      <c r="J304" s="310">
        <v>0</v>
      </c>
      <c r="K304" s="729">
        <f t="shared" si="34"/>
        <v>0</v>
      </c>
      <c r="L304" s="730">
        <f t="shared" si="35"/>
        <v>0</v>
      </c>
    </row>
    <row r="305" spans="1:12" ht="15">
      <c r="A305" s="311" t="s">
        <v>1459</v>
      </c>
      <c r="B305" s="298"/>
      <c r="C305" s="766" t="s">
        <v>1238</v>
      </c>
      <c r="D305" s="303"/>
      <c r="E305" s="304"/>
      <c r="F305" s="742">
        <v>16</v>
      </c>
      <c r="G305" s="306" t="s">
        <v>26</v>
      </c>
      <c r="H305" s="604"/>
      <c r="I305" s="729">
        <f t="shared" si="33"/>
        <v>0</v>
      </c>
      <c r="J305" s="310">
        <v>0</v>
      </c>
      <c r="K305" s="729">
        <f t="shared" si="34"/>
        <v>0</v>
      </c>
      <c r="L305" s="730">
        <f t="shared" si="35"/>
        <v>0</v>
      </c>
    </row>
    <row r="306" spans="1:12" ht="15">
      <c r="A306" s="311" t="s">
        <v>1460</v>
      </c>
      <c r="B306" s="298"/>
      <c r="C306" s="766" t="s">
        <v>1461</v>
      </c>
      <c r="D306" s="303"/>
      <c r="E306" s="304"/>
      <c r="F306" s="742">
        <v>36</v>
      </c>
      <c r="G306" s="306" t="s">
        <v>26</v>
      </c>
      <c r="H306" s="604"/>
      <c r="I306" s="729">
        <f t="shared" si="33"/>
        <v>0</v>
      </c>
      <c r="J306" s="310">
        <v>0</v>
      </c>
      <c r="K306" s="729">
        <f t="shared" si="34"/>
        <v>0</v>
      </c>
      <c r="L306" s="730">
        <f t="shared" si="35"/>
        <v>0</v>
      </c>
    </row>
    <row r="307" spans="1:12" ht="15">
      <c r="A307" s="311" t="s">
        <v>1462</v>
      </c>
      <c r="B307" s="298"/>
      <c r="C307" s="766" t="s">
        <v>1463</v>
      </c>
      <c r="D307" s="303"/>
      <c r="E307" s="304"/>
      <c r="F307" s="742">
        <v>36</v>
      </c>
      <c r="G307" s="306" t="s">
        <v>26</v>
      </c>
      <c r="H307" s="604"/>
      <c r="I307" s="729">
        <f t="shared" si="33"/>
        <v>0</v>
      </c>
      <c r="J307" s="310">
        <v>0</v>
      </c>
      <c r="K307" s="729">
        <f t="shared" si="34"/>
        <v>0</v>
      </c>
      <c r="L307" s="730">
        <f t="shared" si="35"/>
        <v>0</v>
      </c>
    </row>
    <row r="308" spans="1:12" ht="15">
      <c r="A308" s="311" t="s">
        <v>1464</v>
      </c>
      <c r="B308" s="298"/>
      <c r="C308" s="766" t="s">
        <v>1465</v>
      </c>
      <c r="D308" s="303"/>
      <c r="E308" s="304"/>
      <c r="F308" s="742">
        <v>2</v>
      </c>
      <c r="G308" s="306" t="s">
        <v>11</v>
      </c>
      <c r="H308" s="604"/>
      <c r="I308" s="729">
        <f t="shared" si="33"/>
        <v>0</v>
      </c>
      <c r="J308" s="310">
        <v>0</v>
      </c>
      <c r="K308" s="729">
        <f t="shared" si="34"/>
        <v>0</v>
      </c>
      <c r="L308" s="730">
        <f t="shared" si="35"/>
        <v>0</v>
      </c>
    </row>
    <row r="309" spans="1:12" ht="15">
      <c r="A309" s="311" t="s">
        <v>1466</v>
      </c>
      <c r="B309" s="298"/>
      <c r="C309" s="766" t="s">
        <v>1467</v>
      </c>
      <c r="D309" s="303"/>
      <c r="E309" s="304"/>
      <c r="F309" s="742">
        <v>2</v>
      </c>
      <c r="G309" s="306" t="s">
        <v>11</v>
      </c>
      <c r="H309" s="604"/>
      <c r="I309" s="729">
        <f t="shared" si="33"/>
        <v>0</v>
      </c>
      <c r="J309" s="310">
        <v>0</v>
      </c>
      <c r="K309" s="729">
        <f t="shared" si="34"/>
        <v>0</v>
      </c>
      <c r="L309" s="730">
        <f t="shared" si="35"/>
        <v>0</v>
      </c>
    </row>
    <row r="310" spans="1:12" ht="15">
      <c r="A310" s="311" t="s">
        <v>1468</v>
      </c>
      <c r="B310" s="298"/>
      <c r="C310" s="766" t="s">
        <v>1469</v>
      </c>
      <c r="D310" s="303"/>
      <c r="E310" s="304"/>
      <c r="F310" s="742">
        <v>2</v>
      </c>
      <c r="G310" s="306" t="s">
        <v>11</v>
      </c>
      <c r="H310" s="604"/>
      <c r="I310" s="729">
        <f t="shared" si="33"/>
        <v>0</v>
      </c>
      <c r="J310" s="310">
        <v>0</v>
      </c>
      <c r="K310" s="729">
        <f t="shared" si="34"/>
        <v>0</v>
      </c>
      <c r="L310" s="730">
        <f t="shared" si="35"/>
        <v>0</v>
      </c>
    </row>
    <row r="311" spans="1:12" ht="15">
      <c r="A311" s="311" t="s">
        <v>1470</v>
      </c>
      <c r="B311" s="298"/>
      <c r="C311" s="766" t="s">
        <v>1471</v>
      </c>
      <c r="D311" s="303"/>
      <c r="E311" s="304"/>
      <c r="F311" s="742">
        <v>2</v>
      </c>
      <c r="G311" s="306" t="s">
        <v>11</v>
      </c>
      <c r="H311" s="604"/>
      <c r="I311" s="729">
        <f t="shared" si="33"/>
        <v>0</v>
      </c>
      <c r="J311" s="310">
        <v>0</v>
      </c>
      <c r="K311" s="729">
        <f t="shared" si="34"/>
        <v>0</v>
      </c>
      <c r="L311" s="730">
        <f t="shared" si="35"/>
        <v>0</v>
      </c>
    </row>
    <row r="312" spans="1:12" ht="15">
      <c r="A312" s="311" t="s">
        <v>1472</v>
      </c>
      <c r="B312" s="298"/>
      <c r="C312" s="766" t="s">
        <v>1473</v>
      </c>
      <c r="D312" s="303"/>
      <c r="E312" s="304"/>
      <c r="F312" s="742">
        <v>4</v>
      </c>
      <c r="G312" s="306" t="s">
        <v>11</v>
      </c>
      <c r="H312" s="604"/>
      <c r="I312" s="729">
        <f t="shared" si="33"/>
        <v>0</v>
      </c>
      <c r="J312" s="310">
        <v>0</v>
      </c>
      <c r="K312" s="729">
        <f t="shared" si="34"/>
        <v>0</v>
      </c>
      <c r="L312" s="730">
        <f t="shared" si="35"/>
        <v>0</v>
      </c>
    </row>
    <row r="313" spans="1:12" ht="15">
      <c r="A313" s="311" t="s">
        <v>1474</v>
      </c>
      <c r="B313" s="298"/>
      <c r="C313" s="766" t="s">
        <v>1475</v>
      </c>
      <c r="D313" s="303"/>
      <c r="E313" s="304"/>
      <c r="F313" s="742">
        <v>2</v>
      </c>
      <c r="G313" s="306" t="s">
        <v>11</v>
      </c>
      <c r="H313" s="604"/>
      <c r="I313" s="729">
        <f t="shared" si="33"/>
        <v>0</v>
      </c>
      <c r="J313" s="310">
        <v>0</v>
      </c>
      <c r="K313" s="729">
        <f t="shared" si="34"/>
        <v>0</v>
      </c>
      <c r="L313" s="730">
        <f t="shared" si="35"/>
        <v>0</v>
      </c>
    </row>
    <row r="314" spans="1:12" ht="15">
      <c r="A314" s="311" t="s">
        <v>1476</v>
      </c>
      <c r="B314" s="298"/>
      <c r="C314" s="766" t="s">
        <v>1477</v>
      </c>
      <c r="D314" s="303"/>
      <c r="E314" s="304"/>
      <c r="F314" s="742">
        <v>2</v>
      </c>
      <c r="G314" s="306" t="s">
        <v>11</v>
      </c>
      <c r="H314" s="604"/>
      <c r="I314" s="729">
        <f t="shared" si="33"/>
        <v>0</v>
      </c>
      <c r="J314" s="310">
        <v>0</v>
      </c>
      <c r="K314" s="729">
        <f t="shared" si="34"/>
        <v>0</v>
      </c>
      <c r="L314" s="730">
        <f t="shared" si="35"/>
        <v>0</v>
      </c>
    </row>
    <row r="315" spans="1:12" ht="15">
      <c r="A315" s="311" t="s">
        <v>1478</v>
      </c>
      <c r="B315" s="298"/>
      <c r="C315" s="766" t="s">
        <v>1479</v>
      </c>
      <c r="D315" s="303"/>
      <c r="E315" s="304"/>
      <c r="F315" s="742">
        <v>2</v>
      </c>
      <c r="G315" s="306" t="s">
        <v>11</v>
      </c>
      <c r="H315" s="604"/>
      <c r="I315" s="729">
        <f t="shared" si="33"/>
        <v>0</v>
      </c>
      <c r="J315" s="310">
        <v>0</v>
      </c>
      <c r="K315" s="729">
        <f t="shared" si="34"/>
        <v>0</v>
      </c>
      <c r="L315" s="730">
        <f t="shared" si="35"/>
        <v>0</v>
      </c>
    </row>
    <row r="316" spans="1:12" ht="15">
      <c r="A316" s="311" t="s">
        <v>1480</v>
      </c>
      <c r="B316" s="298"/>
      <c r="C316" s="766" t="s">
        <v>1481</v>
      </c>
      <c r="D316" s="303"/>
      <c r="E316" s="304"/>
      <c r="F316" s="742">
        <v>2</v>
      </c>
      <c r="G316" s="306" t="s">
        <v>11</v>
      </c>
      <c r="H316" s="604"/>
      <c r="I316" s="729">
        <f t="shared" si="33"/>
        <v>0</v>
      </c>
      <c r="J316" s="310">
        <v>0</v>
      </c>
      <c r="K316" s="729">
        <f t="shared" si="34"/>
        <v>0</v>
      </c>
      <c r="L316" s="730">
        <f t="shared" si="35"/>
        <v>0</v>
      </c>
    </row>
    <row r="317" spans="1:12" ht="15">
      <c r="A317" s="311" t="s">
        <v>1482</v>
      </c>
      <c r="B317" s="298"/>
      <c r="C317" s="766" t="s">
        <v>1483</v>
      </c>
      <c r="D317" s="303"/>
      <c r="E317" s="304"/>
      <c r="F317" s="742">
        <v>3</v>
      </c>
      <c r="G317" s="306" t="s">
        <v>11</v>
      </c>
      <c r="H317" s="604"/>
      <c r="I317" s="729">
        <f t="shared" si="33"/>
        <v>0</v>
      </c>
      <c r="J317" s="310">
        <v>0</v>
      </c>
      <c r="K317" s="729">
        <f t="shared" si="34"/>
        <v>0</v>
      </c>
      <c r="L317" s="730">
        <f t="shared" si="35"/>
        <v>0</v>
      </c>
    </row>
    <row r="318" spans="1:12" ht="15">
      <c r="A318" s="311" t="s">
        <v>1484</v>
      </c>
      <c r="B318" s="298"/>
      <c r="C318" s="766" t="s">
        <v>1485</v>
      </c>
      <c r="D318" s="303"/>
      <c r="E318" s="304"/>
      <c r="F318" s="742">
        <v>1</v>
      </c>
      <c r="G318" s="306" t="s">
        <v>11</v>
      </c>
      <c r="H318" s="604"/>
      <c r="I318" s="729">
        <f t="shared" si="33"/>
        <v>0</v>
      </c>
      <c r="J318" s="310">
        <v>0</v>
      </c>
      <c r="K318" s="729">
        <f t="shared" si="34"/>
        <v>0</v>
      </c>
      <c r="L318" s="730">
        <f t="shared" si="35"/>
        <v>0</v>
      </c>
    </row>
    <row r="319" spans="1:12" ht="15">
      <c r="A319" s="311" t="s">
        <v>1486</v>
      </c>
      <c r="B319" s="298"/>
      <c r="C319" s="766" t="s">
        <v>1487</v>
      </c>
      <c r="D319" s="303"/>
      <c r="E319" s="304"/>
      <c r="F319" s="742">
        <v>1</v>
      </c>
      <c r="G319" s="306" t="s">
        <v>11</v>
      </c>
      <c r="H319" s="604"/>
      <c r="I319" s="729">
        <f t="shared" si="33"/>
        <v>0</v>
      </c>
      <c r="J319" s="310">
        <v>0</v>
      </c>
      <c r="K319" s="729">
        <f t="shared" si="34"/>
        <v>0</v>
      </c>
      <c r="L319" s="730">
        <f t="shared" si="35"/>
        <v>0</v>
      </c>
    </row>
    <row r="320" spans="1:12" ht="15">
      <c r="A320" s="311" t="s">
        <v>1488</v>
      </c>
      <c r="B320" s="298"/>
      <c r="C320" s="766" t="s">
        <v>1489</v>
      </c>
      <c r="D320" s="303"/>
      <c r="E320" s="304"/>
      <c r="F320" s="742">
        <v>1</v>
      </c>
      <c r="G320" s="306" t="s">
        <v>11</v>
      </c>
      <c r="H320" s="604"/>
      <c r="I320" s="729">
        <f t="shared" si="33"/>
        <v>0</v>
      </c>
      <c r="J320" s="310">
        <v>0</v>
      </c>
      <c r="K320" s="729">
        <f t="shared" si="34"/>
        <v>0</v>
      </c>
      <c r="L320" s="730">
        <f t="shared" si="35"/>
        <v>0</v>
      </c>
    </row>
    <row r="321" spans="1:12" ht="15">
      <c r="A321" s="311" t="s">
        <v>1490</v>
      </c>
      <c r="B321" s="298"/>
      <c r="C321" s="766" t="s">
        <v>1491</v>
      </c>
      <c r="D321" s="303"/>
      <c r="E321" s="304"/>
      <c r="F321" s="742">
        <v>7</v>
      </c>
      <c r="G321" s="306" t="s">
        <v>11</v>
      </c>
      <c r="H321" s="604"/>
      <c r="I321" s="729">
        <f t="shared" si="33"/>
        <v>0</v>
      </c>
      <c r="J321" s="310">
        <v>0</v>
      </c>
      <c r="K321" s="729">
        <f t="shared" si="34"/>
        <v>0</v>
      </c>
      <c r="L321" s="730">
        <f t="shared" si="35"/>
        <v>0</v>
      </c>
    </row>
    <row r="322" spans="1:12" ht="15">
      <c r="A322" s="311" t="s">
        <v>1492</v>
      </c>
      <c r="B322" s="298"/>
      <c r="C322" s="766" t="s">
        <v>1493</v>
      </c>
      <c r="D322" s="303"/>
      <c r="E322" s="304"/>
      <c r="F322" s="742">
        <v>7</v>
      </c>
      <c r="G322" s="306" t="s">
        <v>11</v>
      </c>
      <c r="H322" s="604"/>
      <c r="I322" s="729">
        <f t="shared" si="33"/>
        <v>0</v>
      </c>
      <c r="J322" s="310">
        <v>0</v>
      </c>
      <c r="K322" s="729">
        <f t="shared" si="34"/>
        <v>0</v>
      </c>
      <c r="L322" s="730">
        <f t="shared" si="35"/>
        <v>0</v>
      </c>
    </row>
    <row r="323" spans="1:12" ht="15">
      <c r="A323" s="311" t="s">
        <v>1494</v>
      </c>
      <c r="B323" s="298"/>
      <c r="C323" s="766" t="s">
        <v>1495</v>
      </c>
      <c r="D323" s="303"/>
      <c r="E323" s="304"/>
      <c r="F323" s="742">
        <v>7</v>
      </c>
      <c r="G323" s="306" t="s">
        <v>11</v>
      </c>
      <c r="H323" s="604"/>
      <c r="I323" s="729">
        <f t="shared" si="33"/>
        <v>0</v>
      </c>
      <c r="J323" s="310">
        <v>0</v>
      </c>
      <c r="K323" s="729">
        <f t="shared" si="34"/>
        <v>0</v>
      </c>
      <c r="L323" s="730">
        <f t="shared" si="35"/>
        <v>0</v>
      </c>
    </row>
    <row r="324" spans="1:12" ht="15">
      <c r="A324" s="311" t="s">
        <v>1496</v>
      </c>
      <c r="B324" s="298"/>
      <c r="C324" s="766" t="s">
        <v>1497</v>
      </c>
      <c r="D324" s="303"/>
      <c r="E324" s="304"/>
      <c r="F324" s="742">
        <v>9</v>
      </c>
      <c r="G324" s="306" t="s">
        <v>11</v>
      </c>
      <c r="H324" s="604"/>
      <c r="I324" s="729">
        <f t="shared" si="33"/>
        <v>0</v>
      </c>
      <c r="J324" s="310">
        <v>0</v>
      </c>
      <c r="K324" s="729">
        <f t="shared" si="34"/>
        <v>0</v>
      </c>
      <c r="L324" s="730">
        <f t="shared" si="35"/>
        <v>0</v>
      </c>
    </row>
    <row r="325" spans="1:12" ht="15">
      <c r="A325" s="311" t="s">
        <v>1498</v>
      </c>
      <c r="B325" s="298"/>
      <c r="C325" s="766" t="s">
        <v>1499</v>
      </c>
      <c r="D325" s="303"/>
      <c r="E325" s="304"/>
      <c r="F325" s="742">
        <v>6</v>
      </c>
      <c r="G325" s="306" t="s">
        <v>11</v>
      </c>
      <c r="H325" s="604"/>
      <c r="I325" s="729">
        <f t="shared" si="33"/>
        <v>0</v>
      </c>
      <c r="J325" s="310">
        <v>0</v>
      </c>
      <c r="K325" s="729">
        <f t="shared" si="34"/>
        <v>0</v>
      </c>
      <c r="L325" s="730">
        <f t="shared" si="35"/>
        <v>0</v>
      </c>
    </row>
    <row r="326" spans="1:12" ht="15">
      <c r="A326" s="311" t="s">
        <v>1500</v>
      </c>
      <c r="B326" s="298"/>
      <c r="C326" s="766" t="s">
        <v>1501</v>
      </c>
      <c r="D326" s="303"/>
      <c r="E326" s="304"/>
      <c r="F326" s="742">
        <v>6</v>
      </c>
      <c r="G326" s="306" t="s">
        <v>11</v>
      </c>
      <c r="H326" s="604"/>
      <c r="I326" s="729">
        <f t="shared" si="33"/>
        <v>0</v>
      </c>
      <c r="J326" s="310">
        <v>0</v>
      </c>
      <c r="K326" s="729">
        <f t="shared" si="34"/>
        <v>0</v>
      </c>
      <c r="L326" s="730">
        <f t="shared" si="35"/>
        <v>0</v>
      </c>
    </row>
    <row r="327" spans="1:12" ht="15">
      <c r="A327" s="311" t="s">
        <v>1502</v>
      </c>
      <c r="B327" s="298"/>
      <c r="C327" s="766" t="s">
        <v>1503</v>
      </c>
      <c r="D327" s="303"/>
      <c r="E327" s="304"/>
      <c r="F327" s="742">
        <v>3</v>
      </c>
      <c r="G327" s="306" t="s">
        <v>11</v>
      </c>
      <c r="H327" s="604"/>
      <c r="I327" s="729">
        <f t="shared" si="33"/>
        <v>0</v>
      </c>
      <c r="J327" s="310">
        <v>0</v>
      </c>
      <c r="K327" s="729">
        <f t="shared" si="34"/>
        <v>0</v>
      </c>
      <c r="L327" s="730">
        <f t="shared" si="35"/>
        <v>0</v>
      </c>
    </row>
    <row r="328" spans="1:12" ht="15">
      <c r="A328" s="311" t="s">
        <v>1504</v>
      </c>
      <c r="B328" s="298"/>
      <c r="C328" s="766" t="s">
        <v>1505</v>
      </c>
      <c r="D328" s="303"/>
      <c r="E328" s="304"/>
      <c r="F328" s="742">
        <v>9</v>
      </c>
      <c r="G328" s="306" t="s">
        <v>11</v>
      </c>
      <c r="H328" s="604"/>
      <c r="I328" s="729">
        <f t="shared" si="33"/>
        <v>0</v>
      </c>
      <c r="J328" s="310">
        <v>0</v>
      </c>
      <c r="K328" s="729">
        <f t="shared" si="34"/>
        <v>0</v>
      </c>
      <c r="L328" s="730">
        <f t="shared" si="35"/>
        <v>0</v>
      </c>
    </row>
    <row r="329" spans="1:12" ht="15">
      <c r="A329" s="311" t="s">
        <v>1506</v>
      </c>
      <c r="B329" s="298"/>
      <c r="C329" s="766" t="s">
        <v>1507</v>
      </c>
      <c r="D329" s="303"/>
      <c r="E329" s="304"/>
      <c r="F329" s="742">
        <v>3</v>
      </c>
      <c r="G329" s="306" t="s">
        <v>11</v>
      </c>
      <c r="H329" s="604"/>
      <c r="I329" s="729">
        <f t="shared" si="33"/>
        <v>0</v>
      </c>
      <c r="J329" s="310">
        <v>0</v>
      </c>
      <c r="K329" s="729">
        <f t="shared" si="34"/>
        <v>0</v>
      </c>
      <c r="L329" s="730">
        <f t="shared" si="35"/>
        <v>0</v>
      </c>
    </row>
    <row r="330" spans="1:12" ht="15">
      <c r="A330" s="311" t="s">
        <v>1508</v>
      </c>
      <c r="B330" s="298"/>
      <c r="C330" s="766" t="s">
        <v>1231</v>
      </c>
      <c r="D330" s="303"/>
      <c r="E330" s="304"/>
      <c r="F330" s="742">
        <v>4</v>
      </c>
      <c r="G330" s="306" t="s">
        <v>11</v>
      </c>
      <c r="H330" s="604"/>
      <c r="I330" s="729">
        <f t="shared" si="33"/>
        <v>0</v>
      </c>
      <c r="J330" s="310">
        <v>0</v>
      </c>
      <c r="K330" s="729">
        <f t="shared" si="34"/>
        <v>0</v>
      </c>
      <c r="L330" s="730">
        <f t="shared" si="35"/>
        <v>0</v>
      </c>
    </row>
    <row r="331" spans="1:12" ht="15">
      <c r="A331" s="311" t="s">
        <v>1509</v>
      </c>
      <c r="B331" s="298"/>
      <c r="C331" s="766" t="s">
        <v>1510</v>
      </c>
      <c r="D331" s="303"/>
      <c r="E331" s="304"/>
      <c r="F331" s="742">
        <v>2</v>
      </c>
      <c r="G331" s="306" t="s">
        <v>11</v>
      </c>
      <c r="H331" s="604"/>
      <c r="I331" s="729">
        <f t="shared" si="33"/>
        <v>0</v>
      </c>
      <c r="J331" s="310">
        <v>0</v>
      </c>
      <c r="K331" s="729">
        <f t="shared" si="34"/>
        <v>0</v>
      </c>
      <c r="L331" s="730">
        <f t="shared" si="35"/>
        <v>0</v>
      </c>
    </row>
    <row r="332" spans="1:12" ht="15">
      <c r="A332" s="311" t="s">
        <v>1511</v>
      </c>
      <c r="B332" s="298"/>
      <c r="C332" s="766" t="s">
        <v>1512</v>
      </c>
      <c r="D332" s="303"/>
      <c r="E332" s="304"/>
      <c r="F332" s="742">
        <v>6</v>
      </c>
      <c r="G332" s="306" t="s">
        <v>11</v>
      </c>
      <c r="H332" s="604"/>
      <c r="I332" s="729">
        <f t="shared" si="33"/>
        <v>0</v>
      </c>
      <c r="J332" s="310">
        <v>0</v>
      </c>
      <c r="K332" s="729">
        <f t="shared" si="34"/>
        <v>0</v>
      </c>
      <c r="L332" s="730">
        <f t="shared" si="35"/>
        <v>0</v>
      </c>
    </row>
    <row r="333" spans="1:12" ht="15">
      <c r="A333" s="311" t="s">
        <v>1513</v>
      </c>
      <c r="B333" s="298"/>
      <c r="C333" s="766" t="s">
        <v>1514</v>
      </c>
      <c r="D333" s="303"/>
      <c r="E333" s="304"/>
      <c r="F333" s="742">
        <v>1</v>
      </c>
      <c r="G333" s="306" t="s">
        <v>11</v>
      </c>
      <c r="H333" s="604"/>
      <c r="I333" s="729">
        <f t="shared" si="33"/>
        <v>0</v>
      </c>
      <c r="J333" s="310">
        <v>0</v>
      </c>
      <c r="K333" s="729">
        <f t="shared" si="34"/>
        <v>0</v>
      </c>
      <c r="L333" s="730">
        <f t="shared" si="35"/>
        <v>0</v>
      </c>
    </row>
    <row r="334" spans="1:12" ht="15">
      <c r="A334" s="311" t="s">
        <v>1515</v>
      </c>
      <c r="B334" s="298"/>
      <c r="C334" s="766" t="s">
        <v>1516</v>
      </c>
      <c r="D334" s="303"/>
      <c r="E334" s="304"/>
      <c r="F334" s="742">
        <v>1</v>
      </c>
      <c r="G334" s="306" t="s">
        <v>11</v>
      </c>
      <c r="H334" s="604"/>
      <c r="I334" s="729">
        <f t="shared" si="33"/>
        <v>0</v>
      </c>
      <c r="J334" s="310">
        <v>0</v>
      </c>
      <c r="K334" s="729">
        <f t="shared" si="34"/>
        <v>0</v>
      </c>
      <c r="L334" s="730">
        <f t="shared" si="35"/>
        <v>0</v>
      </c>
    </row>
    <row r="335" spans="1:12" ht="15">
      <c r="A335" s="311" t="s">
        <v>1517</v>
      </c>
      <c r="B335" s="298"/>
      <c r="C335" s="766" t="s">
        <v>1518</v>
      </c>
      <c r="D335" s="303"/>
      <c r="E335" s="304"/>
      <c r="F335" s="742">
        <v>1</v>
      </c>
      <c r="G335" s="306" t="s">
        <v>11</v>
      </c>
      <c r="H335" s="604"/>
      <c r="I335" s="729">
        <f t="shared" si="33"/>
        <v>0</v>
      </c>
      <c r="J335" s="310">
        <v>0</v>
      </c>
      <c r="K335" s="729">
        <f t="shared" si="34"/>
        <v>0</v>
      </c>
      <c r="L335" s="730">
        <f t="shared" si="35"/>
        <v>0</v>
      </c>
    </row>
    <row r="336" spans="1:12" ht="15">
      <c r="A336" s="311" t="s">
        <v>1519</v>
      </c>
      <c r="B336" s="298"/>
      <c r="C336" s="766" t="s">
        <v>1520</v>
      </c>
      <c r="D336" s="303"/>
      <c r="E336" s="304"/>
      <c r="F336" s="742">
        <v>1</v>
      </c>
      <c r="G336" s="306" t="s">
        <v>11</v>
      </c>
      <c r="H336" s="604"/>
      <c r="I336" s="729">
        <f t="shared" si="33"/>
        <v>0</v>
      </c>
      <c r="J336" s="310">
        <v>0</v>
      </c>
      <c r="K336" s="729">
        <f t="shared" si="34"/>
        <v>0</v>
      </c>
      <c r="L336" s="730">
        <f t="shared" si="35"/>
        <v>0</v>
      </c>
    </row>
    <row r="337" spans="1:12" ht="15">
      <c r="A337" s="311" t="s">
        <v>1521</v>
      </c>
      <c r="B337" s="298"/>
      <c r="C337" s="766" t="s">
        <v>1522</v>
      </c>
      <c r="D337" s="303"/>
      <c r="E337" s="304"/>
      <c r="F337" s="742">
        <v>6</v>
      </c>
      <c r="G337" s="306" t="s">
        <v>11</v>
      </c>
      <c r="H337" s="604"/>
      <c r="I337" s="729">
        <f t="shared" si="33"/>
        <v>0</v>
      </c>
      <c r="J337" s="310">
        <v>0</v>
      </c>
      <c r="K337" s="729">
        <f t="shared" si="34"/>
        <v>0</v>
      </c>
      <c r="L337" s="730">
        <f t="shared" si="35"/>
        <v>0</v>
      </c>
    </row>
    <row r="338" spans="1:12" ht="15">
      <c r="A338" s="311" t="s">
        <v>1523</v>
      </c>
      <c r="B338" s="298"/>
      <c r="C338" s="766" t="s">
        <v>1524</v>
      </c>
      <c r="D338" s="303"/>
      <c r="E338" s="304"/>
      <c r="F338" s="742">
        <v>1</v>
      </c>
      <c r="G338" s="306" t="s">
        <v>11</v>
      </c>
      <c r="H338" s="604"/>
      <c r="I338" s="729">
        <f t="shared" si="33"/>
        <v>0</v>
      </c>
      <c r="J338" s="310">
        <v>0</v>
      </c>
      <c r="K338" s="729">
        <f t="shared" si="34"/>
        <v>0</v>
      </c>
      <c r="L338" s="730">
        <f t="shared" si="35"/>
        <v>0</v>
      </c>
    </row>
    <row r="339" spans="1:12" ht="15">
      <c r="A339" s="311" t="s">
        <v>1525</v>
      </c>
      <c r="B339" s="298"/>
      <c r="C339" s="766" t="s">
        <v>1526</v>
      </c>
      <c r="D339" s="303"/>
      <c r="E339" s="304"/>
      <c r="F339" s="742">
        <v>3</v>
      </c>
      <c r="G339" s="306" t="s">
        <v>11</v>
      </c>
      <c r="H339" s="604"/>
      <c r="I339" s="729">
        <f t="shared" si="33"/>
        <v>0</v>
      </c>
      <c r="J339" s="310">
        <v>0</v>
      </c>
      <c r="K339" s="729">
        <f t="shared" si="34"/>
        <v>0</v>
      </c>
      <c r="L339" s="730">
        <f t="shared" si="35"/>
        <v>0</v>
      </c>
    </row>
    <row r="340" spans="1:12" ht="15">
      <c r="A340" s="311" t="s">
        <v>1527</v>
      </c>
      <c r="B340" s="298"/>
      <c r="C340" s="766" t="s">
        <v>1528</v>
      </c>
      <c r="D340" s="303"/>
      <c r="E340" s="304"/>
      <c r="F340" s="742">
        <v>6</v>
      </c>
      <c r="G340" s="306" t="s">
        <v>11</v>
      </c>
      <c r="H340" s="604"/>
      <c r="I340" s="729">
        <f t="shared" si="33"/>
        <v>0</v>
      </c>
      <c r="J340" s="310">
        <v>0</v>
      </c>
      <c r="K340" s="729">
        <f t="shared" si="34"/>
        <v>0</v>
      </c>
      <c r="L340" s="730">
        <f t="shared" si="35"/>
        <v>0</v>
      </c>
    </row>
    <row r="341" spans="1:12" ht="15">
      <c r="A341" s="311" t="s">
        <v>1529</v>
      </c>
      <c r="B341" s="298"/>
      <c r="C341" s="766" t="s">
        <v>1530</v>
      </c>
      <c r="D341" s="303"/>
      <c r="E341" s="304"/>
      <c r="F341" s="742">
        <v>6</v>
      </c>
      <c r="G341" s="306" t="s">
        <v>11</v>
      </c>
      <c r="H341" s="604"/>
      <c r="I341" s="729">
        <f t="shared" si="33"/>
        <v>0</v>
      </c>
      <c r="J341" s="310">
        <v>0</v>
      </c>
      <c r="K341" s="729">
        <f t="shared" si="34"/>
        <v>0</v>
      </c>
      <c r="L341" s="730">
        <f t="shared" si="35"/>
        <v>0</v>
      </c>
    </row>
    <row r="342" spans="1:12" ht="15">
      <c r="A342" s="311" t="s">
        <v>1531</v>
      </c>
      <c r="B342" s="298"/>
      <c r="C342" s="766" t="s">
        <v>1532</v>
      </c>
      <c r="D342" s="303"/>
      <c r="E342" s="304"/>
      <c r="F342" s="742">
        <v>29</v>
      </c>
      <c r="G342" s="306" t="s">
        <v>11</v>
      </c>
      <c r="H342" s="604"/>
      <c r="I342" s="729">
        <f t="shared" si="33"/>
        <v>0</v>
      </c>
      <c r="J342" s="310">
        <v>0</v>
      </c>
      <c r="K342" s="729">
        <f t="shared" si="34"/>
        <v>0</v>
      </c>
      <c r="L342" s="730">
        <f t="shared" si="35"/>
        <v>0</v>
      </c>
    </row>
    <row r="343" spans="1:12" ht="15">
      <c r="A343" s="311" t="s">
        <v>1533</v>
      </c>
      <c r="B343" s="298"/>
      <c r="C343" s="766" t="s">
        <v>1534</v>
      </c>
      <c r="D343" s="303"/>
      <c r="E343" s="304"/>
      <c r="F343" s="742">
        <v>1</v>
      </c>
      <c r="G343" s="306" t="s">
        <v>11</v>
      </c>
      <c r="H343" s="604"/>
      <c r="I343" s="729">
        <f>H343*F343</f>
        <v>0</v>
      </c>
      <c r="J343" s="310">
        <v>0</v>
      </c>
      <c r="K343" s="729">
        <f>F343*J343</f>
        <v>0</v>
      </c>
      <c r="L343" s="730">
        <f>K343+I343</f>
        <v>0</v>
      </c>
    </row>
    <row r="344" spans="1:12" ht="15">
      <c r="A344" s="311" t="s">
        <v>1535</v>
      </c>
      <c r="B344" s="298"/>
      <c r="C344" s="766" t="s">
        <v>1536</v>
      </c>
      <c r="D344" s="303"/>
      <c r="E344" s="304"/>
      <c r="F344" s="742">
        <v>2</v>
      </c>
      <c r="G344" s="306" t="s">
        <v>11</v>
      </c>
      <c r="H344" s="604"/>
      <c r="I344" s="729">
        <f t="shared" si="33"/>
        <v>0</v>
      </c>
      <c r="J344" s="310">
        <v>0</v>
      </c>
      <c r="K344" s="729">
        <f t="shared" si="34"/>
        <v>0</v>
      </c>
      <c r="L344" s="730">
        <f t="shared" si="35"/>
        <v>0</v>
      </c>
    </row>
    <row r="345" spans="1:12" ht="15">
      <c r="A345" s="311" t="s">
        <v>1537</v>
      </c>
      <c r="B345" s="298"/>
      <c r="C345" s="766" t="s">
        <v>1538</v>
      </c>
      <c r="D345" s="303"/>
      <c r="E345" s="304"/>
      <c r="F345" s="742">
        <v>1</v>
      </c>
      <c r="G345" s="306" t="s">
        <v>11</v>
      </c>
      <c r="H345" s="604"/>
      <c r="I345" s="729">
        <f>H345*F345</f>
        <v>0</v>
      </c>
      <c r="J345" s="310">
        <v>0</v>
      </c>
      <c r="K345" s="729">
        <f>F345*J345</f>
        <v>0</v>
      </c>
      <c r="L345" s="730">
        <f>K345+I345</f>
        <v>0</v>
      </c>
    </row>
    <row r="346" spans="1:12" ht="15">
      <c r="A346" s="311" t="s">
        <v>1539</v>
      </c>
      <c r="B346" s="298"/>
      <c r="C346" s="766" t="s">
        <v>1540</v>
      </c>
      <c r="D346" s="303"/>
      <c r="E346" s="304"/>
      <c r="F346" s="742">
        <v>1</v>
      </c>
      <c r="G346" s="306" t="s">
        <v>11</v>
      </c>
      <c r="H346" s="604"/>
      <c r="I346" s="729">
        <f t="shared" si="33"/>
        <v>0</v>
      </c>
      <c r="J346" s="310">
        <v>0</v>
      </c>
      <c r="K346" s="729">
        <f t="shared" si="34"/>
        <v>0</v>
      </c>
      <c r="L346" s="730">
        <f t="shared" si="35"/>
        <v>0</v>
      </c>
    </row>
    <row r="347" spans="1:12" ht="15">
      <c r="A347" s="311" t="s">
        <v>1541</v>
      </c>
      <c r="B347" s="298"/>
      <c r="C347" s="766" t="s">
        <v>1542</v>
      </c>
      <c r="D347" s="303"/>
      <c r="E347" s="304"/>
      <c r="F347" s="742">
        <v>3</v>
      </c>
      <c r="G347" s="306" t="s">
        <v>11</v>
      </c>
      <c r="H347" s="604"/>
      <c r="I347" s="729">
        <f t="shared" si="33"/>
        <v>0</v>
      </c>
      <c r="J347" s="310">
        <v>0</v>
      </c>
      <c r="K347" s="729">
        <f t="shared" si="34"/>
        <v>0</v>
      </c>
      <c r="L347" s="730">
        <f t="shared" si="35"/>
        <v>0</v>
      </c>
    </row>
    <row r="348" spans="1:12" ht="15">
      <c r="A348" s="311" t="s">
        <v>1543</v>
      </c>
      <c r="B348" s="298"/>
      <c r="C348" s="766" t="s">
        <v>1544</v>
      </c>
      <c r="D348" s="303"/>
      <c r="E348" s="304"/>
      <c r="F348" s="742">
        <v>1</v>
      </c>
      <c r="G348" s="306" t="s">
        <v>11</v>
      </c>
      <c r="H348" s="604"/>
      <c r="I348" s="729">
        <f t="shared" si="33"/>
        <v>0</v>
      </c>
      <c r="J348" s="310">
        <v>0</v>
      </c>
      <c r="K348" s="729">
        <f t="shared" si="34"/>
        <v>0</v>
      </c>
      <c r="L348" s="730">
        <f t="shared" si="35"/>
        <v>0</v>
      </c>
    </row>
    <row r="349" spans="1:12" ht="15">
      <c r="A349" s="311" t="s">
        <v>1545</v>
      </c>
      <c r="B349" s="298"/>
      <c r="C349" s="766" t="s">
        <v>1546</v>
      </c>
      <c r="D349" s="303"/>
      <c r="E349" s="304"/>
      <c r="F349" s="742">
        <v>1</v>
      </c>
      <c r="G349" s="306" t="s">
        <v>11</v>
      </c>
      <c r="H349" s="604"/>
      <c r="I349" s="729">
        <f>H349*F349</f>
        <v>0</v>
      </c>
      <c r="J349" s="310">
        <v>0</v>
      </c>
      <c r="K349" s="729">
        <f>F349*J349</f>
        <v>0</v>
      </c>
      <c r="L349" s="730">
        <f>K349+I349</f>
        <v>0</v>
      </c>
    </row>
    <row r="350" spans="1:12" ht="15">
      <c r="A350" s="311" t="s">
        <v>1547</v>
      </c>
      <c r="B350" s="298"/>
      <c r="C350" s="766" t="s">
        <v>1548</v>
      </c>
      <c r="D350" s="303"/>
      <c r="E350" s="304"/>
      <c r="F350" s="742">
        <v>1</v>
      </c>
      <c r="G350" s="306" t="s">
        <v>11</v>
      </c>
      <c r="H350" s="604"/>
      <c r="I350" s="729">
        <f t="shared" si="33"/>
        <v>0</v>
      </c>
      <c r="J350" s="310">
        <v>0</v>
      </c>
      <c r="K350" s="729">
        <f t="shared" si="34"/>
        <v>0</v>
      </c>
      <c r="L350" s="730">
        <f t="shared" si="35"/>
        <v>0</v>
      </c>
    </row>
    <row r="351" spans="1:12" ht="15">
      <c r="A351" s="311" t="s">
        <v>1549</v>
      </c>
      <c r="B351" s="298"/>
      <c r="C351" s="766" t="s">
        <v>1550</v>
      </c>
      <c r="D351" s="303"/>
      <c r="E351" s="304"/>
      <c r="F351" s="742">
        <v>2</v>
      </c>
      <c r="G351" s="306" t="s">
        <v>11</v>
      </c>
      <c r="H351" s="604"/>
      <c r="I351" s="729">
        <f t="shared" si="33"/>
        <v>0</v>
      </c>
      <c r="J351" s="310">
        <v>0</v>
      </c>
      <c r="K351" s="729">
        <f t="shared" si="34"/>
        <v>0</v>
      </c>
      <c r="L351" s="730">
        <f t="shared" si="35"/>
        <v>0</v>
      </c>
    </row>
    <row r="352" spans="1:12" ht="15">
      <c r="A352" s="311" t="s">
        <v>1551</v>
      </c>
      <c r="B352" s="298"/>
      <c r="C352" s="766" t="s">
        <v>1552</v>
      </c>
      <c r="D352" s="303"/>
      <c r="E352" s="304"/>
      <c r="F352" s="742">
        <v>3</v>
      </c>
      <c r="G352" s="306" t="s">
        <v>11</v>
      </c>
      <c r="H352" s="604"/>
      <c r="I352" s="729">
        <f t="shared" si="33"/>
        <v>0</v>
      </c>
      <c r="J352" s="310">
        <v>0</v>
      </c>
      <c r="K352" s="729">
        <f t="shared" si="34"/>
        <v>0</v>
      </c>
      <c r="L352" s="730">
        <f t="shared" si="35"/>
        <v>0</v>
      </c>
    </row>
    <row r="353" spans="1:12" ht="15">
      <c r="A353" s="311" t="s">
        <v>1553</v>
      </c>
      <c r="B353" s="298"/>
      <c r="C353" s="766" t="s">
        <v>1550</v>
      </c>
      <c r="D353" s="303"/>
      <c r="E353" s="304"/>
      <c r="F353" s="742">
        <v>2</v>
      </c>
      <c r="G353" s="306" t="s">
        <v>11</v>
      </c>
      <c r="H353" s="604"/>
      <c r="I353" s="729">
        <f t="shared" si="33"/>
        <v>0</v>
      </c>
      <c r="J353" s="310">
        <v>0</v>
      </c>
      <c r="K353" s="729">
        <f t="shared" si="34"/>
        <v>0</v>
      </c>
      <c r="L353" s="730">
        <f t="shared" si="35"/>
        <v>0</v>
      </c>
    </row>
    <row r="354" spans="1:12" ht="15">
      <c r="A354" s="311" t="s">
        <v>1554</v>
      </c>
      <c r="B354" s="298"/>
      <c r="C354" s="766" t="s">
        <v>1555</v>
      </c>
      <c r="D354" s="303"/>
      <c r="E354" s="304"/>
      <c r="F354" s="742">
        <v>25</v>
      </c>
      <c r="G354" s="306" t="s">
        <v>11</v>
      </c>
      <c r="H354" s="605"/>
      <c r="I354" s="729">
        <f t="shared" si="33"/>
        <v>0</v>
      </c>
      <c r="J354" s="310">
        <v>0</v>
      </c>
      <c r="K354" s="729">
        <f t="shared" si="34"/>
        <v>0</v>
      </c>
      <c r="L354" s="730">
        <f t="shared" si="35"/>
        <v>0</v>
      </c>
    </row>
    <row r="355" spans="1:12" ht="15">
      <c r="A355" s="311" t="s">
        <v>1556</v>
      </c>
      <c r="B355" s="298"/>
      <c r="C355" s="766" t="s">
        <v>1557</v>
      </c>
      <c r="D355" s="303"/>
      <c r="E355" s="304"/>
      <c r="F355" s="742">
        <v>2</v>
      </c>
      <c r="G355" s="306" t="s">
        <v>11</v>
      </c>
      <c r="H355" s="605"/>
      <c r="I355" s="729">
        <f t="shared" si="33"/>
        <v>0</v>
      </c>
      <c r="J355" s="310">
        <v>0</v>
      </c>
      <c r="K355" s="729">
        <f t="shared" si="34"/>
        <v>0</v>
      </c>
      <c r="L355" s="730">
        <f t="shared" si="35"/>
        <v>0</v>
      </c>
    </row>
    <row r="356" spans="1:12" ht="15">
      <c r="A356" s="311" t="s">
        <v>1558</v>
      </c>
      <c r="B356" s="298"/>
      <c r="C356" s="766" t="s">
        <v>1559</v>
      </c>
      <c r="D356" s="303"/>
      <c r="E356" s="304"/>
      <c r="F356" s="742">
        <v>2</v>
      </c>
      <c r="G356" s="306" t="s">
        <v>11</v>
      </c>
      <c r="H356" s="605"/>
      <c r="I356" s="729">
        <f>H356*F356</f>
        <v>0</v>
      </c>
      <c r="J356" s="310">
        <v>0</v>
      </c>
      <c r="K356" s="729">
        <f>F356*J356</f>
        <v>0</v>
      </c>
      <c r="L356" s="730">
        <f>K356+I356</f>
        <v>0</v>
      </c>
    </row>
    <row r="357" spans="1:12" ht="15">
      <c r="A357" s="311" t="s">
        <v>1560</v>
      </c>
      <c r="B357" s="298"/>
      <c r="C357" s="766" t="s">
        <v>1561</v>
      </c>
      <c r="D357" s="303"/>
      <c r="E357" s="304"/>
      <c r="F357" s="742">
        <v>29</v>
      </c>
      <c r="G357" s="306" t="s">
        <v>11</v>
      </c>
      <c r="H357" s="604"/>
      <c r="I357" s="729">
        <f aca="true" t="shared" si="36" ref="I357:I438">H357*F357</f>
        <v>0</v>
      </c>
      <c r="J357" s="310">
        <v>0</v>
      </c>
      <c r="K357" s="729">
        <f aca="true" t="shared" si="37" ref="K357:K438">F357*J357</f>
        <v>0</v>
      </c>
      <c r="L357" s="730">
        <f aca="true" t="shared" si="38" ref="L357:L438">K357+I357</f>
        <v>0</v>
      </c>
    </row>
    <row r="358" spans="1:12" ht="15">
      <c r="A358" s="311" t="s">
        <v>1562</v>
      </c>
      <c r="B358" s="298"/>
      <c r="C358" s="766" t="s">
        <v>1563</v>
      </c>
      <c r="D358" s="303"/>
      <c r="E358" s="304"/>
      <c r="F358" s="742">
        <v>9</v>
      </c>
      <c r="G358" s="306" t="s">
        <v>11</v>
      </c>
      <c r="H358" s="604"/>
      <c r="I358" s="729">
        <f t="shared" si="36"/>
        <v>0</v>
      </c>
      <c r="J358" s="310">
        <v>0</v>
      </c>
      <c r="K358" s="729">
        <f t="shared" si="37"/>
        <v>0</v>
      </c>
      <c r="L358" s="730">
        <f t="shared" si="38"/>
        <v>0</v>
      </c>
    </row>
    <row r="359" spans="1:12" ht="15">
      <c r="A359" s="311" t="s">
        <v>1564</v>
      </c>
      <c r="B359" s="298"/>
      <c r="C359" s="766" t="s">
        <v>1565</v>
      </c>
      <c r="D359" s="303"/>
      <c r="E359" s="304"/>
      <c r="F359" s="742">
        <v>3</v>
      </c>
      <c r="G359" s="306" t="s">
        <v>11</v>
      </c>
      <c r="H359" s="604"/>
      <c r="I359" s="729">
        <f t="shared" si="36"/>
        <v>0</v>
      </c>
      <c r="J359" s="310">
        <v>0</v>
      </c>
      <c r="K359" s="729">
        <f t="shared" si="37"/>
        <v>0</v>
      </c>
      <c r="L359" s="730">
        <f t="shared" si="38"/>
        <v>0</v>
      </c>
    </row>
    <row r="360" spans="1:12" ht="15">
      <c r="A360" s="311" t="s">
        <v>1566</v>
      </c>
      <c r="B360" s="298"/>
      <c r="C360" s="766" t="s">
        <v>1567</v>
      </c>
      <c r="D360" s="303"/>
      <c r="E360" s="304"/>
      <c r="F360" s="742">
        <v>4</v>
      </c>
      <c r="G360" s="306" t="s">
        <v>11</v>
      </c>
      <c r="H360" s="604"/>
      <c r="I360" s="729">
        <f>H360*F360</f>
        <v>0</v>
      </c>
      <c r="J360" s="310">
        <v>0</v>
      </c>
      <c r="K360" s="729">
        <f>F360*J360</f>
        <v>0</v>
      </c>
      <c r="L360" s="730">
        <f>K360+I360</f>
        <v>0</v>
      </c>
    </row>
    <row r="361" spans="1:12" ht="15">
      <c r="A361" s="311" t="s">
        <v>1568</v>
      </c>
      <c r="B361" s="298"/>
      <c r="C361" s="766" t="s">
        <v>1569</v>
      </c>
      <c r="D361" s="303"/>
      <c r="E361" s="304"/>
      <c r="F361" s="742">
        <v>2</v>
      </c>
      <c r="G361" s="306" t="s">
        <v>11</v>
      </c>
      <c r="H361" s="604"/>
      <c r="I361" s="729">
        <f t="shared" si="36"/>
        <v>0</v>
      </c>
      <c r="J361" s="310">
        <v>0</v>
      </c>
      <c r="K361" s="729">
        <f t="shared" si="37"/>
        <v>0</v>
      </c>
      <c r="L361" s="730">
        <f t="shared" si="38"/>
        <v>0</v>
      </c>
    </row>
    <row r="362" spans="1:12" ht="15">
      <c r="A362" s="311" t="s">
        <v>1570</v>
      </c>
      <c r="B362" s="298"/>
      <c r="C362" s="766" t="s">
        <v>1571</v>
      </c>
      <c r="D362" s="303"/>
      <c r="E362" s="304"/>
      <c r="F362" s="742">
        <v>2</v>
      </c>
      <c r="G362" s="306" t="s">
        <v>11</v>
      </c>
      <c r="H362" s="604"/>
      <c r="I362" s="729">
        <f>H362*F362</f>
        <v>0</v>
      </c>
      <c r="J362" s="310">
        <v>0</v>
      </c>
      <c r="K362" s="729">
        <f>F362*J362</f>
        <v>0</v>
      </c>
      <c r="L362" s="730">
        <f>K362+I362</f>
        <v>0</v>
      </c>
    </row>
    <row r="363" spans="1:12" ht="15">
      <c r="A363" s="311" t="s">
        <v>1572</v>
      </c>
      <c r="B363" s="298"/>
      <c r="C363" s="766" t="s">
        <v>1573</v>
      </c>
      <c r="D363" s="303"/>
      <c r="E363" s="304"/>
      <c r="F363" s="742">
        <v>8</v>
      </c>
      <c r="G363" s="306" t="s">
        <v>11</v>
      </c>
      <c r="H363" s="604"/>
      <c r="I363" s="729">
        <f t="shared" si="36"/>
        <v>0</v>
      </c>
      <c r="J363" s="310">
        <v>0</v>
      </c>
      <c r="K363" s="729">
        <f t="shared" si="37"/>
        <v>0</v>
      </c>
      <c r="L363" s="730">
        <f t="shared" si="38"/>
        <v>0</v>
      </c>
    </row>
    <row r="364" spans="1:12" ht="15">
      <c r="A364" s="311" t="s">
        <v>1574</v>
      </c>
      <c r="B364" s="298"/>
      <c r="C364" s="766" t="s">
        <v>1575</v>
      </c>
      <c r="D364" s="303"/>
      <c r="E364" s="304"/>
      <c r="F364" s="742">
        <v>8</v>
      </c>
      <c r="G364" s="306" t="s">
        <v>11</v>
      </c>
      <c r="H364" s="604"/>
      <c r="I364" s="729">
        <f t="shared" si="36"/>
        <v>0</v>
      </c>
      <c r="J364" s="310">
        <v>0</v>
      </c>
      <c r="K364" s="729">
        <f t="shared" si="37"/>
        <v>0</v>
      </c>
      <c r="L364" s="730">
        <f t="shared" si="38"/>
        <v>0</v>
      </c>
    </row>
    <row r="365" spans="1:12" ht="15">
      <c r="A365" s="311" t="s">
        <v>1576</v>
      </c>
      <c r="B365" s="298"/>
      <c r="C365" s="766" t="s">
        <v>1577</v>
      </c>
      <c r="D365" s="303"/>
      <c r="E365" s="304"/>
      <c r="F365" s="742">
        <v>18</v>
      </c>
      <c r="G365" s="306" t="s">
        <v>11</v>
      </c>
      <c r="H365" s="604"/>
      <c r="I365" s="729">
        <f t="shared" si="36"/>
        <v>0</v>
      </c>
      <c r="J365" s="310">
        <v>0</v>
      </c>
      <c r="K365" s="729">
        <f t="shared" si="37"/>
        <v>0</v>
      </c>
      <c r="L365" s="730">
        <f t="shared" si="38"/>
        <v>0</v>
      </c>
    </row>
    <row r="366" spans="1:12" ht="15">
      <c r="A366" s="311" t="s">
        <v>1578</v>
      </c>
      <c r="B366" s="298"/>
      <c r="C366" s="766" t="s">
        <v>1579</v>
      </c>
      <c r="D366" s="303"/>
      <c r="E366" s="304"/>
      <c r="F366" s="742">
        <v>36</v>
      </c>
      <c r="G366" s="306" t="s">
        <v>11</v>
      </c>
      <c r="H366" s="604"/>
      <c r="I366" s="729">
        <f t="shared" si="36"/>
        <v>0</v>
      </c>
      <c r="J366" s="310">
        <v>0</v>
      </c>
      <c r="K366" s="729">
        <f t="shared" si="37"/>
        <v>0</v>
      </c>
      <c r="L366" s="730">
        <f t="shared" si="38"/>
        <v>0</v>
      </c>
    </row>
    <row r="367" spans="1:12" ht="15">
      <c r="A367" s="311" t="s">
        <v>1580</v>
      </c>
      <c r="B367" s="298"/>
      <c r="C367" s="766" t="s">
        <v>1575</v>
      </c>
      <c r="D367" s="303"/>
      <c r="E367" s="304"/>
      <c r="F367" s="742">
        <v>36</v>
      </c>
      <c r="G367" s="306" t="s">
        <v>11</v>
      </c>
      <c r="H367" s="604"/>
      <c r="I367" s="729">
        <f t="shared" si="36"/>
        <v>0</v>
      </c>
      <c r="J367" s="310">
        <v>0</v>
      </c>
      <c r="K367" s="729">
        <f t="shared" si="37"/>
        <v>0</v>
      </c>
      <c r="L367" s="730">
        <f t="shared" si="38"/>
        <v>0</v>
      </c>
    </row>
    <row r="368" spans="1:12" ht="30">
      <c r="A368" s="311" t="s">
        <v>1581</v>
      </c>
      <c r="B368" s="298"/>
      <c r="C368" s="766" t="s">
        <v>1582</v>
      </c>
      <c r="D368" s="303"/>
      <c r="E368" s="304"/>
      <c r="F368" s="742">
        <v>2</v>
      </c>
      <c r="G368" s="306" t="s">
        <v>11</v>
      </c>
      <c r="H368" s="604"/>
      <c r="I368" s="729">
        <f>H368*F368</f>
        <v>0</v>
      </c>
      <c r="J368" s="310">
        <v>0</v>
      </c>
      <c r="K368" s="729">
        <f>F368*J368</f>
        <v>0</v>
      </c>
      <c r="L368" s="730">
        <f>K368+I368</f>
        <v>0</v>
      </c>
    </row>
    <row r="369" spans="1:12" ht="30">
      <c r="A369" s="311" t="s">
        <v>1583</v>
      </c>
      <c r="B369" s="298"/>
      <c r="C369" s="766" t="s">
        <v>1584</v>
      </c>
      <c r="D369" s="303"/>
      <c r="E369" s="304"/>
      <c r="F369" s="742">
        <v>2</v>
      </c>
      <c r="G369" s="306" t="s">
        <v>11</v>
      </c>
      <c r="H369" s="604"/>
      <c r="I369" s="729">
        <f>H369*F369</f>
        <v>0</v>
      </c>
      <c r="J369" s="310">
        <v>0</v>
      </c>
      <c r="K369" s="729">
        <f>F369*J369</f>
        <v>0</v>
      </c>
      <c r="L369" s="730">
        <f>K369+I369</f>
        <v>0</v>
      </c>
    </row>
    <row r="370" spans="1:12" ht="15">
      <c r="A370" s="311" t="s">
        <v>1585</v>
      </c>
      <c r="B370" s="298"/>
      <c r="C370" s="771" t="s">
        <v>1586</v>
      </c>
      <c r="D370" s="303"/>
      <c r="E370" s="304"/>
      <c r="F370" s="750">
        <v>168</v>
      </c>
      <c r="G370" s="306" t="s">
        <v>11</v>
      </c>
      <c r="H370" s="606"/>
      <c r="I370" s="729">
        <f t="shared" si="36"/>
        <v>0</v>
      </c>
      <c r="J370" s="607">
        <v>0</v>
      </c>
      <c r="K370" s="729">
        <f t="shared" si="37"/>
        <v>0</v>
      </c>
      <c r="L370" s="730">
        <f t="shared" si="38"/>
        <v>0</v>
      </c>
    </row>
    <row r="371" spans="1:12" ht="15">
      <c r="A371" s="311" t="s">
        <v>1587</v>
      </c>
      <c r="B371" s="298"/>
      <c r="C371" s="771" t="s">
        <v>1588</v>
      </c>
      <c r="D371" s="303"/>
      <c r="E371" s="304"/>
      <c r="F371" s="750">
        <v>12</v>
      </c>
      <c r="G371" s="306" t="s">
        <v>11</v>
      </c>
      <c r="H371" s="608"/>
      <c r="I371" s="729">
        <f t="shared" si="36"/>
        <v>0</v>
      </c>
      <c r="J371" s="607">
        <v>0</v>
      </c>
      <c r="K371" s="729">
        <f t="shared" si="37"/>
        <v>0</v>
      </c>
      <c r="L371" s="730">
        <f t="shared" si="38"/>
        <v>0</v>
      </c>
    </row>
    <row r="372" spans="1:12" ht="15">
      <c r="A372" s="311" t="s">
        <v>1589</v>
      </c>
      <c r="B372" s="298"/>
      <c r="C372" s="771" t="s">
        <v>1590</v>
      </c>
      <c r="D372" s="303"/>
      <c r="E372" s="304"/>
      <c r="F372" s="750">
        <v>6</v>
      </c>
      <c r="G372" s="306" t="s">
        <v>11</v>
      </c>
      <c r="H372" s="608"/>
      <c r="I372" s="729">
        <f t="shared" si="36"/>
        <v>0</v>
      </c>
      <c r="J372" s="607">
        <v>0</v>
      </c>
      <c r="K372" s="729">
        <f t="shared" si="37"/>
        <v>0</v>
      </c>
      <c r="L372" s="730">
        <f t="shared" si="38"/>
        <v>0</v>
      </c>
    </row>
    <row r="373" spans="1:12" ht="15.75">
      <c r="A373" s="311" t="s">
        <v>1591</v>
      </c>
      <c r="B373" s="298"/>
      <c r="C373" s="771" t="s">
        <v>1592</v>
      </c>
      <c r="D373" s="303"/>
      <c r="E373" s="304"/>
      <c r="F373" s="750">
        <v>2</v>
      </c>
      <c r="G373" s="306" t="s">
        <v>11</v>
      </c>
      <c r="H373" s="609"/>
      <c r="I373" s="729">
        <f>H373*F373</f>
        <v>0</v>
      </c>
      <c r="J373" s="607">
        <v>0</v>
      </c>
      <c r="K373" s="729">
        <f>F373*J373</f>
        <v>0</v>
      </c>
      <c r="L373" s="730">
        <f>K373+I373</f>
        <v>0</v>
      </c>
    </row>
    <row r="374" spans="1:12" ht="15.75">
      <c r="A374" s="311" t="s">
        <v>1593</v>
      </c>
      <c r="B374" s="298"/>
      <c r="C374" s="771" t="s">
        <v>1594</v>
      </c>
      <c r="D374" s="303"/>
      <c r="E374" s="304"/>
      <c r="F374" s="750">
        <v>2</v>
      </c>
      <c r="G374" s="306" t="s">
        <v>11</v>
      </c>
      <c r="H374" s="609"/>
      <c r="I374" s="729">
        <f>H374*F374</f>
        <v>0</v>
      </c>
      <c r="J374" s="607">
        <v>0</v>
      </c>
      <c r="K374" s="729">
        <f>F374*J374</f>
        <v>0</v>
      </c>
      <c r="L374" s="730">
        <f>K374+I374</f>
        <v>0</v>
      </c>
    </row>
    <row r="375" spans="1:12" ht="15.75">
      <c r="A375" s="311" t="s">
        <v>1595</v>
      </c>
      <c r="B375" s="298"/>
      <c r="C375" s="771" t="s">
        <v>1596</v>
      </c>
      <c r="D375" s="303"/>
      <c r="E375" s="304"/>
      <c r="F375" s="750">
        <v>4</v>
      </c>
      <c r="G375" s="306" t="s">
        <v>11</v>
      </c>
      <c r="H375" s="608"/>
      <c r="I375" s="729">
        <f>H375*F375</f>
        <v>0</v>
      </c>
      <c r="J375" s="607">
        <v>0</v>
      </c>
      <c r="K375" s="729">
        <f>F375*J375</f>
        <v>0</v>
      </c>
      <c r="L375" s="730">
        <f>K375+I375</f>
        <v>0</v>
      </c>
    </row>
    <row r="376" spans="1:12" ht="15.75">
      <c r="A376" s="311" t="s">
        <v>1597</v>
      </c>
      <c r="B376" s="298"/>
      <c r="C376" s="771" t="s">
        <v>1598</v>
      </c>
      <c r="D376" s="303"/>
      <c r="E376" s="304"/>
      <c r="F376" s="750">
        <v>4</v>
      </c>
      <c r="G376" s="306" t="s">
        <v>11</v>
      </c>
      <c r="H376" s="608"/>
      <c r="I376" s="729">
        <f>H376*F376</f>
        <v>0</v>
      </c>
      <c r="J376" s="607">
        <v>0</v>
      </c>
      <c r="K376" s="729">
        <f>F376*J376</f>
        <v>0</v>
      </c>
      <c r="L376" s="730">
        <f>K376+I376</f>
        <v>0</v>
      </c>
    </row>
    <row r="377" spans="1:12" ht="15">
      <c r="A377" s="311" t="s">
        <v>1599</v>
      </c>
      <c r="B377" s="298"/>
      <c r="C377" s="766" t="s">
        <v>1600</v>
      </c>
      <c r="D377" s="303"/>
      <c r="E377" s="304"/>
      <c r="F377" s="742">
        <v>21</v>
      </c>
      <c r="G377" s="306" t="s">
        <v>11</v>
      </c>
      <c r="H377" s="593"/>
      <c r="I377" s="729">
        <f t="shared" si="36"/>
        <v>0</v>
      </c>
      <c r="J377" s="310">
        <v>0</v>
      </c>
      <c r="K377" s="729">
        <f t="shared" si="37"/>
        <v>0</v>
      </c>
      <c r="L377" s="730">
        <f t="shared" si="38"/>
        <v>0</v>
      </c>
    </row>
    <row r="378" spans="1:12" ht="15">
      <c r="A378" s="311" t="s">
        <v>1601</v>
      </c>
      <c r="B378" s="298"/>
      <c r="C378" s="763" t="s">
        <v>1212</v>
      </c>
      <c r="D378" s="303"/>
      <c r="E378" s="304"/>
      <c r="F378" s="745">
        <v>886</v>
      </c>
      <c r="G378" s="306" t="s">
        <v>11</v>
      </c>
      <c r="H378" s="598"/>
      <c r="I378" s="729">
        <f>H378*F378</f>
        <v>0</v>
      </c>
      <c r="J378" s="310">
        <v>0</v>
      </c>
      <c r="K378" s="729">
        <f>F378*J378</f>
        <v>0</v>
      </c>
      <c r="L378" s="730">
        <f>K378+I378</f>
        <v>0</v>
      </c>
    </row>
    <row r="379" spans="1:12" ht="15">
      <c r="A379" s="311" t="s">
        <v>1602</v>
      </c>
      <c r="B379" s="298"/>
      <c r="C379" s="767" t="s">
        <v>1373</v>
      </c>
      <c r="D379" s="303"/>
      <c r="E379" s="304"/>
      <c r="F379" s="745">
        <v>1</v>
      </c>
      <c r="G379" s="306" t="s">
        <v>11</v>
      </c>
      <c r="H379" s="598"/>
      <c r="I379" s="729">
        <f t="shared" si="36"/>
        <v>0</v>
      </c>
      <c r="J379" s="310">
        <v>0</v>
      </c>
      <c r="K379" s="729">
        <f t="shared" si="37"/>
        <v>0</v>
      </c>
      <c r="L379" s="730">
        <f t="shared" si="38"/>
        <v>0</v>
      </c>
    </row>
    <row r="380" spans="1:12" ht="15">
      <c r="A380" s="311" t="s">
        <v>1603</v>
      </c>
      <c r="B380" s="298"/>
      <c r="C380" s="767" t="s">
        <v>1604</v>
      </c>
      <c r="D380" s="303"/>
      <c r="E380" s="304"/>
      <c r="F380" s="745">
        <v>9</v>
      </c>
      <c r="G380" s="306" t="s">
        <v>11</v>
      </c>
      <c r="H380" s="598"/>
      <c r="I380" s="729">
        <f>H380*F380</f>
        <v>0</v>
      </c>
      <c r="J380" s="310">
        <v>0</v>
      </c>
      <c r="K380" s="729">
        <f>F380*J380</f>
        <v>0</v>
      </c>
      <c r="L380" s="730">
        <f>K380+I380</f>
        <v>0</v>
      </c>
    </row>
    <row r="381" spans="1:12" ht="15">
      <c r="A381" s="311" t="s">
        <v>1605</v>
      </c>
      <c r="B381" s="298"/>
      <c r="C381" s="767" t="s">
        <v>1606</v>
      </c>
      <c r="D381" s="303"/>
      <c r="E381" s="304"/>
      <c r="F381" s="745">
        <v>3</v>
      </c>
      <c r="G381" s="306" t="s">
        <v>11</v>
      </c>
      <c r="H381" s="598"/>
      <c r="I381" s="729">
        <f t="shared" si="36"/>
        <v>0</v>
      </c>
      <c r="J381" s="310">
        <v>0</v>
      </c>
      <c r="K381" s="729">
        <f t="shared" si="37"/>
        <v>0</v>
      </c>
      <c r="L381" s="730">
        <f t="shared" si="38"/>
        <v>0</v>
      </c>
    </row>
    <row r="382" spans="1:12" ht="15">
      <c r="A382" s="311" t="s">
        <v>1607</v>
      </c>
      <c r="B382" s="298"/>
      <c r="C382" s="767" t="s">
        <v>1218</v>
      </c>
      <c r="D382" s="303"/>
      <c r="E382" s="304"/>
      <c r="F382" s="745">
        <v>140</v>
      </c>
      <c r="G382" s="306" t="s">
        <v>11</v>
      </c>
      <c r="H382" s="598"/>
      <c r="I382" s="729">
        <f t="shared" si="36"/>
        <v>0</v>
      </c>
      <c r="J382" s="310">
        <v>0</v>
      </c>
      <c r="K382" s="729">
        <f t="shared" si="37"/>
        <v>0</v>
      </c>
      <c r="L382" s="730">
        <f t="shared" si="38"/>
        <v>0</v>
      </c>
    </row>
    <row r="383" spans="1:12" ht="15">
      <c r="A383" s="311" t="s">
        <v>1608</v>
      </c>
      <c r="B383" s="298"/>
      <c r="C383" s="766" t="s">
        <v>1222</v>
      </c>
      <c r="D383" s="303"/>
      <c r="E383" s="304"/>
      <c r="F383" s="742">
        <v>139</v>
      </c>
      <c r="G383" s="306" t="s">
        <v>11</v>
      </c>
      <c r="H383" s="593"/>
      <c r="I383" s="729">
        <f t="shared" si="36"/>
        <v>0</v>
      </c>
      <c r="J383" s="310">
        <v>0</v>
      </c>
      <c r="K383" s="729">
        <f t="shared" si="37"/>
        <v>0</v>
      </c>
      <c r="L383" s="730">
        <f t="shared" si="38"/>
        <v>0</v>
      </c>
    </row>
    <row r="384" spans="1:12" ht="15">
      <c r="A384" s="311" t="s">
        <v>1609</v>
      </c>
      <c r="B384" s="298"/>
      <c r="C384" s="767" t="s">
        <v>1220</v>
      </c>
      <c r="D384" s="303"/>
      <c r="E384" s="304"/>
      <c r="F384" s="745">
        <v>140</v>
      </c>
      <c r="G384" s="306" t="s">
        <v>11</v>
      </c>
      <c r="H384" s="598"/>
      <c r="I384" s="729">
        <f t="shared" si="36"/>
        <v>0</v>
      </c>
      <c r="J384" s="310">
        <v>0</v>
      </c>
      <c r="K384" s="729">
        <f t="shared" si="37"/>
        <v>0</v>
      </c>
      <c r="L384" s="730">
        <f t="shared" si="38"/>
        <v>0</v>
      </c>
    </row>
    <row r="385" spans="1:12" ht="30">
      <c r="A385" s="311" t="s">
        <v>1610</v>
      </c>
      <c r="B385" s="298"/>
      <c r="C385" s="766" t="s">
        <v>1240</v>
      </c>
      <c r="D385" s="594"/>
      <c r="E385" s="595"/>
      <c r="F385" s="743">
        <v>1</v>
      </c>
      <c r="G385" s="306" t="s">
        <v>10</v>
      </c>
      <c r="H385" s="596"/>
      <c r="I385" s="729">
        <f t="shared" si="36"/>
        <v>0</v>
      </c>
      <c r="J385" s="310">
        <v>0</v>
      </c>
      <c r="K385" s="729">
        <f t="shared" si="37"/>
        <v>0</v>
      </c>
      <c r="L385" s="730">
        <f t="shared" si="38"/>
        <v>0</v>
      </c>
    </row>
    <row r="386" spans="1:12" ht="15">
      <c r="A386" s="311" t="s">
        <v>1611</v>
      </c>
      <c r="B386" s="298"/>
      <c r="C386" s="766" t="s">
        <v>1242</v>
      </c>
      <c r="D386" s="594"/>
      <c r="E386" s="595"/>
      <c r="F386" s="743">
        <v>1</v>
      </c>
      <c r="G386" s="306" t="s">
        <v>10</v>
      </c>
      <c r="H386" s="597"/>
      <c r="I386" s="729">
        <f t="shared" si="36"/>
        <v>0</v>
      </c>
      <c r="J386" s="307"/>
      <c r="K386" s="729">
        <f t="shared" si="37"/>
        <v>0</v>
      </c>
      <c r="L386" s="730">
        <f t="shared" si="38"/>
        <v>0</v>
      </c>
    </row>
    <row r="387" spans="1:12" ht="15">
      <c r="A387" s="311"/>
      <c r="B387" s="298"/>
      <c r="C387" s="317"/>
      <c r="D387" s="303"/>
      <c r="E387" s="304"/>
      <c r="F387" s="323">
        <v>0</v>
      </c>
      <c r="G387" s="306"/>
      <c r="H387" s="324">
        <v>0</v>
      </c>
      <c r="I387" s="729">
        <f t="shared" si="36"/>
        <v>0</v>
      </c>
      <c r="J387" s="310">
        <v>0</v>
      </c>
      <c r="K387" s="729">
        <f t="shared" si="37"/>
        <v>0</v>
      </c>
      <c r="L387" s="730">
        <f t="shared" si="38"/>
        <v>0</v>
      </c>
    </row>
    <row r="388" spans="1:12" s="574" customFormat="1" ht="15.75">
      <c r="A388" s="346"/>
      <c r="B388" s="340" t="s">
        <v>1613</v>
      </c>
      <c r="C388" s="347" t="s">
        <v>1614</v>
      </c>
      <c r="D388" s="342"/>
      <c r="E388" s="343"/>
      <c r="F388" s="348">
        <v>0</v>
      </c>
      <c r="G388" s="349"/>
      <c r="H388" s="351">
        <v>0</v>
      </c>
      <c r="I388" s="728">
        <f>SUM(I389:I391)</f>
        <v>0</v>
      </c>
      <c r="J388" s="610">
        <v>0</v>
      </c>
      <c r="K388" s="728">
        <f>SUM(K389:K391)</f>
        <v>0</v>
      </c>
      <c r="L388" s="728">
        <f>SUM(L389:L391)</f>
        <v>0</v>
      </c>
    </row>
    <row r="389" spans="1:12" ht="17.25">
      <c r="A389" s="311" t="s">
        <v>1612</v>
      </c>
      <c r="B389" s="301" t="s">
        <v>1616</v>
      </c>
      <c r="C389" s="325" t="s">
        <v>1617</v>
      </c>
      <c r="D389" s="303"/>
      <c r="E389" s="304"/>
      <c r="F389" s="750">
        <v>3</v>
      </c>
      <c r="G389" s="306" t="s">
        <v>11</v>
      </c>
      <c r="H389" s="611"/>
      <c r="I389" s="729">
        <f>H389*F389</f>
        <v>0</v>
      </c>
      <c r="J389" s="579"/>
      <c r="K389" s="729">
        <f>F389*J389</f>
        <v>0</v>
      </c>
      <c r="L389" s="730">
        <f>K389+I389</f>
        <v>0</v>
      </c>
    </row>
    <row r="390" spans="1:12" ht="17.25">
      <c r="A390" s="311" t="s">
        <v>1615</v>
      </c>
      <c r="B390" s="326"/>
      <c r="C390" s="364" t="s">
        <v>1619</v>
      </c>
      <c r="D390" s="303"/>
      <c r="E390" s="304"/>
      <c r="F390" s="750">
        <v>3</v>
      </c>
      <c r="G390" s="306" t="s">
        <v>11</v>
      </c>
      <c r="H390" s="606"/>
      <c r="I390" s="729">
        <f>H390*F390</f>
        <v>0</v>
      </c>
      <c r="J390" s="607">
        <v>0</v>
      </c>
      <c r="K390" s="729">
        <f>F390*J390</f>
        <v>0</v>
      </c>
      <c r="L390" s="730">
        <f>K390+I390</f>
        <v>0</v>
      </c>
    </row>
    <row r="391" spans="1:12" ht="15">
      <c r="A391" s="311" t="s">
        <v>1618</v>
      </c>
      <c r="B391" s="298"/>
      <c r="C391" s="772" t="s">
        <v>1621</v>
      </c>
      <c r="D391" s="303"/>
      <c r="E391" s="304"/>
      <c r="F391" s="750">
        <v>25</v>
      </c>
      <c r="G391" s="306" t="s">
        <v>28</v>
      </c>
      <c r="H391" s="612"/>
      <c r="I391" s="729">
        <f>H391*F391</f>
        <v>0</v>
      </c>
      <c r="J391" s="607">
        <v>0</v>
      </c>
      <c r="K391" s="729">
        <f>F391*J391</f>
        <v>0</v>
      </c>
      <c r="L391" s="730">
        <f>K391+I391</f>
        <v>0</v>
      </c>
    </row>
    <row r="392" spans="1:12" ht="15">
      <c r="A392" s="311"/>
      <c r="B392" s="298"/>
      <c r="C392" s="771"/>
      <c r="D392" s="303"/>
      <c r="E392" s="304"/>
      <c r="F392" s="750">
        <v>0</v>
      </c>
      <c r="G392" s="306"/>
      <c r="H392" s="609"/>
      <c r="I392" s="729"/>
      <c r="J392" s="607"/>
      <c r="K392" s="729"/>
      <c r="L392" s="730"/>
    </row>
    <row r="393" spans="1:12" s="574" customFormat="1" ht="15.75">
      <c r="A393" s="346"/>
      <c r="B393" s="340" t="s">
        <v>1622</v>
      </c>
      <c r="C393" s="347" t="s">
        <v>1623</v>
      </c>
      <c r="D393" s="342"/>
      <c r="E393" s="343"/>
      <c r="F393" s="348">
        <v>0</v>
      </c>
      <c r="G393" s="349"/>
      <c r="H393" s="351">
        <v>0</v>
      </c>
      <c r="I393" s="728">
        <f>SUM(I394:I454)</f>
        <v>0</v>
      </c>
      <c r="J393" s="350">
        <v>0</v>
      </c>
      <c r="K393" s="728">
        <f>SUM(K394:K454)</f>
        <v>0</v>
      </c>
      <c r="L393" s="728">
        <f>SUM(L394:L454)</f>
        <v>0</v>
      </c>
    </row>
    <row r="394" spans="1:12" ht="15">
      <c r="A394" s="311" t="s">
        <v>1620</v>
      </c>
      <c r="B394" s="298"/>
      <c r="C394" s="770" t="s">
        <v>1625</v>
      </c>
      <c r="D394" s="303"/>
      <c r="E394" s="304"/>
      <c r="F394" s="742">
        <v>1</v>
      </c>
      <c r="G394" s="306" t="s">
        <v>11</v>
      </c>
      <c r="H394" s="604"/>
      <c r="I394" s="729">
        <f t="shared" si="36"/>
        <v>0</v>
      </c>
      <c r="J394" s="310">
        <v>0</v>
      </c>
      <c r="K394" s="729">
        <f t="shared" si="37"/>
        <v>0</v>
      </c>
      <c r="L394" s="730">
        <f t="shared" si="38"/>
        <v>0</v>
      </c>
    </row>
    <row r="395" spans="1:12" ht="15">
      <c r="A395" s="311" t="s">
        <v>1624</v>
      </c>
      <c r="B395" s="298"/>
      <c r="C395" s="766" t="s">
        <v>1627</v>
      </c>
      <c r="D395" s="303"/>
      <c r="E395" s="304"/>
      <c r="F395" s="742">
        <v>1</v>
      </c>
      <c r="G395" s="306" t="s">
        <v>11</v>
      </c>
      <c r="H395" s="604"/>
      <c r="I395" s="729">
        <f t="shared" si="36"/>
        <v>0</v>
      </c>
      <c r="J395" s="310">
        <v>0</v>
      </c>
      <c r="K395" s="729">
        <f t="shared" si="37"/>
        <v>0</v>
      </c>
      <c r="L395" s="730">
        <f t="shared" si="38"/>
        <v>0</v>
      </c>
    </row>
    <row r="396" spans="1:12" ht="15">
      <c r="A396" s="311" t="s">
        <v>1626</v>
      </c>
      <c r="B396" s="298"/>
      <c r="C396" s="765" t="s">
        <v>1437</v>
      </c>
      <c r="D396" s="303"/>
      <c r="E396" s="304"/>
      <c r="F396" s="746">
        <v>1</v>
      </c>
      <c r="G396" s="306" t="s">
        <v>11</v>
      </c>
      <c r="H396" s="613"/>
      <c r="I396" s="729">
        <f t="shared" si="36"/>
        <v>0</v>
      </c>
      <c r="J396" s="310">
        <v>0</v>
      </c>
      <c r="K396" s="729">
        <f t="shared" si="37"/>
        <v>0</v>
      </c>
      <c r="L396" s="730">
        <f t="shared" si="38"/>
        <v>0</v>
      </c>
    </row>
    <row r="397" spans="1:12" ht="15">
      <c r="A397" s="311" t="s">
        <v>1628</v>
      </c>
      <c r="B397" s="298"/>
      <c r="C397" s="765" t="s">
        <v>1439</v>
      </c>
      <c r="D397" s="303"/>
      <c r="E397" s="304"/>
      <c r="F397" s="746">
        <v>2</v>
      </c>
      <c r="G397" s="306" t="s">
        <v>11</v>
      </c>
      <c r="H397" s="613"/>
      <c r="I397" s="729">
        <f t="shared" si="36"/>
        <v>0</v>
      </c>
      <c r="J397" s="310">
        <v>0</v>
      </c>
      <c r="K397" s="729">
        <f t="shared" si="37"/>
        <v>0</v>
      </c>
      <c r="L397" s="730">
        <f t="shared" si="38"/>
        <v>0</v>
      </c>
    </row>
    <row r="398" spans="1:12" ht="15">
      <c r="A398" s="311" t="s">
        <v>1629</v>
      </c>
      <c r="B398" s="298"/>
      <c r="C398" s="765" t="s">
        <v>1441</v>
      </c>
      <c r="D398" s="303"/>
      <c r="E398" s="304"/>
      <c r="F398" s="746">
        <v>2</v>
      </c>
      <c r="G398" s="306" t="s">
        <v>11</v>
      </c>
      <c r="H398" s="613"/>
      <c r="I398" s="729">
        <f t="shared" si="36"/>
        <v>0</v>
      </c>
      <c r="J398" s="310">
        <v>0</v>
      </c>
      <c r="K398" s="729">
        <f t="shared" si="37"/>
        <v>0</v>
      </c>
      <c r="L398" s="730">
        <f t="shared" si="38"/>
        <v>0</v>
      </c>
    </row>
    <row r="399" spans="1:12" ht="15">
      <c r="A399" s="311" t="s">
        <v>1630</v>
      </c>
      <c r="B399" s="298"/>
      <c r="C399" s="765" t="s">
        <v>1443</v>
      </c>
      <c r="D399" s="303"/>
      <c r="E399" s="304"/>
      <c r="F399" s="746">
        <v>1</v>
      </c>
      <c r="G399" s="306" t="s">
        <v>11</v>
      </c>
      <c r="H399" s="613"/>
      <c r="I399" s="729">
        <f t="shared" si="36"/>
        <v>0</v>
      </c>
      <c r="J399" s="310">
        <v>0</v>
      </c>
      <c r="K399" s="729">
        <f t="shared" si="37"/>
        <v>0</v>
      </c>
      <c r="L399" s="730">
        <f t="shared" si="38"/>
        <v>0</v>
      </c>
    </row>
    <row r="400" spans="1:12" ht="15">
      <c r="A400" s="311" t="s">
        <v>1631</v>
      </c>
      <c r="B400" s="298"/>
      <c r="C400" s="765" t="s">
        <v>1447</v>
      </c>
      <c r="D400" s="303"/>
      <c r="E400" s="304"/>
      <c r="F400" s="746">
        <v>1</v>
      </c>
      <c r="G400" s="306" t="s">
        <v>11</v>
      </c>
      <c r="H400" s="613"/>
      <c r="I400" s="729">
        <f t="shared" si="36"/>
        <v>0</v>
      </c>
      <c r="J400" s="310">
        <v>0</v>
      </c>
      <c r="K400" s="729">
        <f t="shared" si="37"/>
        <v>0</v>
      </c>
      <c r="L400" s="730">
        <f t="shared" si="38"/>
        <v>0</v>
      </c>
    </row>
    <row r="401" spans="1:12" ht="15">
      <c r="A401" s="311" t="s">
        <v>1632</v>
      </c>
      <c r="B401" s="298"/>
      <c r="C401" s="765" t="s">
        <v>1449</v>
      </c>
      <c r="D401" s="303"/>
      <c r="E401" s="304"/>
      <c r="F401" s="746">
        <v>1</v>
      </c>
      <c r="G401" s="306" t="s">
        <v>11</v>
      </c>
      <c r="H401" s="613"/>
      <c r="I401" s="729">
        <f t="shared" si="36"/>
        <v>0</v>
      </c>
      <c r="J401" s="310">
        <v>0</v>
      </c>
      <c r="K401" s="729">
        <f t="shared" si="37"/>
        <v>0</v>
      </c>
      <c r="L401" s="730">
        <f t="shared" si="38"/>
        <v>0</v>
      </c>
    </row>
    <row r="402" spans="1:12" ht="15">
      <c r="A402" s="311" t="s">
        <v>1633</v>
      </c>
      <c r="B402" s="298"/>
      <c r="C402" s="765" t="s">
        <v>1458</v>
      </c>
      <c r="D402" s="303"/>
      <c r="E402" s="304"/>
      <c r="F402" s="746">
        <v>1</v>
      </c>
      <c r="G402" s="306" t="s">
        <v>11</v>
      </c>
      <c r="H402" s="599"/>
      <c r="I402" s="729">
        <f t="shared" si="36"/>
        <v>0</v>
      </c>
      <c r="J402" s="310">
        <v>0</v>
      </c>
      <c r="K402" s="729">
        <f t="shared" si="37"/>
        <v>0</v>
      </c>
      <c r="L402" s="730">
        <f t="shared" si="38"/>
        <v>0</v>
      </c>
    </row>
    <row r="403" spans="1:12" ht="15">
      <c r="A403" s="311" t="s">
        <v>1634</v>
      </c>
      <c r="B403" s="298"/>
      <c r="C403" s="765" t="s">
        <v>1238</v>
      </c>
      <c r="D403" s="303"/>
      <c r="E403" s="304"/>
      <c r="F403" s="746">
        <v>10</v>
      </c>
      <c r="G403" s="306" t="s">
        <v>26</v>
      </c>
      <c r="H403" s="613"/>
      <c r="I403" s="729">
        <f t="shared" si="36"/>
        <v>0</v>
      </c>
      <c r="J403" s="310">
        <v>0</v>
      </c>
      <c r="K403" s="729">
        <f t="shared" si="37"/>
        <v>0</v>
      </c>
      <c r="L403" s="730">
        <f t="shared" si="38"/>
        <v>0</v>
      </c>
    </row>
    <row r="404" spans="1:12" ht="15">
      <c r="A404" s="311" t="s">
        <v>1635</v>
      </c>
      <c r="B404" s="298"/>
      <c r="C404" s="765" t="s">
        <v>1461</v>
      </c>
      <c r="D404" s="303"/>
      <c r="E404" s="304"/>
      <c r="F404" s="746">
        <v>18</v>
      </c>
      <c r="G404" s="306" t="s">
        <v>26</v>
      </c>
      <c r="H404" s="613"/>
      <c r="I404" s="729">
        <f t="shared" si="36"/>
        <v>0</v>
      </c>
      <c r="J404" s="310">
        <v>0</v>
      </c>
      <c r="K404" s="729">
        <f t="shared" si="37"/>
        <v>0</v>
      </c>
      <c r="L404" s="730">
        <f t="shared" si="38"/>
        <v>0</v>
      </c>
    </row>
    <row r="405" spans="1:12" ht="15">
      <c r="A405" s="311" t="s">
        <v>1636</v>
      </c>
      <c r="B405" s="298"/>
      <c r="C405" s="765" t="s">
        <v>1638</v>
      </c>
      <c r="D405" s="303"/>
      <c r="E405" s="304"/>
      <c r="F405" s="746">
        <v>1</v>
      </c>
      <c r="G405" s="306" t="s">
        <v>11</v>
      </c>
      <c r="H405" s="599"/>
      <c r="I405" s="729">
        <f t="shared" si="36"/>
        <v>0</v>
      </c>
      <c r="J405" s="310">
        <v>0</v>
      </c>
      <c r="K405" s="729">
        <f t="shared" si="37"/>
        <v>0</v>
      </c>
      <c r="L405" s="730">
        <f t="shared" si="38"/>
        <v>0</v>
      </c>
    </row>
    <row r="406" spans="1:12" ht="15">
      <c r="A406" s="311" t="s">
        <v>1637</v>
      </c>
      <c r="B406" s="298"/>
      <c r="C406" s="765" t="s">
        <v>1640</v>
      </c>
      <c r="D406" s="303"/>
      <c r="E406" s="304"/>
      <c r="F406" s="746">
        <v>1</v>
      </c>
      <c r="G406" s="306" t="s">
        <v>11</v>
      </c>
      <c r="H406" s="599"/>
      <c r="I406" s="729">
        <f t="shared" si="36"/>
        <v>0</v>
      </c>
      <c r="J406" s="310">
        <v>0</v>
      </c>
      <c r="K406" s="729">
        <f t="shared" si="37"/>
        <v>0</v>
      </c>
      <c r="L406" s="730">
        <f t="shared" si="38"/>
        <v>0</v>
      </c>
    </row>
    <row r="407" spans="1:12" ht="15">
      <c r="A407" s="311" t="s">
        <v>1639</v>
      </c>
      <c r="B407" s="298"/>
      <c r="C407" s="765" t="s">
        <v>1642</v>
      </c>
      <c r="D407" s="303"/>
      <c r="E407" s="304"/>
      <c r="F407" s="746">
        <v>1</v>
      </c>
      <c r="G407" s="306" t="s">
        <v>11</v>
      </c>
      <c r="H407" s="599"/>
      <c r="I407" s="729">
        <f t="shared" si="36"/>
        <v>0</v>
      </c>
      <c r="J407" s="310">
        <v>0</v>
      </c>
      <c r="K407" s="729">
        <f t="shared" si="37"/>
        <v>0</v>
      </c>
      <c r="L407" s="730">
        <f t="shared" si="38"/>
        <v>0</v>
      </c>
    </row>
    <row r="408" spans="1:12" ht="15">
      <c r="A408" s="311" t="s">
        <v>1641</v>
      </c>
      <c r="B408" s="298"/>
      <c r="C408" s="765" t="s">
        <v>1644</v>
      </c>
      <c r="D408" s="303"/>
      <c r="E408" s="304"/>
      <c r="F408" s="746">
        <v>7</v>
      </c>
      <c r="G408" s="306" t="s">
        <v>11</v>
      </c>
      <c r="H408" s="614"/>
      <c r="I408" s="729">
        <f t="shared" si="36"/>
        <v>0</v>
      </c>
      <c r="J408" s="310">
        <v>0</v>
      </c>
      <c r="K408" s="729">
        <f t="shared" si="37"/>
        <v>0</v>
      </c>
      <c r="L408" s="730">
        <f t="shared" si="38"/>
        <v>0</v>
      </c>
    </row>
    <row r="409" spans="1:12" ht="15">
      <c r="A409" s="311" t="s">
        <v>1643</v>
      </c>
      <c r="B409" s="298"/>
      <c r="C409" s="765" t="s">
        <v>1646</v>
      </c>
      <c r="D409" s="303"/>
      <c r="E409" s="304"/>
      <c r="F409" s="746">
        <v>19</v>
      </c>
      <c r="G409" s="306" t="s">
        <v>11</v>
      </c>
      <c r="H409" s="614"/>
      <c r="I409" s="729">
        <f t="shared" si="36"/>
        <v>0</v>
      </c>
      <c r="J409" s="310">
        <v>0</v>
      </c>
      <c r="K409" s="729">
        <f t="shared" si="37"/>
        <v>0</v>
      </c>
      <c r="L409" s="730">
        <f t="shared" si="38"/>
        <v>0</v>
      </c>
    </row>
    <row r="410" spans="1:12" ht="15">
      <c r="A410" s="311" t="s">
        <v>1645</v>
      </c>
      <c r="B410" s="298"/>
      <c r="C410" s="765" t="s">
        <v>1503</v>
      </c>
      <c r="D410" s="303"/>
      <c r="E410" s="304"/>
      <c r="F410" s="746">
        <v>1</v>
      </c>
      <c r="G410" s="306" t="s">
        <v>11</v>
      </c>
      <c r="H410" s="599"/>
      <c r="I410" s="729">
        <f t="shared" si="36"/>
        <v>0</v>
      </c>
      <c r="J410" s="310">
        <v>0</v>
      </c>
      <c r="K410" s="729">
        <f t="shared" si="37"/>
        <v>0</v>
      </c>
      <c r="L410" s="730">
        <f t="shared" si="38"/>
        <v>0</v>
      </c>
    </row>
    <row r="411" spans="1:12" ht="15">
      <c r="A411" s="311" t="s">
        <v>1647</v>
      </c>
      <c r="B411" s="298"/>
      <c r="C411" s="765" t="s">
        <v>1649</v>
      </c>
      <c r="D411" s="303"/>
      <c r="E411" s="304"/>
      <c r="F411" s="746">
        <v>1</v>
      </c>
      <c r="G411" s="306" t="s">
        <v>11</v>
      </c>
      <c r="H411" s="599"/>
      <c r="I411" s="729">
        <f t="shared" si="36"/>
        <v>0</v>
      </c>
      <c r="J411" s="310">
        <v>0</v>
      </c>
      <c r="K411" s="729">
        <f t="shared" si="37"/>
        <v>0</v>
      </c>
      <c r="L411" s="730">
        <f t="shared" si="38"/>
        <v>0</v>
      </c>
    </row>
    <row r="412" spans="1:12" ht="15">
      <c r="A412" s="311" t="s">
        <v>1648</v>
      </c>
      <c r="B412" s="298"/>
      <c r="C412" s="765" t="s">
        <v>1651</v>
      </c>
      <c r="D412" s="303"/>
      <c r="E412" s="304"/>
      <c r="F412" s="746">
        <v>2</v>
      </c>
      <c r="G412" s="306" t="s">
        <v>11</v>
      </c>
      <c r="H412" s="599"/>
      <c r="I412" s="729">
        <f t="shared" si="36"/>
        <v>0</v>
      </c>
      <c r="J412" s="310">
        <v>0</v>
      </c>
      <c r="K412" s="729">
        <f t="shared" si="37"/>
        <v>0</v>
      </c>
      <c r="L412" s="730">
        <f t="shared" si="38"/>
        <v>0</v>
      </c>
    </row>
    <row r="413" spans="1:12" ht="15">
      <c r="A413" s="311" t="s">
        <v>1650</v>
      </c>
      <c r="B413" s="298"/>
      <c r="C413" s="765" t="s">
        <v>1653</v>
      </c>
      <c r="D413" s="303"/>
      <c r="E413" s="304"/>
      <c r="F413" s="746">
        <v>4</v>
      </c>
      <c r="G413" s="306" t="s">
        <v>11</v>
      </c>
      <c r="H413" s="599"/>
      <c r="I413" s="729">
        <f t="shared" si="36"/>
        <v>0</v>
      </c>
      <c r="J413" s="310">
        <v>0</v>
      </c>
      <c r="K413" s="729">
        <f t="shared" si="37"/>
        <v>0</v>
      </c>
      <c r="L413" s="730">
        <f t="shared" si="38"/>
        <v>0</v>
      </c>
    </row>
    <row r="414" spans="1:12" ht="15">
      <c r="A414" s="311" t="s">
        <v>1652</v>
      </c>
      <c r="B414" s="298"/>
      <c r="C414" s="765" t="s">
        <v>1655</v>
      </c>
      <c r="D414" s="303"/>
      <c r="E414" s="304"/>
      <c r="F414" s="746">
        <v>2</v>
      </c>
      <c r="G414" s="306" t="s">
        <v>11</v>
      </c>
      <c r="H414" s="599"/>
      <c r="I414" s="729">
        <f t="shared" si="36"/>
        <v>0</v>
      </c>
      <c r="J414" s="310">
        <v>0</v>
      </c>
      <c r="K414" s="729">
        <f t="shared" si="37"/>
        <v>0</v>
      </c>
      <c r="L414" s="730">
        <f t="shared" si="38"/>
        <v>0</v>
      </c>
    </row>
    <row r="415" spans="1:12" ht="15">
      <c r="A415" s="311" t="s">
        <v>1654</v>
      </c>
      <c r="B415" s="298"/>
      <c r="C415" s="765" t="s">
        <v>1657</v>
      </c>
      <c r="D415" s="303"/>
      <c r="E415" s="304"/>
      <c r="F415" s="746">
        <v>1</v>
      </c>
      <c r="G415" s="306" t="s">
        <v>11</v>
      </c>
      <c r="H415" s="599"/>
      <c r="I415" s="729">
        <f t="shared" si="36"/>
        <v>0</v>
      </c>
      <c r="J415" s="310">
        <v>0</v>
      </c>
      <c r="K415" s="729">
        <f t="shared" si="37"/>
        <v>0</v>
      </c>
      <c r="L415" s="730">
        <f t="shared" si="38"/>
        <v>0</v>
      </c>
    </row>
    <row r="416" spans="1:12" ht="15">
      <c r="A416" s="311" t="s">
        <v>1656</v>
      </c>
      <c r="B416" s="298"/>
      <c r="C416" s="765" t="s">
        <v>1659</v>
      </c>
      <c r="D416" s="303"/>
      <c r="E416" s="304"/>
      <c r="F416" s="746">
        <v>6</v>
      </c>
      <c r="G416" s="306" t="s">
        <v>11</v>
      </c>
      <c r="H416" s="599"/>
      <c r="I416" s="729">
        <f t="shared" si="36"/>
        <v>0</v>
      </c>
      <c r="J416" s="310">
        <v>0</v>
      </c>
      <c r="K416" s="729">
        <f t="shared" si="37"/>
        <v>0</v>
      </c>
      <c r="L416" s="730">
        <f t="shared" si="38"/>
        <v>0</v>
      </c>
    </row>
    <row r="417" spans="1:12" ht="15">
      <c r="A417" s="311" t="s">
        <v>1658</v>
      </c>
      <c r="B417" s="298"/>
      <c r="C417" s="765" t="s">
        <v>1536</v>
      </c>
      <c r="D417" s="303"/>
      <c r="E417" s="304"/>
      <c r="F417" s="746">
        <v>2</v>
      </c>
      <c r="G417" s="306" t="s">
        <v>11</v>
      </c>
      <c r="H417" s="599"/>
      <c r="I417" s="729">
        <f t="shared" si="36"/>
        <v>0</v>
      </c>
      <c r="J417" s="310">
        <v>0</v>
      </c>
      <c r="K417" s="729">
        <f t="shared" si="37"/>
        <v>0</v>
      </c>
      <c r="L417" s="730">
        <f t="shared" si="38"/>
        <v>0</v>
      </c>
    </row>
    <row r="418" spans="1:12" ht="15">
      <c r="A418" s="311" t="s">
        <v>1660</v>
      </c>
      <c r="B418" s="298"/>
      <c r="C418" s="765" t="s">
        <v>1534</v>
      </c>
      <c r="D418" s="303"/>
      <c r="E418" s="304"/>
      <c r="F418" s="746">
        <v>1</v>
      </c>
      <c r="G418" s="306" t="s">
        <v>11</v>
      </c>
      <c r="H418" s="599"/>
      <c r="I418" s="729">
        <f t="shared" si="36"/>
        <v>0</v>
      </c>
      <c r="J418" s="310">
        <v>0</v>
      </c>
      <c r="K418" s="729">
        <f t="shared" si="37"/>
        <v>0</v>
      </c>
      <c r="L418" s="730">
        <f t="shared" si="38"/>
        <v>0</v>
      </c>
    </row>
    <row r="419" spans="1:12" ht="15">
      <c r="A419" s="311" t="s">
        <v>1661</v>
      </c>
      <c r="B419" s="298"/>
      <c r="C419" s="765" t="s">
        <v>1532</v>
      </c>
      <c r="D419" s="303"/>
      <c r="E419" s="304"/>
      <c r="F419" s="746">
        <v>3</v>
      </c>
      <c r="G419" s="306" t="s">
        <v>11</v>
      </c>
      <c r="H419" s="599"/>
      <c r="I419" s="729">
        <f t="shared" si="36"/>
        <v>0</v>
      </c>
      <c r="J419" s="310">
        <v>0</v>
      </c>
      <c r="K419" s="729">
        <f t="shared" si="37"/>
        <v>0</v>
      </c>
      <c r="L419" s="730">
        <f t="shared" si="38"/>
        <v>0</v>
      </c>
    </row>
    <row r="420" spans="1:12" ht="15">
      <c r="A420" s="311" t="s">
        <v>1662</v>
      </c>
      <c r="B420" s="298"/>
      <c r="C420" s="765" t="s">
        <v>1664</v>
      </c>
      <c r="D420" s="303"/>
      <c r="E420" s="304"/>
      <c r="F420" s="746">
        <v>1</v>
      </c>
      <c r="G420" s="306" t="s">
        <v>11</v>
      </c>
      <c r="H420" s="599"/>
      <c r="I420" s="729">
        <f t="shared" si="36"/>
        <v>0</v>
      </c>
      <c r="J420" s="310">
        <v>0</v>
      </c>
      <c r="K420" s="729">
        <f t="shared" si="37"/>
        <v>0</v>
      </c>
      <c r="L420" s="730">
        <f t="shared" si="38"/>
        <v>0</v>
      </c>
    </row>
    <row r="421" spans="1:12" ht="15">
      <c r="A421" s="311" t="s">
        <v>1663</v>
      </c>
      <c r="B421" s="298"/>
      <c r="C421" s="765" t="s">
        <v>1666</v>
      </c>
      <c r="D421" s="303"/>
      <c r="E421" s="304"/>
      <c r="F421" s="746">
        <v>1</v>
      </c>
      <c r="G421" s="306" t="s">
        <v>11</v>
      </c>
      <c r="H421" s="599"/>
      <c r="I421" s="729">
        <f t="shared" si="36"/>
        <v>0</v>
      </c>
      <c r="J421" s="310">
        <v>0</v>
      </c>
      <c r="K421" s="729">
        <f t="shared" si="37"/>
        <v>0</v>
      </c>
      <c r="L421" s="730">
        <f t="shared" si="38"/>
        <v>0</v>
      </c>
    </row>
    <row r="422" spans="1:12" ht="15">
      <c r="A422" s="311" t="s">
        <v>1665</v>
      </c>
      <c r="B422" s="298"/>
      <c r="C422" s="765" t="s">
        <v>1668</v>
      </c>
      <c r="D422" s="303"/>
      <c r="E422" s="304"/>
      <c r="F422" s="746">
        <v>1</v>
      </c>
      <c r="G422" s="306" t="s">
        <v>11</v>
      </c>
      <c r="H422" s="599"/>
      <c r="I422" s="729">
        <f t="shared" si="36"/>
        <v>0</v>
      </c>
      <c r="J422" s="310">
        <v>0</v>
      </c>
      <c r="K422" s="729">
        <f t="shared" si="37"/>
        <v>0</v>
      </c>
      <c r="L422" s="730">
        <f t="shared" si="38"/>
        <v>0</v>
      </c>
    </row>
    <row r="423" spans="1:12" ht="15">
      <c r="A423" s="311" t="s">
        <v>1667</v>
      </c>
      <c r="B423" s="298"/>
      <c r="C423" s="765" t="s">
        <v>1670</v>
      </c>
      <c r="D423" s="303"/>
      <c r="E423" s="304"/>
      <c r="F423" s="746">
        <v>15</v>
      </c>
      <c r="G423" s="306" t="s">
        <v>11</v>
      </c>
      <c r="H423" s="599"/>
      <c r="I423" s="729">
        <f t="shared" si="36"/>
        <v>0</v>
      </c>
      <c r="J423" s="310">
        <v>0</v>
      </c>
      <c r="K423" s="729">
        <f t="shared" si="37"/>
        <v>0</v>
      </c>
      <c r="L423" s="730">
        <f t="shared" si="38"/>
        <v>0</v>
      </c>
    </row>
    <row r="424" spans="1:12" ht="15">
      <c r="A424" s="311" t="s">
        <v>1669</v>
      </c>
      <c r="B424" s="298"/>
      <c r="C424" s="765" t="s">
        <v>1672</v>
      </c>
      <c r="D424" s="303"/>
      <c r="E424" s="304"/>
      <c r="F424" s="746">
        <v>1</v>
      </c>
      <c r="G424" s="306" t="s">
        <v>11</v>
      </c>
      <c r="H424" s="599"/>
      <c r="I424" s="729">
        <f t="shared" si="36"/>
        <v>0</v>
      </c>
      <c r="J424" s="310">
        <v>0</v>
      </c>
      <c r="K424" s="729">
        <f t="shared" si="37"/>
        <v>0</v>
      </c>
      <c r="L424" s="730">
        <f t="shared" si="38"/>
        <v>0</v>
      </c>
    </row>
    <row r="425" spans="1:12" ht="15">
      <c r="A425" s="311" t="s">
        <v>1671</v>
      </c>
      <c r="B425" s="298"/>
      <c r="C425" s="765" t="s">
        <v>1674</v>
      </c>
      <c r="D425" s="303"/>
      <c r="E425" s="304"/>
      <c r="F425" s="746">
        <v>15</v>
      </c>
      <c r="G425" s="306" t="s">
        <v>11</v>
      </c>
      <c r="H425" s="599"/>
      <c r="I425" s="729">
        <f t="shared" si="36"/>
        <v>0</v>
      </c>
      <c r="J425" s="310">
        <v>0</v>
      </c>
      <c r="K425" s="729">
        <f t="shared" si="37"/>
        <v>0</v>
      </c>
      <c r="L425" s="730">
        <f t="shared" si="38"/>
        <v>0</v>
      </c>
    </row>
    <row r="426" spans="1:12" ht="15">
      <c r="A426" s="311" t="s">
        <v>1673</v>
      </c>
      <c r="B426" s="298"/>
      <c r="C426" s="765" t="s">
        <v>1676</v>
      </c>
      <c r="D426" s="303"/>
      <c r="E426" s="304"/>
      <c r="F426" s="746">
        <v>15</v>
      </c>
      <c r="G426" s="306" t="s">
        <v>11</v>
      </c>
      <c r="H426" s="599"/>
      <c r="I426" s="729">
        <f t="shared" si="36"/>
        <v>0</v>
      </c>
      <c r="J426" s="310">
        <v>0</v>
      </c>
      <c r="K426" s="729">
        <f t="shared" si="37"/>
        <v>0</v>
      </c>
      <c r="L426" s="730">
        <f t="shared" si="38"/>
        <v>0</v>
      </c>
    </row>
    <row r="427" spans="1:12" ht="15">
      <c r="A427" s="311" t="s">
        <v>1675</v>
      </c>
      <c r="B427" s="298"/>
      <c r="C427" s="765" t="s">
        <v>1678</v>
      </c>
      <c r="D427" s="303"/>
      <c r="E427" s="304"/>
      <c r="F427" s="746">
        <v>1</v>
      </c>
      <c r="G427" s="306" t="s">
        <v>11</v>
      </c>
      <c r="H427" s="599"/>
      <c r="I427" s="729">
        <f t="shared" si="36"/>
        <v>0</v>
      </c>
      <c r="J427" s="310">
        <v>0</v>
      </c>
      <c r="K427" s="729">
        <f t="shared" si="37"/>
        <v>0</v>
      </c>
      <c r="L427" s="730">
        <f t="shared" si="38"/>
        <v>0</v>
      </c>
    </row>
    <row r="428" spans="1:12" ht="15">
      <c r="A428" s="311" t="s">
        <v>1677</v>
      </c>
      <c r="B428" s="298"/>
      <c r="C428" s="765" t="s">
        <v>1680</v>
      </c>
      <c r="D428" s="303"/>
      <c r="E428" s="304"/>
      <c r="F428" s="746">
        <v>59</v>
      </c>
      <c r="G428" s="306" t="s">
        <v>11</v>
      </c>
      <c r="H428" s="599"/>
      <c r="I428" s="729">
        <f t="shared" si="36"/>
        <v>0</v>
      </c>
      <c r="J428" s="310">
        <v>0</v>
      </c>
      <c r="K428" s="729">
        <f t="shared" si="37"/>
        <v>0</v>
      </c>
      <c r="L428" s="730">
        <f t="shared" si="38"/>
        <v>0</v>
      </c>
    </row>
    <row r="429" spans="1:12" ht="15">
      <c r="A429" s="311" t="s">
        <v>1679</v>
      </c>
      <c r="B429" s="298"/>
      <c r="C429" s="765" t="s">
        <v>1600</v>
      </c>
      <c r="D429" s="303"/>
      <c r="E429" s="304"/>
      <c r="F429" s="746">
        <v>8</v>
      </c>
      <c r="G429" s="306" t="s">
        <v>11</v>
      </c>
      <c r="H429" s="599"/>
      <c r="I429" s="729">
        <f t="shared" si="36"/>
        <v>0</v>
      </c>
      <c r="J429" s="310">
        <v>0</v>
      </c>
      <c r="K429" s="729">
        <f t="shared" si="37"/>
        <v>0</v>
      </c>
      <c r="L429" s="730">
        <f t="shared" si="38"/>
        <v>0</v>
      </c>
    </row>
    <row r="430" spans="1:12" ht="15">
      <c r="A430" s="311" t="s">
        <v>1681</v>
      </c>
      <c r="B430" s="298"/>
      <c r="C430" s="765" t="s">
        <v>1367</v>
      </c>
      <c r="D430" s="303"/>
      <c r="E430" s="304"/>
      <c r="F430" s="746">
        <v>16</v>
      </c>
      <c r="G430" s="306" t="s">
        <v>11</v>
      </c>
      <c r="H430" s="599"/>
      <c r="I430" s="729">
        <f t="shared" si="36"/>
        <v>0</v>
      </c>
      <c r="J430" s="310">
        <v>0</v>
      </c>
      <c r="K430" s="729">
        <f t="shared" si="37"/>
        <v>0</v>
      </c>
      <c r="L430" s="730">
        <f t="shared" si="38"/>
        <v>0</v>
      </c>
    </row>
    <row r="431" spans="1:12" ht="15">
      <c r="A431" s="311" t="s">
        <v>1682</v>
      </c>
      <c r="B431" s="298"/>
      <c r="C431" s="765" t="s">
        <v>1369</v>
      </c>
      <c r="D431" s="303"/>
      <c r="E431" s="304"/>
      <c r="F431" s="746">
        <v>10</v>
      </c>
      <c r="G431" s="306" t="s">
        <v>11</v>
      </c>
      <c r="H431" s="599"/>
      <c r="I431" s="729">
        <f t="shared" si="36"/>
        <v>0</v>
      </c>
      <c r="J431" s="310">
        <v>0</v>
      </c>
      <c r="K431" s="729">
        <f t="shared" si="37"/>
        <v>0</v>
      </c>
      <c r="L431" s="730">
        <f t="shared" si="38"/>
        <v>0</v>
      </c>
    </row>
    <row r="432" spans="1:12" ht="15">
      <c r="A432" s="311" t="s">
        <v>1683</v>
      </c>
      <c r="B432" s="298"/>
      <c r="C432" s="765" t="s">
        <v>1685</v>
      </c>
      <c r="D432" s="303"/>
      <c r="E432" s="304"/>
      <c r="F432" s="746">
        <v>1</v>
      </c>
      <c r="G432" s="306" t="s">
        <v>11</v>
      </c>
      <c r="H432" s="599"/>
      <c r="I432" s="729">
        <f t="shared" si="36"/>
        <v>0</v>
      </c>
      <c r="J432" s="310">
        <v>0</v>
      </c>
      <c r="K432" s="729">
        <f t="shared" si="37"/>
        <v>0</v>
      </c>
      <c r="L432" s="730">
        <f t="shared" si="38"/>
        <v>0</v>
      </c>
    </row>
    <row r="433" spans="1:12" ht="15" customHeight="1">
      <c r="A433" s="311" t="s">
        <v>1684</v>
      </c>
      <c r="B433" s="298"/>
      <c r="C433" s="765" t="s">
        <v>1687</v>
      </c>
      <c r="D433" s="303"/>
      <c r="E433" s="304"/>
      <c r="F433" s="746">
        <v>1</v>
      </c>
      <c r="G433" s="306" t="s">
        <v>11</v>
      </c>
      <c r="H433" s="599"/>
      <c r="I433" s="729">
        <f>H433*F433</f>
        <v>0</v>
      </c>
      <c r="J433" s="310">
        <v>0</v>
      </c>
      <c r="K433" s="729">
        <f>F433*J433</f>
        <v>0</v>
      </c>
      <c r="L433" s="730">
        <f>K433+I433</f>
        <v>0</v>
      </c>
    </row>
    <row r="434" spans="1:12" ht="15">
      <c r="A434" s="311" t="s">
        <v>1686</v>
      </c>
      <c r="B434" s="298"/>
      <c r="C434" s="765" t="s">
        <v>1373</v>
      </c>
      <c r="D434" s="303"/>
      <c r="E434" s="304"/>
      <c r="F434" s="746">
        <v>3</v>
      </c>
      <c r="G434" s="306" t="s">
        <v>11</v>
      </c>
      <c r="H434" s="599"/>
      <c r="I434" s="729">
        <f t="shared" si="36"/>
        <v>0</v>
      </c>
      <c r="J434" s="310">
        <v>0</v>
      </c>
      <c r="K434" s="729">
        <f t="shared" si="37"/>
        <v>0</v>
      </c>
      <c r="L434" s="730">
        <f t="shared" si="38"/>
        <v>0</v>
      </c>
    </row>
    <row r="435" spans="1:12" ht="15">
      <c r="A435" s="311" t="s">
        <v>1688</v>
      </c>
      <c r="B435" s="298"/>
      <c r="C435" s="765" t="s">
        <v>1690</v>
      </c>
      <c r="D435" s="303"/>
      <c r="E435" s="304"/>
      <c r="F435" s="746">
        <v>3</v>
      </c>
      <c r="G435" s="306" t="s">
        <v>11</v>
      </c>
      <c r="H435" s="599"/>
      <c r="I435" s="729">
        <f t="shared" si="36"/>
        <v>0</v>
      </c>
      <c r="J435" s="310">
        <v>0</v>
      </c>
      <c r="K435" s="729">
        <f t="shared" si="37"/>
        <v>0</v>
      </c>
      <c r="L435" s="730">
        <f t="shared" si="38"/>
        <v>0</v>
      </c>
    </row>
    <row r="436" spans="1:12" ht="15">
      <c r="A436" s="311" t="s">
        <v>1689</v>
      </c>
      <c r="B436" s="298"/>
      <c r="C436" s="765" t="s">
        <v>1692</v>
      </c>
      <c r="D436" s="303"/>
      <c r="E436" s="304"/>
      <c r="F436" s="746">
        <v>3</v>
      </c>
      <c r="G436" s="306" t="s">
        <v>11</v>
      </c>
      <c r="H436" s="599"/>
      <c r="I436" s="729">
        <f t="shared" si="36"/>
        <v>0</v>
      </c>
      <c r="J436" s="310">
        <v>0</v>
      </c>
      <c r="K436" s="729">
        <f t="shared" si="37"/>
        <v>0</v>
      </c>
      <c r="L436" s="730">
        <f t="shared" si="38"/>
        <v>0</v>
      </c>
    </row>
    <row r="437" spans="1:12" ht="15">
      <c r="A437" s="311" t="s">
        <v>1691</v>
      </c>
      <c r="B437" s="298"/>
      <c r="C437" s="765" t="s">
        <v>1212</v>
      </c>
      <c r="D437" s="303"/>
      <c r="E437" s="304"/>
      <c r="F437" s="746">
        <v>407</v>
      </c>
      <c r="G437" s="306" t="s">
        <v>11</v>
      </c>
      <c r="H437" s="599"/>
      <c r="I437" s="729">
        <f t="shared" si="36"/>
        <v>0</v>
      </c>
      <c r="J437" s="310">
        <v>0</v>
      </c>
      <c r="K437" s="729">
        <f t="shared" si="37"/>
        <v>0</v>
      </c>
      <c r="L437" s="730">
        <f t="shared" si="38"/>
        <v>0</v>
      </c>
    </row>
    <row r="438" spans="1:12" ht="15">
      <c r="A438" s="311" t="s">
        <v>1693</v>
      </c>
      <c r="B438" s="298"/>
      <c r="C438" s="765" t="s">
        <v>1695</v>
      </c>
      <c r="D438" s="303"/>
      <c r="E438" s="304"/>
      <c r="F438" s="746">
        <v>25</v>
      </c>
      <c r="G438" s="306" t="s">
        <v>11</v>
      </c>
      <c r="H438" s="599"/>
      <c r="I438" s="729">
        <f t="shared" si="36"/>
        <v>0</v>
      </c>
      <c r="J438" s="310">
        <v>0</v>
      </c>
      <c r="K438" s="729">
        <f t="shared" si="37"/>
        <v>0</v>
      </c>
      <c r="L438" s="730">
        <f t="shared" si="38"/>
        <v>0</v>
      </c>
    </row>
    <row r="439" spans="1:12" ht="15">
      <c r="A439" s="311" t="s">
        <v>1694</v>
      </c>
      <c r="B439" s="298"/>
      <c r="C439" s="765" t="s">
        <v>1214</v>
      </c>
      <c r="D439" s="303"/>
      <c r="E439" s="304"/>
      <c r="F439" s="746">
        <v>15</v>
      </c>
      <c r="G439" s="306" t="s">
        <v>11</v>
      </c>
      <c r="H439" s="599"/>
      <c r="I439" s="729">
        <f aca="true" t="shared" si="39" ref="I439:I477">H439*F439</f>
        <v>0</v>
      </c>
      <c r="J439" s="310">
        <v>0</v>
      </c>
      <c r="K439" s="729">
        <f aca="true" t="shared" si="40" ref="K439:K477">F439*J439</f>
        <v>0</v>
      </c>
      <c r="L439" s="730">
        <f aca="true" t="shared" si="41" ref="L439:L477">K439+I439</f>
        <v>0</v>
      </c>
    </row>
    <row r="440" spans="1:12" ht="15">
      <c r="A440" s="311" t="s">
        <v>1696</v>
      </c>
      <c r="B440" s="298"/>
      <c r="C440" s="767" t="s">
        <v>1218</v>
      </c>
      <c r="D440" s="303"/>
      <c r="E440" s="304"/>
      <c r="F440" s="745">
        <v>184</v>
      </c>
      <c r="G440" s="306" t="s">
        <v>11</v>
      </c>
      <c r="H440" s="598"/>
      <c r="I440" s="729">
        <f t="shared" si="39"/>
        <v>0</v>
      </c>
      <c r="J440" s="310">
        <v>0</v>
      </c>
      <c r="K440" s="729">
        <f t="shared" si="40"/>
        <v>0</v>
      </c>
      <c r="L440" s="730">
        <f t="shared" si="41"/>
        <v>0</v>
      </c>
    </row>
    <row r="441" spans="1:12" ht="15">
      <c r="A441" s="311" t="s">
        <v>1697</v>
      </c>
      <c r="B441" s="298"/>
      <c r="C441" s="766" t="s">
        <v>1222</v>
      </c>
      <c r="D441" s="303"/>
      <c r="E441" s="304"/>
      <c r="F441" s="742">
        <v>95</v>
      </c>
      <c r="G441" s="306" t="s">
        <v>11</v>
      </c>
      <c r="H441" s="593"/>
      <c r="I441" s="729">
        <f t="shared" si="39"/>
        <v>0</v>
      </c>
      <c r="J441" s="310">
        <v>0</v>
      </c>
      <c r="K441" s="729">
        <f t="shared" si="40"/>
        <v>0</v>
      </c>
      <c r="L441" s="730">
        <f t="shared" si="41"/>
        <v>0</v>
      </c>
    </row>
    <row r="442" spans="1:12" ht="15">
      <c r="A442" s="311" t="s">
        <v>1698</v>
      </c>
      <c r="B442" s="298"/>
      <c r="C442" s="767" t="s">
        <v>1220</v>
      </c>
      <c r="D442" s="303"/>
      <c r="E442" s="304"/>
      <c r="F442" s="745">
        <v>70</v>
      </c>
      <c r="G442" s="306" t="s">
        <v>11</v>
      </c>
      <c r="H442" s="598"/>
      <c r="I442" s="729">
        <f t="shared" si="39"/>
        <v>0</v>
      </c>
      <c r="J442" s="310">
        <v>0</v>
      </c>
      <c r="K442" s="729">
        <f t="shared" si="40"/>
        <v>0</v>
      </c>
      <c r="L442" s="730">
        <f t="shared" si="41"/>
        <v>0</v>
      </c>
    </row>
    <row r="443" spans="1:12" ht="15">
      <c r="A443" s="311" t="s">
        <v>1699</v>
      </c>
      <c r="B443" s="298"/>
      <c r="C443" s="765" t="s">
        <v>1701</v>
      </c>
      <c r="D443" s="303"/>
      <c r="E443" s="304"/>
      <c r="F443" s="746">
        <v>1</v>
      </c>
      <c r="G443" s="306" t="s">
        <v>11</v>
      </c>
      <c r="H443" s="599"/>
      <c r="I443" s="729">
        <f t="shared" si="39"/>
        <v>0</v>
      </c>
      <c r="J443" s="310">
        <v>0</v>
      </c>
      <c r="K443" s="729">
        <f t="shared" si="40"/>
        <v>0</v>
      </c>
      <c r="L443" s="730">
        <f t="shared" si="41"/>
        <v>0</v>
      </c>
    </row>
    <row r="444" spans="1:12" ht="15">
      <c r="A444" s="311" t="s">
        <v>1700</v>
      </c>
      <c r="B444" s="298"/>
      <c r="C444" s="765" t="s">
        <v>1703</v>
      </c>
      <c r="D444" s="303"/>
      <c r="E444" s="304"/>
      <c r="F444" s="746">
        <v>1</v>
      </c>
      <c r="G444" s="306" t="s">
        <v>11</v>
      </c>
      <c r="H444" s="599"/>
      <c r="I444" s="729">
        <f t="shared" si="39"/>
        <v>0</v>
      </c>
      <c r="J444" s="310">
        <v>0</v>
      </c>
      <c r="K444" s="729">
        <f t="shared" si="40"/>
        <v>0</v>
      </c>
      <c r="L444" s="730">
        <f t="shared" si="41"/>
        <v>0</v>
      </c>
    </row>
    <row r="445" spans="1:12" ht="15">
      <c r="A445" s="311" t="s">
        <v>1702</v>
      </c>
      <c r="B445" s="298"/>
      <c r="C445" s="765" t="s">
        <v>1705</v>
      </c>
      <c r="D445" s="303"/>
      <c r="E445" s="304"/>
      <c r="F445" s="746">
        <v>1</v>
      </c>
      <c r="G445" s="306" t="s">
        <v>11</v>
      </c>
      <c r="H445" s="599"/>
      <c r="I445" s="729">
        <f t="shared" si="39"/>
        <v>0</v>
      </c>
      <c r="J445" s="310">
        <v>0</v>
      </c>
      <c r="K445" s="729">
        <f t="shared" si="40"/>
        <v>0</v>
      </c>
      <c r="L445" s="730">
        <f t="shared" si="41"/>
        <v>0</v>
      </c>
    </row>
    <row r="446" spans="1:12" ht="15">
      <c r="A446" s="311" t="s">
        <v>1704</v>
      </c>
      <c r="B446" s="298"/>
      <c r="C446" s="765" t="s">
        <v>1707</v>
      </c>
      <c r="D446" s="303"/>
      <c r="E446" s="304"/>
      <c r="F446" s="746">
        <v>1</v>
      </c>
      <c r="G446" s="306" t="s">
        <v>11</v>
      </c>
      <c r="H446" s="615"/>
      <c r="I446" s="729">
        <f t="shared" si="39"/>
        <v>0</v>
      </c>
      <c r="J446" s="310">
        <v>0</v>
      </c>
      <c r="K446" s="729">
        <f t="shared" si="40"/>
        <v>0</v>
      </c>
      <c r="L446" s="730">
        <f t="shared" si="41"/>
        <v>0</v>
      </c>
    </row>
    <row r="447" spans="1:12" ht="15">
      <c r="A447" s="311" t="s">
        <v>1706</v>
      </c>
      <c r="B447" s="298"/>
      <c r="C447" s="765" t="s">
        <v>1709</v>
      </c>
      <c r="D447" s="303"/>
      <c r="E447" s="304"/>
      <c r="F447" s="746">
        <v>2</v>
      </c>
      <c r="G447" s="306" t="s">
        <v>11</v>
      </c>
      <c r="H447" s="616"/>
      <c r="I447" s="729">
        <f t="shared" si="39"/>
        <v>0</v>
      </c>
      <c r="J447" s="310">
        <v>0</v>
      </c>
      <c r="K447" s="729">
        <f t="shared" si="40"/>
        <v>0</v>
      </c>
      <c r="L447" s="730">
        <f t="shared" si="41"/>
        <v>0</v>
      </c>
    </row>
    <row r="448" spans="1:12" ht="15">
      <c r="A448" s="311" t="s">
        <v>1708</v>
      </c>
      <c r="B448" s="298"/>
      <c r="C448" s="765" t="s">
        <v>1711</v>
      </c>
      <c r="D448" s="303"/>
      <c r="E448" s="304"/>
      <c r="F448" s="746">
        <v>8</v>
      </c>
      <c r="G448" s="306" t="s">
        <v>11</v>
      </c>
      <c r="H448" s="617"/>
      <c r="I448" s="729">
        <f t="shared" si="39"/>
        <v>0</v>
      </c>
      <c r="J448" s="310">
        <v>0</v>
      </c>
      <c r="K448" s="729">
        <f t="shared" si="40"/>
        <v>0</v>
      </c>
      <c r="L448" s="730">
        <f t="shared" si="41"/>
        <v>0</v>
      </c>
    </row>
    <row r="449" spans="1:12" ht="15">
      <c r="A449" s="311" t="s">
        <v>1710</v>
      </c>
      <c r="B449" s="298"/>
      <c r="C449" s="765" t="s">
        <v>1713</v>
      </c>
      <c r="D449" s="303"/>
      <c r="E449" s="304"/>
      <c r="F449" s="746">
        <v>3</v>
      </c>
      <c r="G449" s="306" t="s">
        <v>11</v>
      </c>
      <c r="H449" s="618"/>
      <c r="I449" s="729">
        <f t="shared" si="39"/>
        <v>0</v>
      </c>
      <c r="J449" s="310">
        <v>0</v>
      </c>
      <c r="K449" s="729">
        <f t="shared" si="40"/>
        <v>0</v>
      </c>
      <c r="L449" s="730">
        <f t="shared" si="41"/>
        <v>0</v>
      </c>
    </row>
    <row r="450" spans="1:12" ht="15">
      <c r="A450" s="311" t="s">
        <v>1712</v>
      </c>
      <c r="B450" s="298"/>
      <c r="C450" s="765" t="s">
        <v>1715</v>
      </c>
      <c r="D450" s="303"/>
      <c r="E450" s="304"/>
      <c r="F450" s="746">
        <v>2</v>
      </c>
      <c r="G450" s="306" t="s">
        <v>11</v>
      </c>
      <c r="H450" s="619"/>
      <c r="I450" s="729">
        <f t="shared" si="39"/>
        <v>0</v>
      </c>
      <c r="J450" s="310">
        <v>0</v>
      </c>
      <c r="K450" s="729">
        <f t="shared" si="40"/>
        <v>0</v>
      </c>
      <c r="L450" s="730">
        <f t="shared" si="41"/>
        <v>0</v>
      </c>
    </row>
    <row r="451" spans="1:12" ht="15">
      <c r="A451" s="311" t="s">
        <v>1714</v>
      </c>
      <c r="B451" s="298"/>
      <c r="C451" s="765" t="s">
        <v>1717</v>
      </c>
      <c r="D451" s="303"/>
      <c r="E451" s="304"/>
      <c r="F451" s="746">
        <v>1</v>
      </c>
      <c r="G451" s="306" t="s">
        <v>11</v>
      </c>
      <c r="H451" s="620"/>
      <c r="I451" s="729">
        <f t="shared" si="39"/>
        <v>0</v>
      </c>
      <c r="J451" s="310">
        <v>0</v>
      </c>
      <c r="K451" s="729">
        <f t="shared" si="40"/>
        <v>0</v>
      </c>
      <c r="L451" s="730">
        <f t="shared" si="41"/>
        <v>0</v>
      </c>
    </row>
    <row r="452" spans="1:12" ht="15">
      <c r="A452" s="311" t="s">
        <v>1716</v>
      </c>
      <c r="B452" s="298"/>
      <c r="C452" s="765" t="s">
        <v>1719</v>
      </c>
      <c r="D452" s="303"/>
      <c r="E452" s="304"/>
      <c r="F452" s="746">
        <v>1</v>
      </c>
      <c r="G452" s="306" t="s">
        <v>10</v>
      </c>
      <c r="H452" s="621"/>
      <c r="I452" s="729">
        <f t="shared" si="39"/>
        <v>0</v>
      </c>
      <c r="J452" s="310">
        <v>0</v>
      </c>
      <c r="K452" s="729">
        <f t="shared" si="40"/>
        <v>0</v>
      </c>
      <c r="L452" s="730">
        <f t="shared" si="41"/>
        <v>0</v>
      </c>
    </row>
    <row r="453" spans="1:12" ht="30">
      <c r="A453" s="311" t="s">
        <v>1718</v>
      </c>
      <c r="B453" s="298"/>
      <c r="C453" s="766" t="s">
        <v>1240</v>
      </c>
      <c r="D453" s="594"/>
      <c r="E453" s="595"/>
      <c r="F453" s="743">
        <v>1</v>
      </c>
      <c r="G453" s="306" t="s">
        <v>10</v>
      </c>
      <c r="H453" s="596"/>
      <c r="I453" s="729">
        <f t="shared" si="39"/>
        <v>0</v>
      </c>
      <c r="J453" s="310">
        <v>0</v>
      </c>
      <c r="K453" s="729">
        <f t="shared" si="40"/>
        <v>0</v>
      </c>
      <c r="L453" s="730">
        <f t="shared" si="41"/>
        <v>0</v>
      </c>
    </row>
    <row r="454" spans="1:12" ht="15">
      <c r="A454" s="311" t="s">
        <v>1720</v>
      </c>
      <c r="B454" s="298"/>
      <c r="C454" s="766" t="s">
        <v>1242</v>
      </c>
      <c r="D454" s="594"/>
      <c r="E454" s="595"/>
      <c r="F454" s="743">
        <v>1</v>
      </c>
      <c r="G454" s="306" t="s">
        <v>10</v>
      </c>
      <c r="H454" s="622">
        <v>0</v>
      </c>
      <c r="I454" s="729">
        <f t="shared" si="39"/>
        <v>0</v>
      </c>
      <c r="J454" s="307"/>
      <c r="K454" s="729">
        <f t="shared" si="40"/>
        <v>0</v>
      </c>
      <c r="L454" s="730">
        <f t="shared" si="41"/>
        <v>0</v>
      </c>
    </row>
    <row r="455" spans="1:12" ht="15">
      <c r="A455" s="311"/>
      <c r="B455" s="298"/>
      <c r="C455" s="766"/>
      <c r="D455" s="594"/>
      <c r="E455" s="595"/>
      <c r="F455" s="743">
        <v>0</v>
      </c>
      <c r="G455" s="306"/>
      <c r="H455" s="622">
        <v>0</v>
      </c>
      <c r="I455" s="729">
        <f t="shared" si="39"/>
        <v>0</v>
      </c>
      <c r="J455" s="310">
        <v>0</v>
      </c>
      <c r="K455" s="729">
        <f t="shared" si="40"/>
        <v>0</v>
      </c>
      <c r="L455" s="730">
        <f t="shared" si="41"/>
        <v>0</v>
      </c>
    </row>
    <row r="456" spans="1:12" s="574" customFormat="1" ht="15.75">
      <c r="A456" s="773"/>
      <c r="B456" s="340" t="s">
        <v>1725</v>
      </c>
      <c r="C456" s="347" t="s">
        <v>1726</v>
      </c>
      <c r="D456" s="342"/>
      <c r="E456" s="343"/>
      <c r="F456" s="348">
        <v>0</v>
      </c>
      <c r="G456" s="349"/>
      <c r="H456" s="351">
        <v>0</v>
      </c>
      <c r="I456" s="728">
        <f>SUM(I457:I481)</f>
        <v>0</v>
      </c>
      <c r="J456" s="350">
        <v>0</v>
      </c>
      <c r="K456" s="728">
        <f>SUM(K457:K481)</f>
        <v>0</v>
      </c>
      <c r="L456" s="728">
        <f>SUM(L457:L481)</f>
        <v>0</v>
      </c>
    </row>
    <row r="457" spans="1:12" ht="15">
      <c r="A457" s="311" t="s">
        <v>1721</v>
      </c>
      <c r="B457" s="298"/>
      <c r="C457" s="774" t="s">
        <v>1728</v>
      </c>
      <c r="D457" s="303"/>
      <c r="E457" s="304"/>
      <c r="F457" s="751">
        <v>1</v>
      </c>
      <c r="G457" s="306" t="s">
        <v>11</v>
      </c>
      <c r="H457" s="623"/>
      <c r="I457" s="729">
        <f t="shared" si="39"/>
        <v>0</v>
      </c>
      <c r="J457" s="310">
        <v>0</v>
      </c>
      <c r="K457" s="729">
        <f t="shared" si="40"/>
        <v>0</v>
      </c>
      <c r="L457" s="730">
        <f t="shared" si="41"/>
        <v>0</v>
      </c>
    </row>
    <row r="458" spans="1:12" ht="15">
      <c r="A458" s="311" t="s">
        <v>1722</v>
      </c>
      <c r="B458" s="298"/>
      <c r="C458" s="775" t="s">
        <v>1536</v>
      </c>
      <c r="D458" s="303"/>
      <c r="E458" s="304"/>
      <c r="F458" s="752">
        <v>7</v>
      </c>
      <c r="G458" s="306" t="s">
        <v>11</v>
      </c>
      <c r="H458" s="623"/>
      <c r="I458" s="729">
        <f t="shared" si="39"/>
        <v>0</v>
      </c>
      <c r="J458" s="310">
        <v>0</v>
      </c>
      <c r="K458" s="729">
        <f t="shared" si="40"/>
        <v>0</v>
      </c>
      <c r="L458" s="730">
        <f t="shared" si="41"/>
        <v>0</v>
      </c>
    </row>
    <row r="459" spans="1:12" ht="15">
      <c r="A459" s="311" t="s">
        <v>1723</v>
      </c>
      <c r="B459" s="298"/>
      <c r="C459" s="775" t="s">
        <v>1731</v>
      </c>
      <c r="D459" s="303"/>
      <c r="E459" s="304"/>
      <c r="F459" s="752">
        <v>2</v>
      </c>
      <c r="G459" s="306" t="s">
        <v>11</v>
      </c>
      <c r="H459" s="623"/>
      <c r="I459" s="729">
        <f t="shared" si="39"/>
        <v>0</v>
      </c>
      <c r="J459" s="310">
        <v>0</v>
      </c>
      <c r="K459" s="729">
        <f t="shared" si="40"/>
        <v>0</v>
      </c>
      <c r="L459" s="730">
        <f t="shared" si="41"/>
        <v>0</v>
      </c>
    </row>
    <row r="460" spans="1:12" ht="15">
      <c r="A460" s="311" t="s">
        <v>1724</v>
      </c>
      <c r="B460" s="298"/>
      <c r="C460" s="774" t="s">
        <v>1733</v>
      </c>
      <c r="D460" s="303"/>
      <c r="E460" s="304"/>
      <c r="F460" s="751">
        <v>1</v>
      </c>
      <c r="G460" s="306" t="s">
        <v>11</v>
      </c>
      <c r="H460" s="623"/>
      <c r="I460" s="729">
        <f t="shared" si="39"/>
        <v>0</v>
      </c>
      <c r="J460" s="310">
        <v>0</v>
      </c>
      <c r="K460" s="729">
        <f t="shared" si="40"/>
        <v>0</v>
      </c>
      <c r="L460" s="730">
        <f t="shared" si="41"/>
        <v>0</v>
      </c>
    </row>
    <row r="461" spans="1:12" ht="15">
      <c r="A461" s="311" t="s">
        <v>1727</v>
      </c>
      <c r="B461" s="298"/>
      <c r="C461" s="775" t="s">
        <v>1542</v>
      </c>
      <c r="D461" s="303"/>
      <c r="E461" s="304"/>
      <c r="F461" s="751">
        <v>4</v>
      </c>
      <c r="G461" s="306" t="s">
        <v>11</v>
      </c>
      <c r="H461" s="623"/>
      <c r="I461" s="729">
        <f t="shared" si="39"/>
        <v>0</v>
      </c>
      <c r="J461" s="310">
        <v>0</v>
      </c>
      <c r="K461" s="729">
        <f t="shared" si="40"/>
        <v>0</v>
      </c>
      <c r="L461" s="730">
        <f t="shared" si="41"/>
        <v>0</v>
      </c>
    </row>
    <row r="462" spans="1:12" ht="15">
      <c r="A462" s="311" t="s">
        <v>1729</v>
      </c>
      <c r="B462" s="298"/>
      <c r="C462" s="775" t="s">
        <v>1736</v>
      </c>
      <c r="D462" s="303"/>
      <c r="E462" s="304"/>
      <c r="F462" s="751">
        <v>2</v>
      </c>
      <c r="G462" s="306" t="s">
        <v>11</v>
      </c>
      <c r="H462" s="623"/>
      <c r="I462" s="729">
        <f>H462*F462</f>
        <v>0</v>
      </c>
      <c r="J462" s="310">
        <v>0</v>
      </c>
      <c r="K462" s="729">
        <f>F462*J462</f>
        <v>0</v>
      </c>
      <c r="L462" s="730">
        <f>K462+I462</f>
        <v>0</v>
      </c>
    </row>
    <row r="463" spans="1:12" ht="15">
      <c r="A463" s="311" t="s">
        <v>1730</v>
      </c>
      <c r="B463" s="298"/>
      <c r="C463" s="775" t="s">
        <v>1736</v>
      </c>
      <c r="D463" s="303"/>
      <c r="E463" s="304"/>
      <c r="F463" s="751">
        <v>1</v>
      </c>
      <c r="G463" s="306" t="s">
        <v>11</v>
      </c>
      <c r="H463" s="623"/>
      <c r="I463" s="729">
        <f t="shared" si="39"/>
        <v>0</v>
      </c>
      <c r="J463" s="310">
        <v>0</v>
      </c>
      <c r="K463" s="729">
        <f t="shared" si="40"/>
        <v>0</v>
      </c>
      <c r="L463" s="730">
        <f t="shared" si="41"/>
        <v>0</v>
      </c>
    </row>
    <row r="464" spans="1:12" ht="15">
      <c r="A464" s="311" t="s">
        <v>1732</v>
      </c>
      <c r="B464" s="298"/>
      <c r="C464" s="775" t="s">
        <v>1739</v>
      </c>
      <c r="D464" s="303"/>
      <c r="E464" s="304"/>
      <c r="F464" s="751">
        <v>1</v>
      </c>
      <c r="G464" s="306" t="s">
        <v>11</v>
      </c>
      <c r="H464" s="623"/>
      <c r="I464" s="729">
        <f t="shared" si="39"/>
        <v>0</v>
      </c>
      <c r="J464" s="310">
        <v>0</v>
      </c>
      <c r="K464" s="729">
        <f t="shared" si="40"/>
        <v>0</v>
      </c>
      <c r="L464" s="730">
        <f t="shared" si="41"/>
        <v>0</v>
      </c>
    </row>
    <row r="465" spans="1:12" ht="15">
      <c r="A465" s="311" t="s">
        <v>1734</v>
      </c>
      <c r="B465" s="298"/>
      <c r="C465" s="774" t="s">
        <v>1741</v>
      </c>
      <c r="D465" s="303"/>
      <c r="E465" s="304"/>
      <c r="F465" s="751">
        <v>2</v>
      </c>
      <c r="G465" s="306" t="s">
        <v>11</v>
      </c>
      <c r="H465" s="623"/>
      <c r="I465" s="729">
        <f t="shared" si="39"/>
        <v>0</v>
      </c>
      <c r="J465" s="310">
        <v>0</v>
      </c>
      <c r="K465" s="729">
        <f t="shared" si="40"/>
        <v>0</v>
      </c>
      <c r="L465" s="730">
        <f t="shared" si="41"/>
        <v>0</v>
      </c>
    </row>
    <row r="466" spans="1:12" ht="15">
      <c r="A466" s="311" t="s">
        <v>1735</v>
      </c>
      <c r="B466" s="298"/>
      <c r="C466" s="774" t="s">
        <v>1550</v>
      </c>
      <c r="D466" s="303"/>
      <c r="E466" s="304"/>
      <c r="F466" s="751">
        <v>4</v>
      </c>
      <c r="G466" s="306" t="s">
        <v>11</v>
      </c>
      <c r="H466" s="623"/>
      <c r="I466" s="729">
        <f t="shared" si="39"/>
        <v>0</v>
      </c>
      <c r="J466" s="310">
        <v>0</v>
      </c>
      <c r="K466" s="729">
        <f t="shared" si="40"/>
        <v>0</v>
      </c>
      <c r="L466" s="730">
        <f t="shared" si="41"/>
        <v>0</v>
      </c>
    </row>
    <row r="467" spans="1:12" ht="15">
      <c r="A467" s="311" t="s">
        <v>1737</v>
      </c>
      <c r="B467" s="298"/>
      <c r="C467" s="774" t="s">
        <v>1744</v>
      </c>
      <c r="D467" s="303"/>
      <c r="E467" s="304"/>
      <c r="F467" s="751">
        <v>1</v>
      </c>
      <c r="G467" s="306" t="s">
        <v>11</v>
      </c>
      <c r="H467" s="623"/>
      <c r="I467" s="729">
        <f t="shared" si="39"/>
        <v>0</v>
      </c>
      <c r="J467" s="310">
        <v>0</v>
      </c>
      <c r="K467" s="729">
        <f t="shared" si="40"/>
        <v>0</v>
      </c>
      <c r="L467" s="730">
        <f t="shared" si="41"/>
        <v>0</v>
      </c>
    </row>
    <row r="468" spans="1:12" ht="15">
      <c r="A468" s="311" t="s">
        <v>1738</v>
      </c>
      <c r="B468" s="298"/>
      <c r="C468" s="774" t="s">
        <v>1746</v>
      </c>
      <c r="D468" s="303"/>
      <c r="E468" s="304"/>
      <c r="F468" s="751">
        <v>2</v>
      </c>
      <c r="G468" s="306" t="s">
        <v>11</v>
      </c>
      <c r="H468" s="623"/>
      <c r="I468" s="729">
        <f t="shared" si="39"/>
        <v>0</v>
      </c>
      <c r="J468" s="310">
        <v>0</v>
      </c>
      <c r="K468" s="729">
        <f t="shared" si="40"/>
        <v>0</v>
      </c>
      <c r="L468" s="730">
        <f t="shared" si="41"/>
        <v>0</v>
      </c>
    </row>
    <row r="469" spans="1:12" ht="15">
      <c r="A469" s="311" t="s">
        <v>1740</v>
      </c>
      <c r="B469" s="298"/>
      <c r="C469" s="774" t="s">
        <v>1748</v>
      </c>
      <c r="D469" s="303"/>
      <c r="E469" s="304"/>
      <c r="F469" s="751">
        <v>1</v>
      </c>
      <c r="G469" s="306" t="s">
        <v>11</v>
      </c>
      <c r="H469" s="623"/>
      <c r="I469" s="729">
        <f t="shared" si="39"/>
        <v>0</v>
      </c>
      <c r="J469" s="310">
        <v>0</v>
      </c>
      <c r="K469" s="729">
        <f t="shared" si="40"/>
        <v>0</v>
      </c>
      <c r="L469" s="730">
        <f t="shared" si="41"/>
        <v>0</v>
      </c>
    </row>
    <row r="470" spans="1:12" ht="15">
      <c r="A470" s="311" t="s">
        <v>1742</v>
      </c>
      <c r="B470" s="298"/>
      <c r="C470" s="774" t="s">
        <v>1750</v>
      </c>
      <c r="D470" s="303"/>
      <c r="E470" s="304"/>
      <c r="F470" s="751">
        <v>1</v>
      </c>
      <c r="G470" s="306" t="s">
        <v>11</v>
      </c>
      <c r="H470" s="623"/>
      <c r="I470" s="729">
        <f t="shared" si="39"/>
        <v>0</v>
      </c>
      <c r="J470" s="310">
        <v>0</v>
      </c>
      <c r="K470" s="729">
        <f t="shared" si="40"/>
        <v>0</v>
      </c>
      <c r="L470" s="730">
        <f t="shared" si="41"/>
        <v>0</v>
      </c>
    </row>
    <row r="471" spans="1:12" ht="15">
      <c r="A471" s="311" t="s">
        <v>1743</v>
      </c>
      <c r="B471" s="298"/>
      <c r="C471" s="774" t="s">
        <v>1752</v>
      </c>
      <c r="D471" s="303"/>
      <c r="E471" s="304"/>
      <c r="F471" s="751">
        <v>2</v>
      </c>
      <c r="G471" s="306" t="s">
        <v>11</v>
      </c>
      <c r="H471" s="624"/>
      <c r="I471" s="729">
        <f t="shared" si="39"/>
        <v>0</v>
      </c>
      <c r="J471" s="310">
        <v>0</v>
      </c>
      <c r="K471" s="729">
        <f t="shared" si="40"/>
        <v>0</v>
      </c>
      <c r="L471" s="730">
        <f t="shared" si="41"/>
        <v>0</v>
      </c>
    </row>
    <row r="472" spans="1:12" ht="15">
      <c r="A472" s="311" t="s">
        <v>1745</v>
      </c>
      <c r="B472" s="298"/>
      <c r="C472" s="774" t="s">
        <v>1342</v>
      </c>
      <c r="D472" s="303"/>
      <c r="E472" s="304"/>
      <c r="F472" s="751">
        <v>10</v>
      </c>
      <c r="G472" s="306" t="s">
        <v>11</v>
      </c>
      <c r="H472" s="624"/>
      <c r="I472" s="729">
        <f t="shared" si="39"/>
        <v>0</v>
      </c>
      <c r="J472" s="310">
        <v>0</v>
      </c>
      <c r="K472" s="729">
        <f t="shared" si="40"/>
        <v>0</v>
      </c>
      <c r="L472" s="730">
        <f t="shared" si="41"/>
        <v>0</v>
      </c>
    </row>
    <row r="473" spans="1:12" ht="15">
      <c r="A473" s="311" t="s">
        <v>1747</v>
      </c>
      <c r="B473" s="298"/>
      <c r="C473" s="774" t="s">
        <v>1344</v>
      </c>
      <c r="D473" s="303"/>
      <c r="E473" s="304"/>
      <c r="F473" s="751">
        <v>10</v>
      </c>
      <c r="G473" s="306" t="s">
        <v>11</v>
      </c>
      <c r="H473" s="624"/>
      <c r="I473" s="729">
        <f t="shared" si="39"/>
        <v>0</v>
      </c>
      <c r="J473" s="310">
        <v>0</v>
      </c>
      <c r="K473" s="729">
        <f t="shared" si="40"/>
        <v>0</v>
      </c>
      <c r="L473" s="730">
        <f t="shared" si="41"/>
        <v>0</v>
      </c>
    </row>
    <row r="474" spans="1:12" ht="15">
      <c r="A474" s="311" t="s">
        <v>1749</v>
      </c>
      <c r="B474" s="298"/>
      <c r="C474" s="774" t="s">
        <v>1208</v>
      </c>
      <c r="D474" s="303"/>
      <c r="E474" s="304"/>
      <c r="F474" s="751">
        <v>8</v>
      </c>
      <c r="G474" s="306" t="s">
        <v>11</v>
      </c>
      <c r="H474" s="624"/>
      <c r="I474" s="729">
        <f t="shared" si="39"/>
        <v>0</v>
      </c>
      <c r="J474" s="310">
        <v>0</v>
      </c>
      <c r="K474" s="729">
        <f t="shared" si="40"/>
        <v>0</v>
      </c>
      <c r="L474" s="730">
        <f t="shared" si="41"/>
        <v>0</v>
      </c>
    </row>
    <row r="475" spans="1:12" ht="15">
      <c r="A475" s="311" t="s">
        <v>1751</v>
      </c>
      <c r="B475" s="298"/>
      <c r="C475" s="774" t="s">
        <v>1210</v>
      </c>
      <c r="D475" s="303"/>
      <c r="E475" s="304"/>
      <c r="F475" s="751">
        <v>8</v>
      </c>
      <c r="G475" s="306" t="s">
        <v>11</v>
      </c>
      <c r="H475" s="624"/>
      <c r="I475" s="729">
        <f t="shared" si="39"/>
        <v>0</v>
      </c>
      <c r="J475" s="310">
        <v>0</v>
      </c>
      <c r="K475" s="729">
        <f t="shared" si="40"/>
        <v>0</v>
      </c>
      <c r="L475" s="730">
        <f t="shared" si="41"/>
        <v>0</v>
      </c>
    </row>
    <row r="476" spans="1:12" ht="15">
      <c r="A476" s="311" t="s">
        <v>1753</v>
      </c>
      <c r="B476" s="298"/>
      <c r="C476" s="774" t="s">
        <v>1758</v>
      </c>
      <c r="D476" s="303"/>
      <c r="E476" s="304"/>
      <c r="F476" s="751">
        <v>1</v>
      </c>
      <c r="G476" s="306" t="s">
        <v>11</v>
      </c>
      <c r="H476" s="623"/>
      <c r="I476" s="729">
        <f t="shared" si="39"/>
        <v>0</v>
      </c>
      <c r="J476" s="310">
        <v>0</v>
      </c>
      <c r="K476" s="729">
        <f t="shared" si="40"/>
        <v>0</v>
      </c>
      <c r="L476" s="730">
        <f t="shared" si="41"/>
        <v>0</v>
      </c>
    </row>
    <row r="477" spans="1:12" ht="15">
      <c r="A477" s="311" t="s">
        <v>1754</v>
      </c>
      <c r="B477" s="298"/>
      <c r="C477" s="774" t="s">
        <v>1760</v>
      </c>
      <c r="D477" s="303"/>
      <c r="E477" s="304"/>
      <c r="F477" s="751">
        <v>1</v>
      </c>
      <c r="G477" s="306" t="s">
        <v>11</v>
      </c>
      <c r="H477" s="623"/>
      <c r="I477" s="729">
        <f t="shared" si="39"/>
        <v>0</v>
      </c>
      <c r="J477" s="310">
        <v>0</v>
      </c>
      <c r="K477" s="729">
        <f t="shared" si="40"/>
        <v>0</v>
      </c>
      <c r="L477" s="730">
        <f t="shared" si="41"/>
        <v>0</v>
      </c>
    </row>
    <row r="478" spans="1:12" ht="15">
      <c r="A478" s="311" t="s">
        <v>1755</v>
      </c>
      <c r="B478" s="298"/>
      <c r="C478" s="766" t="s">
        <v>1762</v>
      </c>
      <c r="D478" s="303"/>
      <c r="E478" s="304"/>
      <c r="F478" s="742">
        <v>3</v>
      </c>
      <c r="G478" s="306" t="s">
        <v>11</v>
      </c>
      <c r="H478" s="605"/>
      <c r="I478" s="729">
        <f>H478*F478</f>
        <v>0</v>
      </c>
      <c r="J478" s="310">
        <v>0</v>
      </c>
      <c r="K478" s="729">
        <f>F478*J478</f>
        <v>0</v>
      </c>
      <c r="L478" s="730">
        <f>K478+I478</f>
        <v>0</v>
      </c>
    </row>
    <row r="479" spans="1:12" ht="15">
      <c r="A479" s="311" t="s">
        <v>1756</v>
      </c>
      <c r="B479" s="298"/>
      <c r="C479" s="767" t="s">
        <v>1220</v>
      </c>
      <c r="D479" s="303"/>
      <c r="E479" s="304"/>
      <c r="F479" s="745">
        <v>6</v>
      </c>
      <c r="G479" s="306" t="s">
        <v>11</v>
      </c>
      <c r="H479" s="598"/>
      <c r="I479" s="729">
        <f>H479*F479</f>
        <v>0</v>
      </c>
      <c r="J479" s="310">
        <v>0</v>
      </c>
      <c r="K479" s="729">
        <f>F479*J479</f>
        <v>0</v>
      </c>
      <c r="L479" s="730">
        <f>K479+I479</f>
        <v>0</v>
      </c>
    </row>
    <row r="480" spans="1:12" ht="30">
      <c r="A480" s="311" t="s">
        <v>1757</v>
      </c>
      <c r="B480" s="298"/>
      <c r="C480" s="766" t="s">
        <v>1240</v>
      </c>
      <c r="D480" s="594"/>
      <c r="E480" s="595"/>
      <c r="F480" s="743">
        <v>1</v>
      </c>
      <c r="G480" s="306" t="s">
        <v>10</v>
      </c>
      <c r="H480" s="596"/>
      <c r="I480" s="729">
        <f>H480*F480</f>
        <v>0</v>
      </c>
      <c r="J480" s="310">
        <v>0</v>
      </c>
      <c r="K480" s="729">
        <f>F480*J480</f>
        <v>0</v>
      </c>
      <c r="L480" s="730">
        <f>K480+I480</f>
        <v>0</v>
      </c>
    </row>
    <row r="481" spans="1:12" ht="15">
      <c r="A481" s="311" t="s">
        <v>1759</v>
      </c>
      <c r="B481" s="298"/>
      <c r="C481" s="766" t="s">
        <v>1242</v>
      </c>
      <c r="D481" s="594"/>
      <c r="E481" s="595"/>
      <c r="F481" s="743">
        <v>1</v>
      </c>
      <c r="G481" s="306" t="s">
        <v>10</v>
      </c>
      <c r="H481" s="597">
        <v>0</v>
      </c>
      <c r="I481" s="729">
        <f>H481*F481</f>
        <v>0</v>
      </c>
      <c r="J481" s="307"/>
      <c r="K481" s="729">
        <f>F481*J481</f>
        <v>0</v>
      </c>
      <c r="L481" s="730">
        <f>K481+I481</f>
        <v>0</v>
      </c>
    </row>
    <row r="482" spans="1:12" ht="15">
      <c r="A482" s="311"/>
      <c r="B482" s="298"/>
      <c r="C482" s="765"/>
      <c r="D482" s="303"/>
      <c r="E482" s="304"/>
      <c r="F482" s="753">
        <v>0</v>
      </c>
      <c r="G482" s="306"/>
      <c r="H482" s="625">
        <v>0</v>
      </c>
      <c r="I482" s="729">
        <f>H482*F482</f>
        <v>0</v>
      </c>
      <c r="J482" s="310">
        <v>0</v>
      </c>
      <c r="K482" s="729">
        <f>F482*J482</f>
        <v>0</v>
      </c>
      <c r="L482" s="730">
        <f>K482+I482</f>
        <v>0</v>
      </c>
    </row>
    <row r="483" spans="1:12" s="574" customFormat="1" ht="15.75">
      <c r="A483" s="773"/>
      <c r="B483" s="340"/>
      <c r="C483" s="347" t="s">
        <v>595</v>
      </c>
      <c r="D483" s="342"/>
      <c r="E483" s="343"/>
      <c r="F483" s="348">
        <v>0</v>
      </c>
      <c r="G483" s="349"/>
      <c r="H483" s="351">
        <v>0</v>
      </c>
      <c r="I483" s="728">
        <f>SUM(I484:I498)</f>
        <v>0</v>
      </c>
      <c r="J483" s="610">
        <v>0</v>
      </c>
      <c r="K483" s="728">
        <f>SUM(K484:K498)</f>
        <v>0</v>
      </c>
      <c r="L483" s="728">
        <f>SUM(L484:L498)</f>
        <v>0</v>
      </c>
    </row>
    <row r="484" spans="1:12" ht="15">
      <c r="A484" s="311" t="s">
        <v>1761</v>
      </c>
      <c r="B484" s="301" t="s">
        <v>1824</v>
      </c>
      <c r="C484" s="317" t="s">
        <v>1825</v>
      </c>
      <c r="D484" s="303"/>
      <c r="E484" s="304"/>
      <c r="F484" s="327">
        <v>1</v>
      </c>
      <c r="G484" s="306" t="s">
        <v>10</v>
      </c>
      <c r="H484" s="333">
        <v>0</v>
      </c>
      <c r="I484" s="729">
        <f aca="true" t="shared" si="42" ref="I484:I502">H484*F484</f>
        <v>0</v>
      </c>
      <c r="J484" s="579"/>
      <c r="K484" s="729">
        <f aca="true" t="shared" si="43" ref="K484:K502">F484*J484</f>
        <v>0</v>
      </c>
      <c r="L484" s="730">
        <f aca="true" t="shared" si="44" ref="L484:L502">K484+I484</f>
        <v>0</v>
      </c>
    </row>
    <row r="485" spans="1:12" ht="15">
      <c r="A485" s="311" t="s">
        <v>1763</v>
      </c>
      <c r="B485" s="301"/>
      <c r="C485" s="317" t="s">
        <v>1984</v>
      </c>
      <c r="D485" s="303"/>
      <c r="E485" s="304"/>
      <c r="F485" s="327">
        <v>1</v>
      </c>
      <c r="G485" s="306" t="s">
        <v>11</v>
      </c>
      <c r="H485" s="309"/>
      <c r="I485" s="729">
        <f t="shared" si="42"/>
        <v>0</v>
      </c>
      <c r="J485" s="579"/>
      <c r="K485" s="729">
        <f t="shared" si="43"/>
        <v>0</v>
      </c>
      <c r="L485" s="730">
        <f t="shared" si="44"/>
        <v>0</v>
      </c>
    </row>
    <row r="486" spans="1:12" ht="15">
      <c r="A486" s="311" t="s">
        <v>1764</v>
      </c>
      <c r="B486" s="301" t="s">
        <v>1824</v>
      </c>
      <c r="C486" s="317" t="s">
        <v>1826</v>
      </c>
      <c r="D486" s="303"/>
      <c r="E486" s="304"/>
      <c r="F486" s="327">
        <v>1</v>
      </c>
      <c r="G486" s="306" t="s">
        <v>10</v>
      </c>
      <c r="H486" s="333"/>
      <c r="I486" s="729">
        <f t="shared" si="42"/>
        <v>0</v>
      </c>
      <c r="J486" s="579"/>
      <c r="K486" s="729">
        <f t="shared" si="43"/>
        <v>0</v>
      </c>
      <c r="L486" s="730">
        <f t="shared" si="44"/>
        <v>0</v>
      </c>
    </row>
    <row r="487" spans="1:12" ht="15">
      <c r="A487" s="311" t="s">
        <v>1765</v>
      </c>
      <c r="B487" s="301"/>
      <c r="C487" s="317" t="s">
        <v>1985</v>
      </c>
      <c r="D487" s="303"/>
      <c r="E487" s="304"/>
      <c r="F487" s="327">
        <v>1</v>
      </c>
      <c r="G487" s="306" t="s">
        <v>11</v>
      </c>
      <c r="H487" s="309"/>
      <c r="I487" s="729">
        <f t="shared" si="42"/>
        <v>0</v>
      </c>
      <c r="J487" s="579"/>
      <c r="K487" s="729">
        <f t="shared" si="43"/>
        <v>0</v>
      </c>
      <c r="L487" s="730">
        <f t="shared" si="44"/>
        <v>0</v>
      </c>
    </row>
    <row r="488" spans="1:12" ht="15">
      <c r="A488" s="311" t="s">
        <v>1766</v>
      </c>
      <c r="B488" s="301"/>
      <c r="C488" s="317" t="s">
        <v>1827</v>
      </c>
      <c r="D488" s="303"/>
      <c r="E488" s="304"/>
      <c r="F488" s="327">
        <v>1</v>
      </c>
      <c r="G488" s="306" t="s">
        <v>10</v>
      </c>
      <c r="H488" s="309"/>
      <c r="I488" s="729">
        <f t="shared" si="42"/>
        <v>0</v>
      </c>
      <c r="J488" s="579"/>
      <c r="K488" s="729">
        <f t="shared" si="43"/>
        <v>0</v>
      </c>
      <c r="L488" s="730">
        <f t="shared" si="44"/>
        <v>0</v>
      </c>
    </row>
    <row r="489" spans="1:12" ht="15">
      <c r="A489" s="311" t="s">
        <v>1767</v>
      </c>
      <c r="B489" s="298" t="s">
        <v>1828</v>
      </c>
      <c r="C489" s="317" t="s">
        <v>1829</v>
      </c>
      <c r="D489" s="303"/>
      <c r="E489" s="304"/>
      <c r="F489" s="327">
        <v>1</v>
      </c>
      <c r="G489" s="306" t="s">
        <v>10</v>
      </c>
      <c r="H489" s="333"/>
      <c r="I489" s="729">
        <f>H489*F489</f>
        <v>0</v>
      </c>
      <c r="J489" s="579"/>
      <c r="K489" s="729">
        <f>F489*J489</f>
        <v>0</v>
      </c>
      <c r="L489" s="730">
        <f>K489+I489</f>
        <v>0</v>
      </c>
    </row>
    <row r="490" spans="1:12" ht="15">
      <c r="A490" s="311" t="s">
        <v>1768</v>
      </c>
      <c r="B490" s="328" t="s">
        <v>1830</v>
      </c>
      <c r="C490" s="317" t="s">
        <v>1831</v>
      </c>
      <c r="D490" s="303"/>
      <c r="E490" s="304"/>
      <c r="F490" s="327">
        <v>28</v>
      </c>
      <c r="G490" s="306" t="s">
        <v>11</v>
      </c>
      <c r="H490" s="313"/>
      <c r="I490" s="729">
        <f t="shared" si="42"/>
        <v>0</v>
      </c>
      <c r="J490" s="579"/>
      <c r="K490" s="729">
        <f t="shared" si="43"/>
        <v>0</v>
      </c>
      <c r="L490" s="730">
        <f t="shared" si="44"/>
        <v>0</v>
      </c>
    </row>
    <row r="491" spans="1:12" ht="15">
      <c r="A491" s="311" t="s">
        <v>1769</v>
      </c>
      <c r="B491" s="328" t="s">
        <v>1830</v>
      </c>
      <c r="C491" s="317" t="s">
        <v>1832</v>
      </c>
      <c r="D491" s="303"/>
      <c r="E491" s="304"/>
      <c r="F491" s="327">
        <v>8</v>
      </c>
      <c r="G491" s="306" t="s">
        <v>11</v>
      </c>
      <c r="H491" s="313"/>
      <c r="I491" s="729">
        <f>H491*F491</f>
        <v>0</v>
      </c>
      <c r="J491" s="579"/>
      <c r="K491" s="729">
        <f>F491*J491</f>
        <v>0</v>
      </c>
      <c r="L491" s="730">
        <f>K491+I491</f>
        <v>0</v>
      </c>
    </row>
    <row r="492" spans="1:12" ht="15">
      <c r="A492" s="311" t="s">
        <v>1770</v>
      </c>
      <c r="B492" s="298" t="s">
        <v>1828</v>
      </c>
      <c r="C492" s="317" t="s">
        <v>1833</v>
      </c>
      <c r="D492" s="303"/>
      <c r="E492" s="304"/>
      <c r="F492" s="327">
        <v>30</v>
      </c>
      <c r="G492" s="306" t="s">
        <v>11</v>
      </c>
      <c r="H492" s="333"/>
      <c r="I492" s="729">
        <f t="shared" si="42"/>
        <v>0</v>
      </c>
      <c r="J492" s="579"/>
      <c r="K492" s="729">
        <f t="shared" si="43"/>
        <v>0</v>
      </c>
      <c r="L492" s="730">
        <f t="shared" si="44"/>
        <v>0</v>
      </c>
    </row>
    <row r="493" spans="1:12" ht="15">
      <c r="A493" s="311" t="s">
        <v>1771</v>
      </c>
      <c r="B493" s="298" t="s">
        <v>1834</v>
      </c>
      <c r="C493" s="317" t="s">
        <v>1986</v>
      </c>
      <c r="D493" s="303"/>
      <c r="E493" s="304"/>
      <c r="F493" s="327">
        <v>30</v>
      </c>
      <c r="G493" s="306" t="s">
        <v>11</v>
      </c>
      <c r="H493" s="309"/>
      <c r="I493" s="729">
        <f t="shared" si="42"/>
        <v>0</v>
      </c>
      <c r="J493" s="579"/>
      <c r="K493" s="729">
        <f t="shared" si="43"/>
        <v>0</v>
      </c>
      <c r="L493" s="730">
        <f t="shared" si="44"/>
        <v>0</v>
      </c>
    </row>
    <row r="494" spans="1:12" ht="15">
      <c r="A494" s="311" t="s">
        <v>1772</v>
      </c>
      <c r="B494" s="298"/>
      <c r="C494" s="317" t="s">
        <v>1835</v>
      </c>
      <c r="D494" s="303"/>
      <c r="E494" s="304"/>
      <c r="F494" s="327">
        <v>2</v>
      </c>
      <c r="G494" s="306" t="s">
        <v>10</v>
      </c>
      <c r="H494" s="309"/>
      <c r="I494" s="729">
        <f t="shared" si="42"/>
        <v>0</v>
      </c>
      <c r="J494" s="579"/>
      <c r="K494" s="729">
        <f t="shared" si="43"/>
        <v>0</v>
      </c>
      <c r="L494" s="730">
        <f t="shared" si="44"/>
        <v>0</v>
      </c>
    </row>
    <row r="495" spans="1:12" ht="15">
      <c r="A495" s="311" t="s">
        <v>1773</v>
      </c>
      <c r="B495" s="298"/>
      <c r="C495" s="317" t="s">
        <v>1996</v>
      </c>
      <c r="D495" s="303"/>
      <c r="E495" s="304"/>
      <c r="F495" s="327">
        <v>1</v>
      </c>
      <c r="G495" s="306" t="s">
        <v>10</v>
      </c>
      <c r="H495" s="333"/>
      <c r="I495" s="729">
        <f t="shared" si="42"/>
        <v>0</v>
      </c>
      <c r="J495" s="579"/>
      <c r="K495" s="729">
        <f t="shared" si="43"/>
        <v>0</v>
      </c>
      <c r="L495" s="730">
        <f t="shared" si="44"/>
        <v>0</v>
      </c>
    </row>
    <row r="496" spans="1:12" ht="15">
      <c r="A496" s="311" t="s">
        <v>1774</v>
      </c>
      <c r="B496" s="298"/>
      <c r="C496" s="317" t="s">
        <v>1836</v>
      </c>
      <c r="D496" s="303"/>
      <c r="E496" s="304"/>
      <c r="F496" s="327">
        <v>1</v>
      </c>
      <c r="G496" s="306" t="s">
        <v>10</v>
      </c>
      <c r="H496" s="333"/>
      <c r="I496" s="729">
        <f t="shared" si="42"/>
        <v>0</v>
      </c>
      <c r="J496" s="579"/>
      <c r="K496" s="729">
        <f t="shared" si="43"/>
        <v>0</v>
      </c>
      <c r="L496" s="730">
        <f t="shared" si="44"/>
        <v>0</v>
      </c>
    </row>
    <row r="497" spans="1:12" ht="15">
      <c r="A497" s="311" t="s">
        <v>1775</v>
      </c>
      <c r="B497" s="298"/>
      <c r="C497" s="317" t="s">
        <v>1837</v>
      </c>
      <c r="D497" s="303"/>
      <c r="E497" s="304"/>
      <c r="F497" s="327">
        <v>1</v>
      </c>
      <c r="G497" s="306" t="s">
        <v>10</v>
      </c>
      <c r="H497" s="333"/>
      <c r="I497" s="729">
        <f t="shared" si="42"/>
        <v>0</v>
      </c>
      <c r="J497" s="579"/>
      <c r="K497" s="729">
        <f t="shared" si="43"/>
        <v>0</v>
      </c>
      <c r="L497" s="730">
        <f t="shared" si="44"/>
        <v>0</v>
      </c>
    </row>
    <row r="498" spans="1:12" ht="15">
      <c r="A498" s="311" t="s">
        <v>1776</v>
      </c>
      <c r="B498" s="298"/>
      <c r="C498" s="317" t="s">
        <v>1838</v>
      </c>
      <c r="D498" s="303"/>
      <c r="E498" s="304"/>
      <c r="F498" s="327">
        <v>1</v>
      </c>
      <c r="G498" s="306" t="s">
        <v>10</v>
      </c>
      <c r="H498" s="333"/>
      <c r="I498" s="729">
        <f t="shared" si="42"/>
        <v>0</v>
      </c>
      <c r="J498" s="579"/>
      <c r="K498" s="729">
        <f t="shared" si="43"/>
        <v>0</v>
      </c>
      <c r="L498" s="730">
        <f t="shared" si="44"/>
        <v>0</v>
      </c>
    </row>
    <row r="499" spans="1:12" ht="15">
      <c r="A499" s="311" t="s">
        <v>1777</v>
      </c>
      <c r="B499" s="298"/>
      <c r="C499" s="317" t="s">
        <v>1839</v>
      </c>
      <c r="D499" s="303"/>
      <c r="E499" s="304"/>
      <c r="F499" s="323">
        <v>1</v>
      </c>
      <c r="G499" s="306" t="s">
        <v>10</v>
      </c>
      <c r="H499" s="309"/>
      <c r="I499" s="729">
        <f t="shared" si="42"/>
        <v>0</v>
      </c>
      <c r="J499" s="307"/>
      <c r="K499" s="729">
        <f t="shared" si="43"/>
        <v>0</v>
      </c>
      <c r="L499" s="730">
        <f t="shared" si="44"/>
        <v>0</v>
      </c>
    </row>
    <row r="500" spans="1:12" ht="15">
      <c r="A500" s="311" t="s">
        <v>1778</v>
      </c>
      <c r="B500" s="298"/>
      <c r="C500" s="758" t="s">
        <v>1840</v>
      </c>
      <c r="D500" s="576"/>
      <c r="E500" s="304"/>
      <c r="F500" s="754">
        <v>1</v>
      </c>
      <c r="G500" s="308" t="s">
        <v>10</v>
      </c>
      <c r="H500" s="299"/>
      <c r="I500" s="729">
        <f t="shared" si="42"/>
        <v>0</v>
      </c>
      <c r="J500" s="307"/>
      <c r="K500" s="729">
        <f t="shared" si="43"/>
        <v>0</v>
      </c>
      <c r="L500" s="730">
        <f t="shared" si="44"/>
        <v>0</v>
      </c>
    </row>
    <row r="501" spans="1:12" ht="30">
      <c r="A501" s="311" t="s">
        <v>1779</v>
      </c>
      <c r="B501" s="298"/>
      <c r="C501" s="317" t="s">
        <v>1997</v>
      </c>
      <c r="D501" s="303"/>
      <c r="E501" s="304"/>
      <c r="F501" s="323">
        <v>1</v>
      </c>
      <c r="G501" s="306" t="s">
        <v>10</v>
      </c>
      <c r="H501" s="309"/>
      <c r="I501" s="729">
        <f t="shared" si="42"/>
        <v>0</v>
      </c>
      <c r="J501" s="307"/>
      <c r="K501" s="729">
        <f t="shared" si="43"/>
        <v>0</v>
      </c>
      <c r="L501" s="730">
        <f t="shared" si="44"/>
        <v>0</v>
      </c>
    </row>
    <row r="502" spans="1:12" ht="15">
      <c r="A502" s="311"/>
      <c r="B502" s="298"/>
      <c r="C502" s="317"/>
      <c r="D502" s="303"/>
      <c r="E502" s="304"/>
      <c r="F502" s="323">
        <v>0</v>
      </c>
      <c r="G502" s="306"/>
      <c r="H502" s="333">
        <v>0</v>
      </c>
      <c r="I502" s="729">
        <f t="shared" si="42"/>
        <v>0</v>
      </c>
      <c r="J502" s="607">
        <v>0</v>
      </c>
      <c r="K502" s="729">
        <f t="shared" si="43"/>
        <v>0</v>
      </c>
      <c r="L502" s="730">
        <f t="shared" si="44"/>
        <v>0</v>
      </c>
    </row>
    <row r="503" spans="1:12" s="574" customFormat="1" ht="15.75">
      <c r="A503" s="346"/>
      <c r="B503" s="340"/>
      <c r="C503" s="347" t="s">
        <v>1841</v>
      </c>
      <c r="D503" s="342"/>
      <c r="E503" s="343"/>
      <c r="F503" s="348">
        <v>0</v>
      </c>
      <c r="G503" s="733"/>
      <c r="H503" s="345">
        <v>0</v>
      </c>
      <c r="I503" s="728">
        <f>SUM(I504:I512)</f>
        <v>0</v>
      </c>
      <c r="J503" s="350">
        <v>0</v>
      </c>
      <c r="K503" s="728">
        <f>SUM(K504:K512)</f>
        <v>0</v>
      </c>
      <c r="L503" s="728">
        <f>SUM(L504:L512)</f>
        <v>0</v>
      </c>
    </row>
    <row r="504" spans="1:12" ht="15">
      <c r="A504" s="311" t="s">
        <v>1780</v>
      </c>
      <c r="B504" s="329" t="s">
        <v>1842</v>
      </c>
      <c r="C504" s="330" t="s">
        <v>1998</v>
      </c>
      <c r="D504" s="626"/>
      <c r="E504" s="580"/>
      <c r="F504" s="332">
        <v>18</v>
      </c>
      <c r="G504" s="331" t="s">
        <v>11</v>
      </c>
      <c r="H504" s="352"/>
      <c r="I504" s="729">
        <f aca="true" t="shared" si="45" ref="I504:I516">H504*F504</f>
        <v>0</v>
      </c>
      <c r="J504" s="307"/>
      <c r="K504" s="729">
        <f aca="true" t="shared" si="46" ref="K504:K516">F504*J504</f>
        <v>0</v>
      </c>
      <c r="L504" s="730">
        <f aca="true" t="shared" si="47" ref="L504:L516">K504+I504</f>
        <v>0</v>
      </c>
    </row>
    <row r="505" spans="1:12" ht="15">
      <c r="A505" s="311" t="s">
        <v>1781</v>
      </c>
      <c r="B505" s="330"/>
      <c r="C505" s="330" t="s">
        <v>1999</v>
      </c>
      <c r="D505" s="626"/>
      <c r="E505" s="580"/>
      <c r="F505" s="332">
        <v>1</v>
      </c>
      <c r="G505" s="331" t="s">
        <v>11</v>
      </c>
      <c r="H505" s="352"/>
      <c r="I505" s="729">
        <f t="shared" si="45"/>
        <v>0</v>
      </c>
      <c r="J505" s="307"/>
      <c r="K505" s="729">
        <f t="shared" si="46"/>
        <v>0</v>
      </c>
      <c r="L505" s="730">
        <f t="shared" si="47"/>
        <v>0</v>
      </c>
    </row>
    <row r="506" spans="1:12" ht="15">
      <c r="A506" s="311" t="s">
        <v>1782</v>
      </c>
      <c r="B506" s="329" t="s">
        <v>1843</v>
      </c>
      <c r="C506" s="330" t="s">
        <v>1844</v>
      </c>
      <c r="D506" s="626"/>
      <c r="E506" s="580"/>
      <c r="F506" s="332">
        <v>3</v>
      </c>
      <c r="G506" s="331" t="s">
        <v>11</v>
      </c>
      <c r="H506" s="352"/>
      <c r="I506" s="729">
        <f t="shared" si="45"/>
        <v>0</v>
      </c>
      <c r="J506" s="307"/>
      <c r="K506" s="729">
        <f t="shared" si="46"/>
        <v>0</v>
      </c>
      <c r="L506" s="730">
        <f t="shared" si="47"/>
        <v>0</v>
      </c>
    </row>
    <row r="507" spans="1:12" ht="15">
      <c r="A507" s="311" t="s">
        <v>1783</v>
      </c>
      <c r="B507" s="329" t="s">
        <v>1845</v>
      </c>
      <c r="C507" s="330" t="s">
        <v>1846</v>
      </c>
      <c r="D507" s="627"/>
      <c r="E507" s="628"/>
      <c r="F507" s="332">
        <v>4</v>
      </c>
      <c r="G507" s="331" t="s">
        <v>11</v>
      </c>
      <c r="H507" s="352"/>
      <c r="I507" s="729">
        <f t="shared" si="45"/>
        <v>0</v>
      </c>
      <c r="J507" s="307"/>
      <c r="K507" s="729">
        <f t="shared" si="46"/>
        <v>0</v>
      </c>
      <c r="L507" s="730">
        <f t="shared" si="47"/>
        <v>0</v>
      </c>
    </row>
    <row r="508" spans="1:12" ht="15">
      <c r="A508" s="311" t="s">
        <v>1784</v>
      </c>
      <c r="B508" s="330" t="s">
        <v>1847</v>
      </c>
      <c r="C508" s="330" t="s">
        <v>1848</v>
      </c>
      <c r="D508" s="629"/>
      <c r="E508" s="628"/>
      <c r="F508" s="332">
        <v>3</v>
      </c>
      <c r="G508" s="331" t="s">
        <v>11</v>
      </c>
      <c r="H508" s="352"/>
      <c r="I508" s="729">
        <f t="shared" si="45"/>
        <v>0</v>
      </c>
      <c r="J508" s="307"/>
      <c r="K508" s="729">
        <f t="shared" si="46"/>
        <v>0</v>
      </c>
      <c r="L508" s="730">
        <f t="shared" si="47"/>
        <v>0</v>
      </c>
    </row>
    <row r="509" spans="1:12" ht="15">
      <c r="A509" s="311" t="s">
        <v>1785</v>
      </c>
      <c r="B509" s="330" t="s">
        <v>1847</v>
      </c>
      <c r="C509" s="330" t="s">
        <v>1849</v>
      </c>
      <c r="D509" s="627"/>
      <c r="E509" s="628"/>
      <c r="F509" s="332">
        <v>1</v>
      </c>
      <c r="G509" s="331" t="s">
        <v>11</v>
      </c>
      <c r="H509" s="352"/>
      <c r="I509" s="729">
        <f t="shared" si="45"/>
        <v>0</v>
      </c>
      <c r="J509" s="307"/>
      <c r="K509" s="729">
        <f t="shared" si="46"/>
        <v>0</v>
      </c>
      <c r="L509" s="730">
        <f t="shared" si="47"/>
        <v>0</v>
      </c>
    </row>
    <row r="510" spans="1:12" ht="15">
      <c r="A510" s="311" t="s">
        <v>1786</v>
      </c>
      <c r="B510" s="330" t="s">
        <v>1847</v>
      </c>
      <c r="C510" s="330" t="s">
        <v>1850</v>
      </c>
      <c r="D510" s="627"/>
      <c r="E510" s="628"/>
      <c r="F510" s="332">
        <v>1</v>
      </c>
      <c r="G510" s="331" t="s">
        <v>11</v>
      </c>
      <c r="H510" s="352"/>
      <c r="I510" s="729">
        <f t="shared" si="45"/>
        <v>0</v>
      </c>
      <c r="J510" s="307"/>
      <c r="K510" s="729">
        <f t="shared" si="46"/>
        <v>0</v>
      </c>
      <c r="L510" s="730">
        <f t="shared" si="47"/>
        <v>0</v>
      </c>
    </row>
    <row r="511" spans="1:12" ht="15">
      <c r="A511" s="311" t="s">
        <v>1787</v>
      </c>
      <c r="B511" s="328" t="s">
        <v>1830</v>
      </c>
      <c r="C511" s="330" t="s">
        <v>1851</v>
      </c>
      <c r="D511" s="627"/>
      <c r="E511" s="628"/>
      <c r="F511" s="332">
        <v>20</v>
      </c>
      <c r="G511" s="331" t="s">
        <v>11</v>
      </c>
      <c r="H511" s="352"/>
      <c r="I511" s="729">
        <f t="shared" si="45"/>
        <v>0</v>
      </c>
      <c r="J511" s="307"/>
      <c r="K511" s="729">
        <f t="shared" si="46"/>
        <v>0</v>
      </c>
      <c r="L511" s="730">
        <f t="shared" si="47"/>
        <v>0</v>
      </c>
    </row>
    <row r="512" spans="1:12" ht="15">
      <c r="A512" s="311" t="s">
        <v>1788</v>
      </c>
      <c r="B512" s="328" t="s">
        <v>1852</v>
      </c>
      <c r="C512" s="330" t="s">
        <v>1853</v>
      </c>
      <c r="D512" s="627"/>
      <c r="E512" s="580"/>
      <c r="F512" s="332">
        <v>3</v>
      </c>
      <c r="G512" s="331" t="s">
        <v>11</v>
      </c>
      <c r="H512" s="352"/>
      <c r="I512" s="729">
        <f t="shared" si="45"/>
        <v>0</v>
      </c>
      <c r="J512" s="307"/>
      <c r="K512" s="729">
        <f t="shared" si="46"/>
        <v>0</v>
      </c>
      <c r="L512" s="730">
        <f t="shared" si="47"/>
        <v>0</v>
      </c>
    </row>
    <row r="513" spans="1:12" ht="15">
      <c r="A513" s="311"/>
      <c r="B513" s="298"/>
      <c r="C513" s="317"/>
      <c r="D513" s="303"/>
      <c r="E513" s="304"/>
      <c r="F513" s="323">
        <v>0</v>
      </c>
      <c r="G513" s="306"/>
      <c r="H513" s="333">
        <v>0</v>
      </c>
      <c r="I513" s="729">
        <f t="shared" si="45"/>
        <v>0</v>
      </c>
      <c r="J513" s="310">
        <v>0</v>
      </c>
      <c r="K513" s="729">
        <f t="shared" si="46"/>
        <v>0</v>
      </c>
      <c r="L513" s="730">
        <f t="shared" si="47"/>
        <v>0</v>
      </c>
    </row>
    <row r="514" spans="1:12" s="574" customFormat="1" ht="15.75">
      <c r="A514" s="346"/>
      <c r="B514" s="340"/>
      <c r="C514" s="347" t="s">
        <v>1854</v>
      </c>
      <c r="D514" s="342"/>
      <c r="E514" s="343"/>
      <c r="F514" s="348">
        <v>0</v>
      </c>
      <c r="G514" s="349"/>
      <c r="H514" s="345">
        <v>0</v>
      </c>
      <c r="I514" s="728">
        <f>SUM(I515:I524)</f>
        <v>0</v>
      </c>
      <c r="J514" s="350">
        <v>0</v>
      </c>
      <c r="K514" s="728">
        <f>SUM(K515:K524)</f>
        <v>0</v>
      </c>
      <c r="L514" s="728">
        <f>SUM(L515:L524)</f>
        <v>0</v>
      </c>
    </row>
    <row r="515" spans="1:12" ht="15">
      <c r="A515" s="311" t="s">
        <v>1789</v>
      </c>
      <c r="B515" s="301"/>
      <c r="C515" s="776" t="s">
        <v>1987</v>
      </c>
      <c r="D515" s="303"/>
      <c r="E515" s="304"/>
      <c r="F515" s="323">
        <v>6</v>
      </c>
      <c r="G515" s="306" t="s">
        <v>11</v>
      </c>
      <c r="H515" s="309"/>
      <c r="I515" s="729">
        <f t="shared" si="45"/>
        <v>0</v>
      </c>
      <c r="J515" s="307"/>
      <c r="K515" s="729">
        <f t="shared" si="46"/>
        <v>0</v>
      </c>
      <c r="L515" s="730">
        <f t="shared" si="47"/>
        <v>0</v>
      </c>
    </row>
    <row r="516" spans="1:12" ht="15">
      <c r="A516" s="311" t="s">
        <v>1790</v>
      </c>
      <c r="B516" s="301"/>
      <c r="C516" s="317" t="s">
        <v>1855</v>
      </c>
      <c r="D516" s="303"/>
      <c r="E516" s="304"/>
      <c r="F516" s="323">
        <v>4</v>
      </c>
      <c r="G516" s="306" t="s">
        <v>11</v>
      </c>
      <c r="H516" s="309"/>
      <c r="I516" s="729">
        <f t="shared" si="45"/>
        <v>0</v>
      </c>
      <c r="J516" s="307"/>
      <c r="K516" s="729">
        <f t="shared" si="46"/>
        <v>0</v>
      </c>
      <c r="L516" s="730">
        <f t="shared" si="47"/>
        <v>0</v>
      </c>
    </row>
    <row r="517" spans="1:12" ht="30">
      <c r="A517" s="311" t="s">
        <v>1791</v>
      </c>
      <c r="B517" s="301"/>
      <c r="C517" s="365" t="s">
        <v>1856</v>
      </c>
      <c r="D517" s="303"/>
      <c r="E517" s="304"/>
      <c r="F517" s="323">
        <v>1</v>
      </c>
      <c r="G517" s="306" t="s">
        <v>11</v>
      </c>
      <c r="H517" s="309"/>
      <c r="I517" s="729">
        <f>H517*F517</f>
        <v>0</v>
      </c>
      <c r="J517" s="307"/>
      <c r="K517" s="729">
        <f>F517*J517</f>
        <v>0</v>
      </c>
      <c r="L517" s="730">
        <f>K517+I517</f>
        <v>0</v>
      </c>
    </row>
    <row r="518" spans="1:12" ht="30">
      <c r="A518" s="311" t="s">
        <v>1792</v>
      </c>
      <c r="B518" s="301"/>
      <c r="C518" s="365" t="s">
        <v>1857</v>
      </c>
      <c r="D518" s="303"/>
      <c r="E518" s="304"/>
      <c r="F518" s="323">
        <v>1</v>
      </c>
      <c r="G518" s="306" t="s">
        <v>11</v>
      </c>
      <c r="H518" s="309"/>
      <c r="I518" s="729">
        <f>H518*F518</f>
        <v>0</v>
      </c>
      <c r="J518" s="307"/>
      <c r="K518" s="729">
        <f>F518*J518</f>
        <v>0</v>
      </c>
      <c r="L518" s="730">
        <f>K518+I518</f>
        <v>0</v>
      </c>
    </row>
    <row r="519" spans="1:12" ht="30">
      <c r="A519" s="311" t="s">
        <v>1793</v>
      </c>
      <c r="B519" s="301"/>
      <c r="C519" s="365" t="s">
        <v>1858</v>
      </c>
      <c r="D519" s="303"/>
      <c r="E519" s="304"/>
      <c r="F519" s="323">
        <v>1</v>
      </c>
      <c r="G519" s="306" t="s">
        <v>11</v>
      </c>
      <c r="H519" s="309"/>
      <c r="I519" s="729">
        <f>H519*F519</f>
        <v>0</v>
      </c>
      <c r="J519" s="307"/>
      <c r="K519" s="729">
        <f>F519*J519</f>
        <v>0</v>
      </c>
      <c r="L519" s="730">
        <f>K519+I519</f>
        <v>0</v>
      </c>
    </row>
    <row r="520" spans="1:12" ht="30">
      <c r="A520" s="311" t="s">
        <v>1794</v>
      </c>
      <c r="B520" s="301" t="s">
        <v>1845</v>
      </c>
      <c r="C520" s="365" t="s">
        <v>2000</v>
      </c>
      <c r="D520" s="303"/>
      <c r="E520" s="304"/>
      <c r="F520" s="327">
        <v>4</v>
      </c>
      <c r="G520" s="306" t="s">
        <v>11</v>
      </c>
      <c r="H520" s="309"/>
      <c r="I520" s="729">
        <f>H520*F520</f>
        <v>0</v>
      </c>
      <c r="J520" s="579"/>
      <c r="K520" s="729">
        <f>F520*J520</f>
        <v>0</v>
      </c>
      <c r="L520" s="730">
        <f>K520+I520</f>
        <v>0</v>
      </c>
    </row>
    <row r="521" spans="1:12" ht="30">
      <c r="A521" s="311" t="s">
        <v>1795</v>
      </c>
      <c r="B521" s="301" t="s">
        <v>1845</v>
      </c>
      <c r="C521" s="365" t="s">
        <v>1859</v>
      </c>
      <c r="D521" s="303"/>
      <c r="E521" s="304"/>
      <c r="F521" s="327">
        <v>6</v>
      </c>
      <c r="G521" s="306" t="s">
        <v>10</v>
      </c>
      <c r="H521" s="309"/>
      <c r="I521" s="729">
        <f>H521*F521</f>
        <v>0</v>
      </c>
      <c r="J521" s="579"/>
      <c r="K521" s="729">
        <f>F521*J521</f>
        <v>0</v>
      </c>
      <c r="L521" s="730">
        <f>K521+I521</f>
        <v>0</v>
      </c>
    </row>
    <row r="522" spans="1:12" ht="15">
      <c r="A522" s="311" t="s">
        <v>1796</v>
      </c>
      <c r="B522" s="329" t="s">
        <v>1845</v>
      </c>
      <c r="C522" s="317" t="s">
        <v>1860</v>
      </c>
      <c r="D522" s="303"/>
      <c r="E522" s="304"/>
      <c r="F522" s="327">
        <v>2</v>
      </c>
      <c r="G522" s="306" t="s">
        <v>11</v>
      </c>
      <c r="H522" s="309"/>
      <c r="I522" s="729">
        <f aca="true" t="shared" si="48" ref="I522:I556">H522*F522</f>
        <v>0</v>
      </c>
      <c r="J522" s="579"/>
      <c r="K522" s="729">
        <f aca="true" t="shared" si="49" ref="K522:K560">F522*J522</f>
        <v>0</v>
      </c>
      <c r="L522" s="730">
        <f aca="true" t="shared" si="50" ref="L522:L560">K522+I522</f>
        <v>0</v>
      </c>
    </row>
    <row r="523" spans="1:12" ht="15">
      <c r="A523" s="311" t="s">
        <v>1797</v>
      </c>
      <c r="B523" s="329" t="s">
        <v>1845</v>
      </c>
      <c r="C523" s="317" t="s">
        <v>1988</v>
      </c>
      <c r="D523" s="303"/>
      <c r="E523" s="304"/>
      <c r="F523" s="327">
        <v>1</v>
      </c>
      <c r="G523" s="306" t="s">
        <v>11</v>
      </c>
      <c r="H523" s="309"/>
      <c r="I523" s="729">
        <f>H523*F523</f>
        <v>0</v>
      </c>
      <c r="J523" s="579"/>
      <c r="K523" s="729">
        <f>F523*J523</f>
        <v>0</v>
      </c>
      <c r="L523" s="730">
        <f>K523+I523</f>
        <v>0</v>
      </c>
    </row>
    <row r="524" spans="1:12" ht="15">
      <c r="A524" s="311" t="s">
        <v>1798</v>
      </c>
      <c r="B524" s="329" t="s">
        <v>1861</v>
      </c>
      <c r="C524" s="317" t="s">
        <v>1862</v>
      </c>
      <c r="D524" s="303"/>
      <c r="E524" s="304"/>
      <c r="F524" s="327">
        <v>2</v>
      </c>
      <c r="G524" s="306" t="s">
        <v>11</v>
      </c>
      <c r="H524" s="309"/>
      <c r="I524" s="729">
        <f t="shared" si="48"/>
        <v>0</v>
      </c>
      <c r="J524" s="579"/>
      <c r="K524" s="729">
        <f t="shared" si="49"/>
        <v>0</v>
      </c>
      <c r="L524" s="730">
        <f t="shared" si="50"/>
        <v>0</v>
      </c>
    </row>
    <row r="525" spans="1:12" ht="15">
      <c r="A525" s="311"/>
      <c r="B525" s="298"/>
      <c r="C525" s="317"/>
      <c r="D525" s="303"/>
      <c r="E525" s="304"/>
      <c r="F525" s="323">
        <v>0</v>
      </c>
      <c r="G525" s="306"/>
      <c r="H525" s="333">
        <v>0</v>
      </c>
      <c r="I525" s="729">
        <f t="shared" si="48"/>
        <v>0</v>
      </c>
      <c r="J525" s="310">
        <v>0</v>
      </c>
      <c r="K525" s="729">
        <f t="shared" si="49"/>
        <v>0</v>
      </c>
      <c r="L525" s="730">
        <f t="shared" si="50"/>
        <v>0</v>
      </c>
    </row>
    <row r="526" spans="1:12" s="574" customFormat="1" ht="15.75">
      <c r="A526" s="346"/>
      <c r="B526" s="340"/>
      <c r="C526" s="347" t="s">
        <v>1863</v>
      </c>
      <c r="D526" s="342"/>
      <c r="E526" s="343"/>
      <c r="F526" s="348">
        <v>0</v>
      </c>
      <c r="G526" s="349"/>
      <c r="H526" s="345">
        <v>0</v>
      </c>
      <c r="I526" s="728">
        <f>SUM(I527:I538)</f>
        <v>0</v>
      </c>
      <c r="J526" s="350">
        <v>0</v>
      </c>
      <c r="K526" s="728">
        <f>SUM(K527:K538)</f>
        <v>0</v>
      </c>
      <c r="L526" s="728">
        <f>SUM(L527:L538)</f>
        <v>0</v>
      </c>
    </row>
    <row r="527" spans="1:12" ht="15">
      <c r="A527" s="311" t="s">
        <v>1799</v>
      </c>
      <c r="B527" s="298" t="s">
        <v>1864</v>
      </c>
      <c r="C527" s="317" t="s">
        <v>1865</v>
      </c>
      <c r="D527" s="303"/>
      <c r="E527" s="303"/>
      <c r="F527" s="322">
        <v>40</v>
      </c>
      <c r="G527" s="298" t="s">
        <v>26</v>
      </c>
      <c r="H527" s="309"/>
      <c r="I527" s="729">
        <f t="shared" si="48"/>
        <v>0</v>
      </c>
      <c r="J527" s="307"/>
      <c r="K527" s="729">
        <f t="shared" si="49"/>
        <v>0</v>
      </c>
      <c r="L527" s="730">
        <f t="shared" si="50"/>
        <v>0</v>
      </c>
    </row>
    <row r="528" spans="1:12" ht="15">
      <c r="A528" s="311" t="s">
        <v>1800</v>
      </c>
      <c r="B528" s="298"/>
      <c r="C528" s="317" t="s">
        <v>1866</v>
      </c>
      <c r="D528" s="303"/>
      <c r="E528" s="304"/>
      <c r="F528" s="327">
        <v>20</v>
      </c>
      <c r="G528" s="306" t="s">
        <v>11</v>
      </c>
      <c r="H528" s="309"/>
      <c r="I528" s="729">
        <f t="shared" si="48"/>
        <v>0</v>
      </c>
      <c r="J528" s="307"/>
      <c r="K528" s="729">
        <f t="shared" si="49"/>
        <v>0</v>
      </c>
      <c r="L528" s="730">
        <f t="shared" si="50"/>
        <v>0</v>
      </c>
    </row>
    <row r="529" spans="1:12" ht="15">
      <c r="A529" s="311" t="s">
        <v>1801</v>
      </c>
      <c r="B529" s="298"/>
      <c r="C529" s="317" t="s">
        <v>1867</v>
      </c>
      <c r="D529" s="303"/>
      <c r="E529" s="304"/>
      <c r="F529" s="327">
        <v>40</v>
      </c>
      <c r="G529" s="306" t="s">
        <v>26</v>
      </c>
      <c r="H529" s="309"/>
      <c r="I529" s="729">
        <f t="shared" si="48"/>
        <v>0</v>
      </c>
      <c r="J529" s="307"/>
      <c r="K529" s="729">
        <f t="shared" si="49"/>
        <v>0</v>
      </c>
      <c r="L529" s="730">
        <f t="shared" si="50"/>
        <v>0</v>
      </c>
    </row>
    <row r="530" spans="1:12" ht="15">
      <c r="A530" s="311" t="s">
        <v>1802</v>
      </c>
      <c r="B530" s="298"/>
      <c r="C530" s="317" t="s">
        <v>1868</v>
      </c>
      <c r="D530" s="303"/>
      <c r="E530" s="304"/>
      <c r="F530" s="327">
        <v>40</v>
      </c>
      <c r="G530" s="306" t="s">
        <v>11</v>
      </c>
      <c r="H530" s="309"/>
      <c r="I530" s="729">
        <f t="shared" si="48"/>
        <v>0</v>
      </c>
      <c r="J530" s="310"/>
      <c r="K530" s="729">
        <f t="shared" si="49"/>
        <v>0</v>
      </c>
      <c r="L530" s="730">
        <f t="shared" si="50"/>
        <v>0</v>
      </c>
    </row>
    <row r="531" spans="1:12" ht="15">
      <c r="A531" s="311" t="s">
        <v>1803</v>
      </c>
      <c r="B531" s="298"/>
      <c r="C531" s="317" t="s">
        <v>1869</v>
      </c>
      <c r="D531" s="303"/>
      <c r="E531" s="304"/>
      <c r="F531" s="327">
        <v>40</v>
      </c>
      <c r="G531" s="306" t="s">
        <v>11</v>
      </c>
      <c r="H531" s="309"/>
      <c r="I531" s="729">
        <f t="shared" si="48"/>
        <v>0</v>
      </c>
      <c r="J531" s="310"/>
      <c r="K531" s="729">
        <f t="shared" si="49"/>
        <v>0</v>
      </c>
      <c r="L531" s="730">
        <f t="shared" si="50"/>
        <v>0</v>
      </c>
    </row>
    <row r="532" spans="1:12" ht="15">
      <c r="A532" s="311" t="s">
        <v>1804</v>
      </c>
      <c r="B532" s="298"/>
      <c r="C532" s="317" t="s">
        <v>1870</v>
      </c>
      <c r="D532" s="303"/>
      <c r="E532" s="304"/>
      <c r="F532" s="327">
        <v>2</v>
      </c>
      <c r="G532" s="306" t="s">
        <v>11</v>
      </c>
      <c r="H532" s="309"/>
      <c r="I532" s="729">
        <f t="shared" si="48"/>
        <v>0</v>
      </c>
      <c r="J532" s="310"/>
      <c r="K532" s="729">
        <f t="shared" si="49"/>
        <v>0</v>
      </c>
      <c r="L532" s="730">
        <f t="shared" si="50"/>
        <v>0</v>
      </c>
    </row>
    <row r="533" spans="1:12" ht="15">
      <c r="A533" s="311" t="s">
        <v>1805</v>
      </c>
      <c r="B533" s="298"/>
      <c r="C533" s="317" t="s">
        <v>1871</v>
      </c>
      <c r="D533" s="303"/>
      <c r="E533" s="304"/>
      <c r="F533" s="327">
        <v>1</v>
      </c>
      <c r="G533" s="306" t="s">
        <v>11</v>
      </c>
      <c r="H533" s="309"/>
      <c r="I533" s="729">
        <f t="shared" si="48"/>
        <v>0</v>
      </c>
      <c r="J533" s="310"/>
      <c r="K533" s="729">
        <f t="shared" si="49"/>
        <v>0</v>
      </c>
      <c r="L533" s="730">
        <f t="shared" si="50"/>
        <v>0</v>
      </c>
    </row>
    <row r="534" spans="1:12" ht="15">
      <c r="A534" s="311" t="s">
        <v>1806</v>
      </c>
      <c r="B534" s="298"/>
      <c r="C534" s="317" t="s">
        <v>1872</v>
      </c>
      <c r="D534" s="303"/>
      <c r="E534" s="304"/>
      <c r="F534" s="327">
        <v>16</v>
      </c>
      <c r="G534" s="306" t="s">
        <v>11</v>
      </c>
      <c r="H534" s="333"/>
      <c r="I534" s="729">
        <f t="shared" si="48"/>
        <v>0</v>
      </c>
      <c r="J534" s="307"/>
      <c r="K534" s="729">
        <f t="shared" si="49"/>
        <v>0</v>
      </c>
      <c r="L534" s="730">
        <f t="shared" si="50"/>
        <v>0</v>
      </c>
    </row>
    <row r="535" spans="1:12" ht="15">
      <c r="A535" s="311" t="s">
        <v>1807</v>
      </c>
      <c r="B535" s="298"/>
      <c r="C535" s="317" t="s">
        <v>1873</v>
      </c>
      <c r="D535" s="303"/>
      <c r="E535" s="304"/>
      <c r="F535" s="327">
        <v>16</v>
      </c>
      <c r="G535" s="306" t="s">
        <v>11</v>
      </c>
      <c r="H535" s="333"/>
      <c r="I535" s="729">
        <f t="shared" si="48"/>
        <v>0</v>
      </c>
      <c r="J535" s="307"/>
      <c r="K535" s="729">
        <f t="shared" si="49"/>
        <v>0</v>
      </c>
      <c r="L535" s="730">
        <f t="shared" si="50"/>
        <v>0</v>
      </c>
    </row>
    <row r="536" spans="1:12" ht="15">
      <c r="A536" s="311" t="s">
        <v>1808</v>
      </c>
      <c r="B536" s="298"/>
      <c r="C536" s="317" t="s">
        <v>1874</v>
      </c>
      <c r="D536" s="303"/>
      <c r="E536" s="304"/>
      <c r="F536" s="327">
        <v>2</v>
      </c>
      <c r="G536" s="306" t="s">
        <v>11</v>
      </c>
      <c r="H536" s="333"/>
      <c r="I536" s="729">
        <f t="shared" si="48"/>
        <v>0</v>
      </c>
      <c r="J536" s="307"/>
      <c r="K536" s="729">
        <f t="shared" si="49"/>
        <v>0</v>
      </c>
      <c r="L536" s="730">
        <f t="shared" si="50"/>
        <v>0</v>
      </c>
    </row>
    <row r="537" spans="1:12" ht="15">
      <c r="A537" s="311" t="s">
        <v>1809</v>
      </c>
      <c r="B537" s="298"/>
      <c r="C537" s="317" t="s">
        <v>1875</v>
      </c>
      <c r="D537" s="303"/>
      <c r="E537" s="304"/>
      <c r="F537" s="327">
        <v>1</v>
      </c>
      <c r="G537" s="306" t="s">
        <v>10</v>
      </c>
      <c r="H537" s="309"/>
      <c r="I537" s="729">
        <f t="shared" si="48"/>
        <v>0</v>
      </c>
      <c r="J537" s="307"/>
      <c r="K537" s="729">
        <f t="shared" si="49"/>
        <v>0</v>
      </c>
      <c r="L537" s="730">
        <f t="shared" si="50"/>
        <v>0</v>
      </c>
    </row>
    <row r="538" spans="1:12" ht="15">
      <c r="A538" s="311" t="s">
        <v>1810</v>
      </c>
      <c r="B538" s="298"/>
      <c r="C538" s="298" t="s">
        <v>1876</v>
      </c>
      <c r="D538" s="303"/>
      <c r="E538" s="304"/>
      <c r="F538" s="327">
        <v>1</v>
      </c>
      <c r="G538" s="306" t="s">
        <v>10</v>
      </c>
      <c r="H538" s="313"/>
      <c r="I538" s="729">
        <f t="shared" si="48"/>
        <v>0</v>
      </c>
      <c r="J538" s="307"/>
      <c r="K538" s="729">
        <f t="shared" si="49"/>
        <v>0</v>
      </c>
      <c r="L538" s="730">
        <f t="shared" si="50"/>
        <v>0</v>
      </c>
    </row>
    <row r="539" spans="1:12" ht="15">
      <c r="A539" s="311"/>
      <c r="B539" s="298"/>
      <c r="C539" s="298"/>
      <c r="D539" s="303"/>
      <c r="E539" s="304"/>
      <c r="F539" s="323">
        <v>0</v>
      </c>
      <c r="G539" s="306"/>
      <c r="H539" s="333">
        <v>0</v>
      </c>
      <c r="I539" s="729">
        <f t="shared" si="48"/>
        <v>0</v>
      </c>
      <c r="J539" s="310">
        <v>0</v>
      </c>
      <c r="K539" s="729">
        <f t="shared" si="49"/>
        <v>0</v>
      </c>
      <c r="L539" s="730">
        <f t="shared" si="50"/>
        <v>0</v>
      </c>
    </row>
    <row r="540" spans="1:12" s="574" customFormat="1" ht="15.75">
      <c r="A540" s="346"/>
      <c r="B540" s="340"/>
      <c r="C540" s="347" t="s">
        <v>1877</v>
      </c>
      <c r="D540" s="342"/>
      <c r="E540" s="343"/>
      <c r="F540" s="348">
        <v>0</v>
      </c>
      <c r="G540" s="349"/>
      <c r="H540" s="345">
        <v>0</v>
      </c>
      <c r="I540" s="728">
        <f>SUM(I541:I544)</f>
        <v>0</v>
      </c>
      <c r="J540" s="350">
        <v>0</v>
      </c>
      <c r="K540" s="728">
        <f>SUM(K541:K544)</f>
        <v>0</v>
      </c>
      <c r="L540" s="728">
        <f>SUM(L541:L544)</f>
        <v>0</v>
      </c>
    </row>
    <row r="541" spans="1:12" ht="15">
      <c r="A541" s="311" t="s">
        <v>1811</v>
      </c>
      <c r="B541" s="298"/>
      <c r="C541" s="334" t="s">
        <v>1878</v>
      </c>
      <c r="D541" s="335"/>
      <c r="E541" s="577"/>
      <c r="F541" s="323">
        <v>1</v>
      </c>
      <c r="G541" s="306" t="s">
        <v>10</v>
      </c>
      <c r="H541" s="630"/>
      <c r="I541" s="729">
        <f t="shared" si="48"/>
        <v>0</v>
      </c>
      <c r="J541" s="307"/>
      <c r="K541" s="729">
        <f t="shared" si="49"/>
        <v>0</v>
      </c>
      <c r="L541" s="730">
        <f t="shared" si="50"/>
        <v>0</v>
      </c>
    </row>
    <row r="542" spans="1:12" ht="15">
      <c r="A542" s="311" t="s">
        <v>1812</v>
      </c>
      <c r="B542" s="298"/>
      <c r="C542" s="334" t="s">
        <v>1879</v>
      </c>
      <c r="D542" s="335"/>
      <c r="E542" s="577"/>
      <c r="F542" s="323">
        <v>1</v>
      </c>
      <c r="G542" s="306" t="s">
        <v>10</v>
      </c>
      <c r="H542" s="630"/>
      <c r="I542" s="729">
        <f t="shared" si="48"/>
        <v>0</v>
      </c>
      <c r="J542" s="307"/>
      <c r="K542" s="729">
        <f t="shared" si="49"/>
        <v>0</v>
      </c>
      <c r="L542" s="730">
        <f t="shared" si="50"/>
        <v>0</v>
      </c>
    </row>
    <row r="543" spans="1:12" ht="15">
      <c r="A543" s="311" t="s">
        <v>1813</v>
      </c>
      <c r="B543" s="298"/>
      <c r="C543" s="334" t="s">
        <v>1880</v>
      </c>
      <c r="D543" s="335"/>
      <c r="E543" s="577"/>
      <c r="F543" s="323">
        <v>1</v>
      </c>
      <c r="G543" s="306" t="s">
        <v>10</v>
      </c>
      <c r="H543" s="630"/>
      <c r="I543" s="729">
        <f t="shared" si="48"/>
        <v>0</v>
      </c>
      <c r="J543" s="307"/>
      <c r="K543" s="729">
        <f t="shared" si="49"/>
        <v>0</v>
      </c>
      <c r="L543" s="730">
        <f t="shared" si="50"/>
        <v>0</v>
      </c>
    </row>
    <row r="544" spans="1:12" ht="15">
      <c r="A544" s="311" t="s">
        <v>1814</v>
      </c>
      <c r="B544" s="298"/>
      <c r="C544" s="334" t="s">
        <v>1881</v>
      </c>
      <c r="D544" s="335"/>
      <c r="E544" s="577"/>
      <c r="F544" s="323">
        <v>1</v>
      </c>
      <c r="G544" s="306" t="s">
        <v>10</v>
      </c>
      <c r="H544" s="630"/>
      <c r="I544" s="729">
        <f>H544*F544</f>
        <v>0</v>
      </c>
      <c r="J544" s="307"/>
      <c r="K544" s="729">
        <f>F544*J544</f>
        <v>0</v>
      </c>
      <c r="L544" s="730">
        <f>K544+I544</f>
        <v>0</v>
      </c>
    </row>
    <row r="545" spans="1:12" ht="15">
      <c r="A545" s="311"/>
      <c r="B545" s="298"/>
      <c r="C545" s="334"/>
      <c r="D545" s="335"/>
      <c r="E545" s="577"/>
      <c r="F545" s="323">
        <v>0</v>
      </c>
      <c r="G545" s="306"/>
      <c r="H545" s="630"/>
      <c r="I545" s="729">
        <f t="shared" si="48"/>
        <v>0</v>
      </c>
      <c r="J545" s="310">
        <v>0</v>
      </c>
      <c r="K545" s="729">
        <f t="shared" si="49"/>
        <v>0</v>
      </c>
      <c r="L545" s="730">
        <f t="shared" si="50"/>
        <v>0</v>
      </c>
    </row>
    <row r="546" spans="1:12" s="574" customFormat="1" ht="15.75">
      <c r="A546" s="346"/>
      <c r="B546" s="340"/>
      <c r="C546" s="347" t="s">
        <v>1882</v>
      </c>
      <c r="D546" s="342"/>
      <c r="E546" s="343"/>
      <c r="F546" s="348">
        <v>0</v>
      </c>
      <c r="G546" s="349"/>
      <c r="H546" s="345">
        <v>0</v>
      </c>
      <c r="I546" s="728">
        <f>SUM(I547:I553)</f>
        <v>0</v>
      </c>
      <c r="J546" s="350">
        <v>0</v>
      </c>
      <c r="K546" s="728">
        <f>SUM(K547:K553)</f>
        <v>0</v>
      </c>
      <c r="L546" s="728">
        <f>SUM(L547:L553)</f>
        <v>0</v>
      </c>
    </row>
    <row r="547" spans="1:12" ht="15">
      <c r="A547" s="311" t="s">
        <v>1815</v>
      </c>
      <c r="B547" s="298"/>
      <c r="C547" s="334" t="s">
        <v>1883</v>
      </c>
      <c r="D547" s="335"/>
      <c r="E547" s="577"/>
      <c r="F547" s="323">
        <v>32</v>
      </c>
      <c r="G547" s="306" t="s">
        <v>11</v>
      </c>
      <c r="H547" s="630"/>
      <c r="I547" s="729">
        <f t="shared" si="48"/>
        <v>0</v>
      </c>
      <c r="J547" s="307"/>
      <c r="K547" s="729">
        <f t="shared" si="49"/>
        <v>0</v>
      </c>
      <c r="L547" s="730">
        <f t="shared" si="50"/>
        <v>0</v>
      </c>
    </row>
    <row r="548" spans="1:12" ht="15">
      <c r="A548" s="311" t="s">
        <v>1816</v>
      </c>
      <c r="B548" s="298"/>
      <c r="C548" s="334" t="s">
        <v>1884</v>
      </c>
      <c r="D548" s="335"/>
      <c r="E548" s="577"/>
      <c r="F548" s="323">
        <v>23</v>
      </c>
      <c r="G548" s="306" t="s">
        <v>11</v>
      </c>
      <c r="H548" s="630"/>
      <c r="I548" s="729">
        <f t="shared" si="48"/>
        <v>0</v>
      </c>
      <c r="J548" s="307"/>
      <c r="K548" s="729">
        <f t="shared" si="49"/>
        <v>0</v>
      </c>
      <c r="L548" s="730">
        <f t="shared" si="50"/>
        <v>0</v>
      </c>
    </row>
    <row r="549" spans="1:12" ht="15">
      <c r="A549" s="311" t="s">
        <v>1817</v>
      </c>
      <c r="B549" s="298"/>
      <c r="C549" s="334" t="s">
        <v>1885</v>
      </c>
      <c r="D549" s="335"/>
      <c r="E549" s="577"/>
      <c r="F549" s="323">
        <v>1</v>
      </c>
      <c r="G549" s="306" t="s">
        <v>10</v>
      </c>
      <c r="H549" s="630"/>
      <c r="I549" s="729">
        <f t="shared" si="48"/>
        <v>0</v>
      </c>
      <c r="J549" s="307"/>
      <c r="K549" s="729">
        <f t="shared" si="49"/>
        <v>0</v>
      </c>
      <c r="L549" s="730">
        <f t="shared" si="50"/>
        <v>0</v>
      </c>
    </row>
    <row r="550" spans="1:12" ht="15">
      <c r="A550" s="311" t="s">
        <v>1818</v>
      </c>
      <c r="B550" s="298"/>
      <c r="C550" s="334" t="s">
        <v>1886</v>
      </c>
      <c r="D550" s="335"/>
      <c r="E550" s="577"/>
      <c r="F550" s="323">
        <v>1</v>
      </c>
      <c r="G550" s="306" t="s">
        <v>10</v>
      </c>
      <c r="H550" s="630"/>
      <c r="I550" s="729">
        <f t="shared" si="48"/>
        <v>0</v>
      </c>
      <c r="J550" s="307"/>
      <c r="K550" s="729">
        <f t="shared" si="49"/>
        <v>0</v>
      </c>
      <c r="L550" s="730">
        <f t="shared" si="50"/>
        <v>0</v>
      </c>
    </row>
    <row r="551" spans="1:12" ht="15">
      <c r="A551" s="311" t="s">
        <v>1819</v>
      </c>
      <c r="B551" s="298"/>
      <c r="C551" s="334" t="s">
        <v>2001</v>
      </c>
      <c r="D551" s="335"/>
      <c r="E551" s="577"/>
      <c r="F551" s="323">
        <v>1</v>
      </c>
      <c r="G551" s="306" t="s">
        <v>10</v>
      </c>
      <c r="H551" s="630"/>
      <c r="I551" s="729">
        <f t="shared" si="48"/>
        <v>0</v>
      </c>
      <c r="J551" s="307"/>
      <c r="K551" s="729">
        <f t="shared" si="49"/>
        <v>0</v>
      </c>
      <c r="L551" s="730">
        <f t="shared" si="50"/>
        <v>0</v>
      </c>
    </row>
    <row r="552" spans="1:12" ht="15">
      <c r="A552" s="311" t="s">
        <v>1820</v>
      </c>
      <c r="B552" s="298"/>
      <c r="C552" s="334" t="s">
        <v>2002</v>
      </c>
      <c r="D552" s="335"/>
      <c r="E552" s="577"/>
      <c r="F552" s="323">
        <v>1</v>
      </c>
      <c r="G552" s="306" t="s">
        <v>10</v>
      </c>
      <c r="H552" s="630"/>
      <c r="I552" s="729">
        <f t="shared" si="48"/>
        <v>0</v>
      </c>
      <c r="J552" s="307"/>
      <c r="K552" s="729">
        <f t="shared" si="49"/>
        <v>0</v>
      </c>
      <c r="L552" s="730">
        <f t="shared" si="50"/>
        <v>0</v>
      </c>
    </row>
    <row r="553" spans="1:12" ht="15">
      <c r="A553" s="311" t="s">
        <v>1821</v>
      </c>
      <c r="B553" s="298"/>
      <c r="C553" s="317" t="s">
        <v>2003</v>
      </c>
      <c r="D553" s="303"/>
      <c r="E553" s="304"/>
      <c r="F553" s="323">
        <v>1</v>
      </c>
      <c r="G553" s="306" t="s">
        <v>10</v>
      </c>
      <c r="H553" s="333"/>
      <c r="I553" s="729">
        <f t="shared" si="48"/>
        <v>0</v>
      </c>
      <c r="J553" s="307"/>
      <c r="K553" s="729">
        <f t="shared" si="49"/>
        <v>0</v>
      </c>
      <c r="L553" s="730">
        <f t="shared" si="50"/>
        <v>0</v>
      </c>
    </row>
    <row r="554" spans="1:12" ht="15">
      <c r="A554" s="311"/>
      <c r="B554" s="298"/>
      <c r="C554" s="317"/>
      <c r="D554" s="303"/>
      <c r="E554" s="304"/>
      <c r="F554" s="323">
        <v>0</v>
      </c>
      <c r="G554" s="306"/>
      <c r="H554" s="333">
        <v>0</v>
      </c>
      <c r="I554" s="729">
        <f t="shared" si="48"/>
        <v>0</v>
      </c>
      <c r="J554" s="310">
        <v>0</v>
      </c>
      <c r="K554" s="729">
        <f t="shared" si="49"/>
        <v>0</v>
      </c>
      <c r="L554" s="730">
        <f t="shared" si="50"/>
        <v>0</v>
      </c>
    </row>
    <row r="555" spans="1:12" s="574" customFormat="1" ht="15.75">
      <c r="A555" s="346"/>
      <c r="B555" s="340"/>
      <c r="C555" s="347" t="s">
        <v>1887</v>
      </c>
      <c r="D555" s="342"/>
      <c r="E555" s="343"/>
      <c r="F555" s="348">
        <v>0</v>
      </c>
      <c r="G555" s="349"/>
      <c r="H555" s="345">
        <v>0</v>
      </c>
      <c r="I555" s="728">
        <f>SUM(I556:I557)</f>
        <v>0</v>
      </c>
      <c r="J555" s="350">
        <v>0</v>
      </c>
      <c r="K555" s="728">
        <f>SUM(K556:K557)</f>
        <v>0</v>
      </c>
      <c r="L555" s="728">
        <f>SUM(L556:L557)</f>
        <v>0</v>
      </c>
    </row>
    <row r="556" spans="1:12" ht="15">
      <c r="A556" s="311" t="s">
        <v>1822</v>
      </c>
      <c r="B556" s="298"/>
      <c r="C556" s="317" t="s">
        <v>1888</v>
      </c>
      <c r="D556" s="303"/>
      <c r="E556" s="304"/>
      <c r="F556" s="323">
        <v>1</v>
      </c>
      <c r="G556" s="306" t="s">
        <v>10</v>
      </c>
      <c r="H556" s="333">
        <v>0</v>
      </c>
      <c r="I556" s="729">
        <f t="shared" si="48"/>
        <v>0</v>
      </c>
      <c r="J556" s="307"/>
      <c r="K556" s="729">
        <f t="shared" si="49"/>
        <v>0</v>
      </c>
      <c r="L556" s="730">
        <f t="shared" si="50"/>
        <v>0</v>
      </c>
    </row>
    <row r="557" spans="1:12" ht="30">
      <c r="A557" s="311" t="s">
        <v>1823</v>
      </c>
      <c r="B557" s="298"/>
      <c r="C557" s="302" t="s">
        <v>1889</v>
      </c>
      <c r="D557" s="303"/>
      <c r="E557" s="304"/>
      <c r="F557" s="323">
        <v>1</v>
      </c>
      <c r="G557" s="306" t="s">
        <v>10</v>
      </c>
      <c r="H557" s="309"/>
      <c r="I557" s="729">
        <f>H557*F557</f>
        <v>0</v>
      </c>
      <c r="J557" s="310">
        <v>0</v>
      </c>
      <c r="K557" s="729">
        <f t="shared" si="49"/>
        <v>0</v>
      </c>
      <c r="L557" s="730">
        <f t="shared" si="50"/>
        <v>0</v>
      </c>
    </row>
    <row r="558" spans="1:12" ht="15">
      <c r="A558" s="311"/>
      <c r="B558" s="298"/>
      <c r="C558" s="317"/>
      <c r="D558" s="303"/>
      <c r="E558" s="304"/>
      <c r="F558" s="323">
        <v>0</v>
      </c>
      <c r="G558" s="306"/>
      <c r="H558" s="333">
        <v>0</v>
      </c>
      <c r="I558" s="729">
        <f>H558*F558</f>
        <v>0</v>
      </c>
      <c r="J558" s="310">
        <v>0</v>
      </c>
      <c r="K558" s="729">
        <f t="shared" si="49"/>
        <v>0</v>
      </c>
      <c r="L558" s="730">
        <f t="shared" si="50"/>
        <v>0</v>
      </c>
    </row>
    <row r="559" spans="1:12" s="337" customFormat="1" ht="18.75">
      <c r="A559" s="311"/>
      <c r="B559" s="336"/>
      <c r="C559" s="358" t="s">
        <v>2004</v>
      </c>
      <c r="D559" s="303"/>
      <c r="E559" s="304"/>
      <c r="F559" s="323">
        <v>0</v>
      </c>
      <c r="G559" s="306"/>
      <c r="H559" s="333"/>
      <c r="I559" s="729">
        <f>H559*F559</f>
        <v>0</v>
      </c>
      <c r="J559" s="310">
        <v>0</v>
      </c>
      <c r="K559" s="729">
        <f t="shared" si="49"/>
        <v>0</v>
      </c>
      <c r="L559" s="730">
        <f t="shared" si="50"/>
        <v>0</v>
      </c>
    </row>
    <row r="560" spans="1:12" s="337" customFormat="1" ht="18.75">
      <c r="A560" s="311"/>
      <c r="B560" s="336"/>
      <c r="C560" s="358" t="s">
        <v>2005</v>
      </c>
      <c r="D560" s="303"/>
      <c r="E560" s="304"/>
      <c r="F560" s="323">
        <v>0</v>
      </c>
      <c r="G560" s="306"/>
      <c r="H560" s="333">
        <v>0</v>
      </c>
      <c r="I560" s="729">
        <f>H560*F560</f>
        <v>0</v>
      </c>
      <c r="J560" s="310">
        <v>0</v>
      </c>
      <c r="K560" s="729">
        <f t="shared" si="49"/>
        <v>0</v>
      </c>
      <c r="L560" s="730">
        <f t="shared" si="50"/>
        <v>0</v>
      </c>
    </row>
  </sheetData>
  <sheetProtection password="A2DB" sheet="1" selectLockedCells="1"/>
  <mergeCells count="10">
    <mergeCell ref="G1:G2"/>
    <mergeCell ref="H1:I1"/>
    <mergeCell ref="J1:K1"/>
    <mergeCell ref="L1:L2"/>
    <mergeCell ref="A1:A2"/>
    <mergeCell ref="B1:B2"/>
    <mergeCell ref="C1:C2"/>
    <mergeCell ref="D1:D2"/>
    <mergeCell ref="E1:E2"/>
    <mergeCell ref="F1:F2"/>
  </mergeCells>
  <printOptions gridLines="1"/>
  <pageMargins left="0.6299212598425197" right="0.5118110236220472" top="0.7480314960629921" bottom="0.7480314960629921" header="0.5511811023622047" footer="0.31496062992125984"/>
  <pageSetup fitToHeight="0" fitToWidth="0" horizontalDpi="600" verticalDpi="600" orientation="landscape" paperSize="9" scale="43" r:id="rId3"/>
  <headerFooter>
    <oddHeader>&amp;L&amp;8G.1 Soupis stavebních prací,dodávek a služeb s výkazem výměr&amp;R&amp;8EKOEKO s.r.o</oddHeader>
    <oddFooter>&amp;L&amp;8ČISTÍRNA ODPADNÍCH VOD 2. ETAPA, 2. ČÁST
zak.č. 1231-83 &amp;R&amp;8Str. &amp;P/ &amp;N</oddFooter>
  </headerFooter>
  <rowBreaks count="3" manualBreakCount="3">
    <brk id="63" max="11" man="1"/>
    <brk id="290" max="11" man="1"/>
    <brk id="502" max="11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zoomScaleNormal="85" zoomScaleSheetLayoutView="100" zoomScalePageLayoutView="0" workbookViewId="0" topLeftCell="A1">
      <selection activeCell="G1" sqref="G1"/>
    </sheetView>
  </sheetViews>
  <sheetFormatPr defaultColWidth="11.375" defaultRowHeight="12.75"/>
  <cols>
    <col min="1" max="1" width="7.00390625" style="556" customWidth="1"/>
    <col min="2" max="2" width="61.625" style="556" customWidth="1"/>
    <col min="3" max="4" width="8.625" style="556" customWidth="1"/>
    <col min="5" max="5" width="12.625" style="527" customWidth="1"/>
    <col min="6" max="6" width="12.625" style="556" customWidth="1"/>
    <col min="7" max="7" width="2.625" style="527" customWidth="1"/>
    <col min="8" max="8" width="11.625" style="527" customWidth="1"/>
    <col min="9" max="16384" width="11.375" style="527" customWidth="1"/>
  </cols>
  <sheetData>
    <row r="1" spans="1:6" ht="24" thickBot="1">
      <c r="A1" s="532" t="s">
        <v>43</v>
      </c>
      <c r="B1" s="533" t="s">
        <v>6</v>
      </c>
      <c r="C1" s="534"/>
      <c r="D1" s="534"/>
      <c r="E1" s="534"/>
      <c r="F1" s="557"/>
    </row>
    <row r="2" spans="1:6" s="528" customFormat="1" ht="19.5" customHeight="1" thickBot="1">
      <c r="A2" s="535" t="s">
        <v>2006</v>
      </c>
      <c r="B2" s="536" t="s">
        <v>14</v>
      </c>
      <c r="C2" s="537" t="s">
        <v>9</v>
      </c>
      <c r="D2" s="537" t="s">
        <v>3</v>
      </c>
      <c r="E2" s="537" t="s">
        <v>4</v>
      </c>
      <c r="F2" s="558" t="s">
        <v>2</v>
      </c>
    </row>
    <row r="3" spans="1:6" s="528" customFormat="1" ht="57" customHeight="1">
      <c r="A3" s="538">
        <v>1</v>
      </c>
      <c r="B3" s="539" t="s">
        <v>2008</v>
      </c>
      <c r="C3" s="540" t="s">
        <v>11</v>
      </c>
      <c r="D3" s="541">
        <v>1</v>
      </c>
      <c r="E3" s="529"/>
      <c r="F3" s="559">
        <f aca="true" t="shared" si="0" ref="F3:F9">D3*E3</f>
        <v>0</v>
      </c>
    </row>
    <row r="4" spans="1:6" ht="29.25" customHeight="1">
      <c r="A4" s="538">
        <v>2</v>
      </c>
      <c r="B4" s="542" t="s">
        <v>1890</v>
      </c>
      <c r="C4" s="543" t="s">
        <v>10</v>
      </c>
      <c r="D4" s="544">
        <v>1</v>
      </c>
      <c r="E4" s="530"/>
      <c r="F4" s="560">
        <f t="shared" si="0"/>
        <v>0</v>
      </c>
    </row>
    <row r="5" spans="1:6" ht="22.5" customHeight="1">
      <c r="A5" s="538">
        <v>3</v>
      </c>
      <c r="B5" s="539" t="s">
        <v>44</v>
      </c>
      <c r="C5" s="540" t="s">
        <v>10</v>
      </c>
      <c r="D5" s="541">
        <v>1</v>
      </c>
      <c r="E5" s="529"/>
      <c r="F5" s="559">
        <f t="shared" si="0"/>
        <v>0</v>
      </c>
    </row>
    <row r="6" spans="1:6" ht="20.25" customHeight="1">
      <c r="A6" s="538">
        <v>4</v>
      </c>
      <c r="B6" s="542" t="s">
        <v>45</v>
      </c>
      <c r="C6" s="543" t="s">
        <v>10</v>
      </c>
      <c r="D6" s="541">
        <v>1</v>
      </c>
      <c r="E6" s="529"/>
      <c r="F6" s="559">
        <f t="shared" si="0"/>
        <v>0</v>
      </c>
    </row>
    <row r="7" spans="1:6" ht="29.25" customHeight="1">
      <c r="A7" s="538">
        <v>5</v>
      </c>
      <c r="B7" s="542" t="s">
        <v>47</v>
      </c>
      <c r="C7" s="543" t="s">
        <v>11</v>
      </c>
      <c r="D7" s="541">
        <v>1</v>
      </c>
      <c r="E7" s="529"/>
      <c r="F7" s="559">
        <f t="shared" si="0"/>
        <v>0</v>
      </c>
    </row>
    <row r="8" spans="1:6" ht="29.25" customHeight="1">
      <c r="A8" s="545">
        <v>6</v>
      </c>
      <c r="B8" s="546" t="s">
        <v>48</v>
      </c>
      <c r="C8" s="547" t="s">
        <v>10</v>
      </c>
      <c r="D8" s="548">
        <v>1</v>
      </c>
      <c r="E8" s="531"/>
      <c r="F8" s="561">
        <f t="shared" si="0"/>
        <v>0</v>
      </c>
    </row>
    <row r="9" spans="1:6" ht="30.75" customHeight="1">
      <c r="A9" s="538">
        <v>7</v>
      </c>
      <c r="B9" s="542" t="s">
        <v>1994</v>
      </c>
      <c r="C9" s="543" t="s">
        <v>46</v>
      </c>
      <c r="D9" s="544">
        <v>144</v>
      </c>
      <c r="E9" s="530"/>
      <c r="F9" s="560">
        <f t="shared" si="0"/>
        <v>0</v>
      </c>
    </row>
    <row r="10" spans="1:6" ht="30.75" customHeight="1">
      <c r="A10" s="538">
        <v>8</v>
      </c>
      <c r="B10" s="546" t="s">
        <v>49</v>
      </c>
      <c r="C10" s="547" t="s">
        <v>10</v>
      </c>
      <c r="D10" s="548">
        <v>1</v>
      </c>
      <c r="E10" s="531"/>
      <c r="F10" s="561">
        <f>D10*E10</f>
        <v>0</v>
      </c>
    </row>
    <row r="11" spans="1:6" ht="20.25" customHeight="1" thickBot="1">
      <c r="A11" s="549"/>
      <c r="B11" s="550"/>
      <c r="C11" s="551"/>
      <c r="D11" s="552"/>
      <c r="E11" s="564"/>
      <c r="F11" s="562"/>
    </row>
    <row r="12" spans="1:6" ht="27" customHeight="1" thickBot="1">
      <c r="A12" s="553"/>
      <c r="B12" s="554" t="s">
        <v>50</v>
      </c>
      <c r="C12" s="555"/>
      <c r="D12" s="555"/>
      <c r="E12" s="565"/>
      <c r="F12" s="563">
        <f>SUM(F3:F11)</f>
        <v>0</v>
      </c>
    </row>
  </sheetData>
  <sheetProtection password="A2DB" sheet="1" selectLockedCells="1"/>
  <printOptions horizontalCentered="1"/>
  <pageMargins left="0.7086614173228347" right="0.7086614173228347" top="0.7874015748031497" bottom="0.7874015748031497" header="0.31496062992125984" footer="0.31496062992125984"/>
  <pageSetup fitToHeight="2" horizontalDpi="600" verticalDpi="600" orientation="landscape" paperSize="9" scale="90" r:id="rId1"/>
  <headerFooter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69"/>
  <sheetViews>
    <sheetView showGridLines="0" view="pageBreakPreview" zoomScale="85" zoomScaleSheetLayoutView="85" zoomScalePageLayoutView="0" workbookViewId="0" topLeftCell="B1">
      <selection activeCell="B1" sqref="B1"/>
    </sheetView>
  </sheetViews>
  <sheetFormatPr defaultColWidth="9.00390625" defaultRowHeight="12.75"/>
  <cols>
    <col min="1" max="1" width="0.6171875" style="34" hidden="1" customWidth="1"/>
    <col min="2" max="2" width="7.125" style="34" customWidth="1"/>
    <col min="3" max="3" width="9.125" style="34" customWidth="1"/>
    <col min="4" max="4" width="19.75390625" style="34" customWidth="1"/>
    <col min="5" max="5" width="6.875" style="34" customWidth="1"/>
    <col min="6" max="6" width="13.125" style="34" customWidth="1"/>
    <col min="7" max="7" width="12.375" style="35" customWidth="1"/>
    <col min="8" max="8" width="13.625" style="34" customWidth="1"/>
    <col min="9" max="9" width="11.375" style="35" customWidth="1"/>
    <col min="10" max="10" width="7.00390625" style="35" customWidth="1"/>
    <col min="11" max="15" width="10.75390625" style="34" customWidth="1"/>
    <col min="16" max="16384" width="9.125" style="34" customWidth="1"/>
  </cols>
  <sheetData>
    <row r="1" ht="12" customHeight="1"/>
    <row r="2" spans="1:11" ht="17.25" customHeight="1">
      <c r="A2" s="34" t="s">
        <v>2006</v>
      </c>
      <c r="B2" s="36"/>
      <c r="C2" s="37" t="s">
        <v>51</v>
      </c>
      <c r="E2" s="38"/>
      <c r="F2" s="37"/>
      <c r="G2" s="39"/>
      <c r="H2" s="40" t="s">
        <v>52</v>
      </c>
      <c r="I2" s="41">
        <f ca="1">TODAY()</f>
        <v>43207</v>
      </c>
      <c r="K2" s="36"/>
    </row>
    <row r="3" spans="3:4" ht="6" customHeight="1">
      <c r="C3" s="42"/>
      <c r="D3" s="43" t="s">
        <v>7</v>
      </c>
    </row>
    <row r="4" ht="4.5" customHeight="1"/>
    <row r="5" spans="3:15" ht="18" customHeight="1">
      <c r="C5" s="44" t="s">
        <v>53</v>
      </c>
      <c r="D5" s="45" t="s">
        <v>54</v>
      </c>
      <c r="E5" s="46" t="s">
        <v>55</v>
      </c>
      <c r="F5" s="47"/>
      <c r="G5" s="48"/>
      <c r="H5" s="47"/>
      <c r="I5" s="48"/>
      <c r="O5" s="41"/>
    </row>
    <row r="6" spans="3:15" ht="18" customHeight="1">
      <c r="C6" s="44"/>
      <c r="D6" s="45"/>
      <c r="E6" s="46" t="s">
        <v>1960</v>
      </c>
      <c r="F6" s="47"/>
      <c r="G6" s="48"/>
      <c r="H6" s="47"/>
      <c r="I6" s="48"/>
      <c r="O6" s="41"/>
    </row>
    <row r="8" spans="3:11" ht="12.75">
      <c r="C8" s="49" t="s">
        <v>56</v>
      </c>
      <c r="D8" s="50"/>
      <c r="H8" s="51" t="s">
        <v>57</v>
      </c>
      <c r="J8" s="50"/>
      <c r="K8" s="50"/>
    </row>
    <row r="9" spans="4:11" ht="12.75">
      <c r="D9" s="50"/>
      <c r="H9" s="51" t="s">
        <v>58</v>
      </c>
      <c r="J9" s="50"/>
      <c r="K9" s="50"/>
    </row>
    <row r="10" spans="3:10" ht="12.75">
      <c r="C10" s="51"/>
      <c r="D10" s="50"/>
      <c r="H10" s="51"/>
      <c r="J10" s="50"/>
    </row>
    <row r="11" spans="8:10" ht="12.75">
      <c r="H11" s="51"/>
      <c r="J11" s="50"/>
    </row>
    <row r="12" spans="3:11" ht="12.75">
      <c r="C12" s="49" t="s">
        <v>59</v>
      </c>
      <c r="D12" s="50" t="s">
        <v>60</v>
      </c>
      <c r="H12" s="51" t="s">
        <v>57</v>
      </c>
      <c r="I12" s="35" t="s">
        <v>61</v>
      </c>
      <c r="J12" s="50"/>
      <c r="K12" s="50"/>
    </row>
    <row r="13" spans="4:11" ht="12.75">
      <c r="D13" s="50" t="s">
        <v>62</v>
      </c>
      <c r="H13" s="51" t="s">
        <v>58</v>
      </c>
      <c r="I13" s="35" t="s">
        <v>63</v>
      </c>
      <c r="J13" s="50"/>
      <c r="K13" s="50"/>
    </row>
    <row r="14" spans="3:10" ht="12" customHeight="1">
      <c r="C14" s="51" t="s">
        <v>64</v>
      </c>
      <c r="D14" s="50" t="s">
        <v>65</v>
      </c>
      <c r="J14" s="51"/>
    </row>
    <row r="15" spans="3:10" ht="24.75" customHeight="1">
      <c r="C15" s="52" t="s">
        <v>66</v>
      </c>
      <c r="H15" s="52" t="s">
        <v>67</v>
      </c>
      <c r="J15" s="51"/>
    </row>
    <row r="16" ht="12.75" customHeight="1">
      <c r="J16" s="51"/>
    </row>
    <row r="17" spans="3:8" ht="28.5" customHeight="1">
      <c r="C17" s="52" t="s">
        <v>68</v>
      </c>
      <c r="H17" s="52" t="s">
        <v>68</v>
      </c>
    </row>
    <row r="18" ht="25.5" customHeight="1"/>
    <row r="19" spans="2:11" ht="13.5" customHeight="1">
      <c r="B19" s="53"/>
      <c r="C19" s="54"/>
      <c r="D19" s="54"/>
      <c r="E19" s="55"/>
      <c r="F19" s="56"/>
      <c r="G19" s="57"/>
      <c r="H19" s="58"/>
      <c r="I19" s="57"/>
      <c r="J19" s="59" t="s">
        <v>69</v>
      </c>
      <c r="K19" s="60"/>
    </row>
    <row r="20" spans="2:11" ht="15" customHeight="1">
      <c r="B20" s="61" t="s">
        <v>70</v>
      </c>
      <c r="C20" s="62"/>
      <c r="D20" s="63">
        <v>15</v>
      </c>
      <c r="E20" s="64" t="s">
        <v>71</v>
      </c>
      <c r="F20" s="65"/>
      <c r="G20" s="66"/>
      <c r="H20" s="66"/>
      <c r="I20" s="478">
        <f>ROUND(G31,0)</f>
        <v>0</v>
      </c>
      <c r="J20" s="479"/>
      <c r="K20" s="67"/>
    </row>
    <row r="21" spans="2:11" ht="12.75">
      <c r="B21" s="61" t="s">
        <v>72</v>
      </c>
      <c r="C21" s="62"/>
      <c r="D21" s="63">
        <f>SazbaDPH1</f>
        <v>15</v>
      </c>
      <c r="E21" s="64" t="s">
        <v>71</v>
      </c>
      <c r="F21" s="68"/>
      <c r="G21" s="69"/>
      <c r="H21" s="69"/>
      <c r="I21" s="480">
        <f>ROUND(I20*D21/100,0)</f>
        <v>0</v>
      </c>
      <c r="J21" s="481"/>
      <c r="K21" s="67"/>
    </row>
    <row r="22" spans="2:11" ht="12.75">
      <c r="B22" s="61" t="s">
        <v>70</v>
      </c>
      <c r="C22" s="62"/>
      <c r="D22" s="63">
        <v>21</v>
      </c>
      <c r="E22" s="64" t="s">
        <v>71</v>
      </c>
      <c r="F22" s="68"/>
      <c r="G22" s="69"/>
      <c r="H22" s="69"/>
      <c r="I22" s="480">
        <f>ROUND(H31,0)</f>
        <v>0</v>
      </c>
      <c r="J22" s="481"/>
      <c r="K22" s="67"/>
    </row>
    <row r="23" spans="2:11" ht="13.5" thickBot="1">
      <c r="B23" s="61" t="s">
        <v>72</v>
      </c>
      <c r="C23" s="62"/>
      <c r="D23" s="63">
        <f>SazbaDPH2</f>
        <v>21</v>
      </c>
      <c r="E23" s="64" t="s">
        <v>71</v>
      </c>
      <c r="F23" s="70"/>
      <c r="G23" s="71"/>
      <c r="H23" s="71"/>
      <c r="I23" s="482">
        <f>ROUND(I22*D22/100,0)</f>
        <v>0</v>
      </c>
      <c r="J23" s="483"/>
      <c r="K23" s="67"/>
    </row>
    <row r="24" spans="2:11" ht="16.5" thickBot="1">
      <c r="B24" s="72" t="s">
        <v>73</v>
      </c>
      <c r="C24" s="73"/>
      <c r="D24" s="73"/>
      <c r="E24" s="74"/>
      <c r="F24" s="75"/>
      <c r="G24" s="76"/>
      <c r="H24" s="76"/>
      <c r="I24" s="484">
        <f>SUM(I20:I23)</f>
        <v>0</v>
      </c>
      <c r="J24" s="485"/>
      <c r="K24" s="77"/>
    </row>
    <row r="26" spans="2:12" ht="15.75" customHeight="1">
      <c r="B26" s="46" t="s">
        <v>74</v>
      </c>
      <c r="C26" s="78"/>
      <c r="D26" s="78"/>
      <c r="E26" s="78"/>
      <c r="F26" s="78"/>
      <c r="G26" s="78"/>
      <c r="H26" s="78"/>
      <c r="I26" s="78"/>
      <c r="J26" s="78"/>
      <c r="K26" s="78"/>
      <c r="L26" s="79"/>
    </row>
    <row r="27" ht="5.25" customHeight="1">
      <c r="L27" s="79"/>
    </row>
    <row r="28" spans="2:10" ht="24" customHeight="1">
      <c r="B28" s="80" t="s">
        <v>75</v>
      </c>
      <c r="C28" s="81"/>
      <c r="D28" s="81"/>
      <c r="E28" s="82"/>
      <c r="F28" s="83" t="s">
        <v>2</v>
      </c>
      <c r="G28" s="84" t="str">
        <f>CONCATENATE("Základ DPH ",SazbaDPH1," %")</f>
        <v>Základ DPH 15 %</v>
      </c>
      <c r="H28" s="83" t="str">
        <f>CONCATENATE("Základ DPH ",SazbaDPH2," %")</f>
        <v>Základ DPH 21 %</v>
      </c>
      <c r="I28" s="83" t="s">
        <v>76</v>
      </c>
      <c r="J28" s="83" t="s">
        <v>71</v>
      </c>
    </row>
    <row r="29" spans="2:10" ht="12.75">
      <c r="B29" s="85" t="s">
        <v>618</v>
      </c>
      <c r="C29" s="86" t="s">
        <v>620</v>
      </c>
      <c r="D29" s="87"/>
      <c r="E29" s="88"/>
      <c r="F29" s="89">
        <f>G29+H29+I29</f>
        <v>0</v>
      </c>
      <c r="G29" s="90">
        <v>0</v>
      </c>
      <c r="H29" s="91"/>
      <c r="I29" s="91">
        <f>(G29*SazbaDPH1)/100+(H29*SazbaDPH2)/100</f>
        <v>0</v>
      </c>
      <c r="J29" s="92">
        <f>IF(CelkemObjekty=0,"",F29/CelkemObjekty*100)</f>
      </c>
    </row>
    <row r="30" spans="2:10" ht="12.75">
      <c r="B30" s="108" t="s">
        <v>616</v>
      </c>
      <c r="C30" s="109" t="s">
        <v>619</v>
      </c>
      <c r="D30" s="110"/>
      <c r="E30" s="282"/>
      <c r="F30" s="281">
        <f>G30+H30+I30</f>
        <v>0</v>
      </c>
      <c r="G30" s="104">
        <v>0</v>
      </c>
      <c r="H30" s="112"/>
      <c r="I30" s="112">
        <f>(G30*SazbaDPH1)/100+(H30*SazbaDPH2)/100</f>
        <v>0</v>
      </c>
      <c r="J30" s="92">
        <f>IF(CelkemObjekty=0,"",F30/CelkemObjekty*100)</f>
      </c>
    </row>
    <row r="31" spans="2:10" ht="17.25" customHeight="1">
      <c r="B31" s="93" t="s">
        <v>77</v>
      </c>
      <c r="C31" s="94"/>
      <c r="D31" s="95"/>
      <c r="E31" s="96"/>
      <c r="F31" s="97">
        <f>SUM(F29:F30)</f>
        <v>0</v>
      </c>
      <c r="G31" s="97">
        <f>SUM(G29:G30)</f>
        <v>0</v>
      </c>
      <c r="H31" s="97">
        <f>SUM(H29:H30)</f>
        <v>0</v>
      </c>
      <c r="I31" s="97">
        <f>SUM(I29:I30)</f>
        <v>0</v>
      </c>
      <c r="J31" s="98">
        <f>IF(CelkemObjekty=0,"",F31/CelkemObjekty*100)</f>
      </c>
    </row>
    <row r="32" spans="2:11" ht="12.75">
      <c r="B32" s="99"/>
      <c r="C32" s="99"/>
      <c r="D32" s="99"/>
      <c r="E32" s="99"/>
      <c r="F32" s="99"/>
      <c r="G32" s="99"/>
      <c r="H32" s="99"/>
      <c r="I32" s="99"/>
      <c r="J32" s="99"/>
      <c r="K32" s="99"/>
    </row>
    <row r="33" spans="2:11" ht="18">
      <c r="B33" s="46" t="s">
        <v>78</v>
      </c>
      <c r="C33" s="78"/>
      <c r="D33" s="78"/>
      <c r="E33" s="78"/>
      <c r="F33" s="78"/>
      <c r="G33" s="78"/>
      <c r="H33" s="78"/>
      <c r="I33" s="78"/>
      <c r="J33" s="78"/>
      <c r="K33" s="99"/>
    </row>
    <row r="34" ht="12.75">
      <c r="K34" s="99"/>
    </row>
    <row r="35" spans="2:10" ht="25.5">
      <c r="B35" s="100" t="s">
        <v>79</v>
      </c>
      <c r="C35" s="101" t="s">
        <v>80</v>
      </c>
      <c r="D35" s="81"/>
      <c r="E35" s="82"/>
      <c r="F35" s="83" t="s">
        <v>2</v>
      </c>
      <c r="G35" s="84" t="str">
        <f>CONCATENATE("Základ DPH ",SazbaDPH1," %")</f>
        <v>Základ DPH 15 %</v>
      </c>
      <c r="H35" s="83" t="str">
        <f>CONCATENATE("Základ DPH ",SazbaDPH2," %")</f>
        <v>Základ DPH 21 %</v>
      </c>
      <c r="I35" s="84" t="s">
        <v>76</v>
      </c>
      <c r="J35" s="83" t="s">
        <v>71</v>
      </c>
    </row>
    <row r="36" spans="2:10" ht="12.75">
      <c r="B36" s="102" t="s">
        <v>618</v>
      </c>
      <c r="C36" s="103" t="s">
        <v>617</v>
      </c>
      <c r="D36" s="87"/>
      <c r="E36" s="88"/>
      <c r="F36" s="89">
        <f>G36+H36+I36</f>
        <v>0</v>
      </c>
      <c r="G36" s="90">
        <v>0</v>
      </c>
      <c r="H36" s="91"/>
      <c r="I36" s="104">
        <f>(G36*SazbaDPH1)/100+(H36*SazbaDPH2)/100</f>
        <v>0</v>
      </c>
      <c r="J36" s="92">
        <f>IF(CelkemObjekty=0,"",F36/CelkemObjekty*100)</f>
      </c>
    </row>
    <row r="37" spans="2:10" ht="12.75">
      <c r="B37" s="284" t="s">
        <v>616</v>
      </c>
      <c r="C37" s="283" t="s">
        <v>615</v>
      </c>
      <c r="D37" s="110"/>
      <c r="E37" s="282"/>
      <c r="F37" s="281">
        <f>G37+H37+I37</f>
        <v>0</v>
      </c>
      <c r="G37" s="104">
        <v>0</v>
      </c>
      <c r="H37" s="112"/>
      <c r="I37" s="104">
        <f>(G37*SazbaDPH1)/100+(H37*SazbaDPH2)/100</f>
        <v>0</v>
      </c>
      <c r="J37" s="92">
        <f>IF(CelkemObjekty=0,"",F37/CelkemObjekty*100)</f>
      </c>
    </row>
    <row r="38" spans="2:10" ht="12.75">
      <c r="B38" s="93" t="s">
        <v>77</v>
      </c>
      <c r="C38" s="94"/>
      <c r="D38" s="95"/>
      <c r="E38" s="96"/>
      <c r="F38" s="97">
        <f>SUM(F36:F37)</f>
        <v>0</v>
      </c>
      <c r="G38" s="105">
        <f>SUM(G36:G37)</f>
        <v>0</v>
      </c>
      <c r="H38" s="97">
        <f>SUM(H36:H37)</f>
        <v>0</v>
      </c>
      <c r="I38" s="105">
        <f>SUM(I36:I37)</f>
        <v>0</v>
      </c>
      <c r="J38" s="98">
        <f>IF(CelkemObjekty=0,"",F38/CelkemObjekty*100)</f>
      </c>
    </row>
    <row r="39" ht="9" customHeight="1"/>
    <row r="40" ht="6" customHeight="1"/>
    <row r="41" ht="3" customHeight="1"/>
    <row r="42" ht="20.25" customHeight="1"/>
    <row r="43" ht="20.25" customHeight="1"/>
    <row r="44" spans="2:10" ht="20.25" customHeight="1">
      <c r="B44" s="46" t="s">
        <v>81</v>
      </c>
      <c r="C44" s="78"/>
      <c r="D44" s="78"/>
      <c r="E44" s="78"/>
      <c r="F44" s="78"/>
      <c r="G44" s="78"/>
      <c r="H44" s="78"/>
      <c r="I44" s="78"/>
      <c r="J44" s="78"/>
    </row>
    <row r="45" ht="9" customHeight="1"/>
    <row r="46" spans="2:10" ht="12.75">
      <c r="B46" s="80" t="s">
        <v>82</v>
      </c>
      <c r="C46" s="81"/>
      <c r="D46" s="81"/>
      <c r="E46" s="83" t="s">
        <v>71</v>
      </c>
      <c r="F46" s="83" t="s">
        <v>83</v>
      </c>
      <c r="G46" s="84" t="s">
        <v>84</v>
      </c>
      <c r="H46" s="83" t="s">
        <v>85</v>
      </c>
      <c r="I46" s="84" t="s">
        <v>86</v>
      </c>
      <c r="J46" s="106" t="s">
        <v>87</v>
      </c>
    </row>
    <row r="47" spans="2:10" ht="12.75">
      <c r="B47" s="85" t="s">
        <v>22</v>
      </c>
      <c r="C47" s="86" t="s">
        <v>88</v>
      </c>
      <c r="D47" s="87"/>
      <c r="E47" s="107">
        <f aca="true" t="shared" si="0" ref="E47:E69">IF(SUM(SoucetDilu)=0,"",SUM(F47:J47)/SUM(SoucetDilu)*100)</f>
      </c>
      <c r="F47" s="91">
        <v>0</v>
      </c>
      <c r="G47" s="90">
        <v>0</v>
      </c>
      <c r="H47" s="91">
        <v>0</v>
      </c>
      <c r="I47" s="90">
        <v>0</v>
      </c>
      <c r="J47" s="91">
        <v>0</v>
      </c>
    </row>
    <row r="48" spans="2:10" ht="12.75">
      <c r="B48" s="108" t="s">
        <v>89</v>
      </c>
      <c r="C48" s="109" t="s">
        <v>90</v>
      </c>
      <c r="D48" s="110"/>
      <c r="E48" s="111">
        <f t="shared" si="0"/>
      </c>
      <c r="F48" s="112">
        <v>0</v>
      </c>
      <c r="G48" s="104">
        <v>0</v>
      </c>
      <c r="H48" s="112">
        <v>0</v>
      </c>
      <c r="I48" s="104">
        <v>0</v>
      </c>
      <c r="J48" s="112">
        <v>0</v>
      </c>
    </row>
    <row r="49" spans="2:10" ht="12.75">
      <c r="B49" s="108" t="s">
        <v>23</v>
      </c>
      <c r="C49" s="109" t="s">
        <v>614</v>
      </c>
      <c r="D49" s="110"/>
      <c r="E49" s="111">
        <f t="shared" si="0"/>
      </c>
      <c r="F49" s="112">
        <v>0</v>
      </c>
      <c r="G49" s="104">
        <v>0</v>
      </c>
      <c r="H49" s="112">
        <v>0</v>
      </c>
      <c r="I49" s="104">
        <v>0</v>
      </c>
      <c r="J49" s="112">
        <v>0</v>
      </c>
    </row>
    <row r="50" spans="2:10" ht="12.75">
      <c r="B50" s="108" t="s">
        <v>91</v>
      </c>
      <c r="C50" s="109" t="s">
        <v>92</v>
      </c>
      <c r="D50" s="110"/>
      <c r="E50" s="111">
        <f t="shared" si="0"/>
      </c>
      <c r="F50" s="112">
        <v>0</v>
      </c>
      <c r="G50" s="104">
        <v>0</v>
      </c>
      <c r="H50" s="112">
        <v>0</v>
      </c>
      <c r="I50" s="104">
        <v>0</v>
      </c>
      <c r="J50" s="112">
        <v>0</v>
      </c>
    </row>
    <row r="51" spans="2:10" ht="12.75">
      <c r="B51" s="108" t="s">
        <v>93</v>
      </c>
      <c r="C51" s="109" t="s">
        <v>94</v>
      </c>
      <c r="D51" s="110"/>
      <c r="E51" s="111">
        <f t="shared" si="0"/>
      </c>
      <c r="F51" s="112">
        <v>0</v>
      </c>
      <c r="G51" s="104">
        <v>0</v>
      </c>
      <c r="H51" s="112">
        <v>0</v>
      </c>
      <c r="I51" s="104">
        <v>0</v>
      </c>
      <c r="J51" s="112">
        <v>0</v>
      </c>
    </row>
    <row r="52" spans="2:10" ht="12.75">
      <c r="B52" s="108" t="s">
        <v>472</v>
      </c>
      <c r="C52" s="109" t="s">
        <v>613</v>
      </c>
      <c r="D52" s="110"/>
      <c r="E52" s="111">
        <f t="shared" si="0"/>
      </c>
      <c r="F52" s="112">
        <v>0</v>
      </c>
      <c r="G52" s="104">
        <v>0</v>
      </c>
      <c r="H52" s="112">
        <v>0</v>
      </c>
      <c r="I52" s="104">
        <v>0</v>
      </c>
      <c r="J52" s="112">
        <v>0</v>
      </c>
    </row>
    <row r="53" spans="2:10" ht="12.75">
      <c r="B53" s="108" t="s">
        <v>612</v>
      </c>
      <c r="C53" s="109" t="s">
        <v>611</v>
      </c>
      <c r="D53" s="110"/>
      <c r="E53" s="111">
        <f t="shared" si="0"/>
      </c>
      <c r="F53" s="112">
        <v>0</v>
      </c>
      <c r="G53" s="104">
        <v>0</v>
      </c>
      <c r="H53" s="112">
        <v>0</v>
      </c>
      <c r="I53" s="104">
        <v>0</v>
      </c>
      <c r="J53" s="112">
        <v>0</v>
      </c>
    </row>
    <row r="54" spans="2:10" ht="12.75">
      <c r="B54" s="108" t="s">
        <v>610</v>
      </c>
      <c r="C54" s="109" t="s">
        <v>609</v>
      </c>
      <c r="D54" s="110"/>
      <c r="E54" s="111">
        <f t="shared" si="0"/>
      </c>
      <c r="F54" s="112">
        <v>0</v>
      </c>
      <c r="G54" s="104">
        <v>0</v>
      </c>
      <c r="H54" s="112">
        <v>0</v>
      </c>
      <c r="I54" s="104">
        <v>0</v>
      </c>
      <c r="J54" s="112">
        <v>0</v>
      </c>
    </row>
    <row r="55" spans="2:10" ht="12.75">
      <c r="B55" s="108" t="s">
        <v>608</v>
      </c>
      <c r="C55" s="109" t="s">
        <v>607</v>
      </c>
      <c r="D55" s="110"/>
      <c r="E55" s="111">
        <f t="shared" si="0"/>
      </c>
      <c r="F55" s="112">
        <v>0</v>
      </c>
      <c r="G55" s="104">
        <v>0</v>
      </c>
      <c r="H55" s="112">
        <v>0</v>
      </c>
      <c r="I55" s="104">
        <v>0</v>
      </c>
      <c r="J55" s="112">
        <v>0</v>
      </c>
    </row>
    <row r="56" spans="2:10" ht="12.75">
      <c r="B56" s="108" t="s">
        <v>606</v>
      </c>
      <c r="C56" s="109" t="s">
        <v>605</v>
      </c>
      <c r="D56" s="110"/>
      <c r="E56" s="111">
        <f t="shared" si="0"/>
      </c>
      <c r="F56" s="112">
        <v>0</v>
      </c>
      <c r="G56" s="104">
        <v>0</v>
      </c>
      <c r="H56" s="112">
        <v>0</v>
      </c>
      <c r="I56" s="104">
        <v>0</v>
      </c>
      <c r="J56" s="112">
        <v>0</v>
      </c>
    </row>
    <row r="57" spans="2:10" ht="12.75">
      <c r="B57" s="108" t="s">
        <v>604</v>
      </c>
      <c r="C57" s="109" t="s">
        <v>603</v>
      </c>
      <c r="D57" s="110"/>
      <c r="E57" s="111">
        <f t="shared" si="0"/>
      </c>
      <c r="F57" s="112">
        <v>0</v>
      </c>
      <c r="G57" s="104">
        <v>0</v>
      </c>
      <c r="H57" s="112">
        <v>0</v>
      </c>
      <c r="I57" s="104">
        <v>0</v>
      </c>
      <c r="J57" s="112">
        <v>0</v>
      </c>
    </row>
    <row r="58" spans="2:10" ht="12.75">
      <c r="B58" s="108" t="s">
        <v>602</v>
      </c>
      <c r="C58" s="109" t="s">
        <v>601</v>
      </c>
      <c r="D58" s="110"/>
      <c r="E58" s="111">
        <f t="shared" si="0"/>
      </c>
      <c r="F58" s="112">
        <v>0</v>
      </c>
      <c r="G58" s="104">
        <v>0</v>
      </c>
      <c r="H58" s="112">
        <v>0</v>
      </c>
      <c r="I58" s="104">
        <v>0</v>
      </c>
      <c r="J58" s="112">
        <v>0</v>
      </c>
    </row>
    <row r="59" spans="2:10" ht="12.75">
      <c r="B59" s="108" t="s">
        <v>95</v>
      </c>
      <c r="C59" s="109" t="s">
        <v>96</v>
      </c>
      <c r="D59" s="110"/>
      <c r="E59" s="111">
        <f t="shared" si="0"/>
      </c>
      <c r="F59" s="112">
        <v>0</v>
      </c>
      <c r="G59" s="104">
        <v>0</v>
      </c>
      <c r="H59" s="112">
        <v>0</v>
      </c>
      <c r="I59" s="104">
        <v>0</v>
      </c>
      <c r="J59" s="112">
        <v>0</v>
      </c>
    </row>
    <row r="60" spans="2:10" ht="12.75">
      <c r="B60" s="108" t="s">
        <v>600</v>
      </c>
      <c r="C60" s="109" t="s">
        <v>599</v>
      </c>
      <c r="D60" s="110"/>
      <c r="E60" s="111">
        <f t="shared" si="0"/>
      </c>
      <c r="F60" s="112">
        <v>0</v>
      </c>
      <c r="G60" s="104">
        <v>0</v>
      </c>
      <c r="H60" s="112">
        <v>0</v>
      </c>
      <c r="I60" s="104">
        <v>0</v>
      </c>
      <c r="J60" s="112">
        <v>0</v>
      </c>
    </row>
    <row r="61" spans="2:10" ht="12.75">
      <c r="B61" s="108" t="s">
        <v>598</v>
      </c>
      <c r="C61" s="109" t="s">
        <v>597</v>
      </c>
      <c r="D61" s="110"/>
      <c r="E61" s="111">
        <f t="shared" si="0"/>
      </c>
      <c r="F61" s="112">
        <v>0</v>
      </c>
      <c r="G61" s="104">
        <v>0</v>
      </c>
      <c r="H61" s="112">
        <v>0</v>
      </c>
      <c r="I61" s="104">
        <v>0</v>
      </c>
      <c r="J61" s="112">
        <v>0</v>
      </c>
    </row>
    <row r="62" spans="2:10" ht="12.75">
      <c r="B62" s="108" t="s">
        <v>596</v>
      </c>
      <c r="C62" s="109" t="s">
        <v>595</v>
      </c>
      <c r="D62" s="110"/>
      <c r="E62" s="111">
        <f t="shared" si="0"/>
      </c>
      <c r="F62" s="112">
        <v>0</v>
      </c>
      <c r="G62" s="104">
        <v>0</v>
      </c>
      <c r="H62" s="112">
        <v>0</v>
      </c>
      <c r="I62" s="104">
        <v>0</v>
      </c>
      <c r="J62" s="112">
        <v>0</v>
      </c>
    </row>
    <row r="63" spans="2:10" ht="12.75">
      <c r="B63" s="108" t="s">
        <v>594</v>
      </c>
      <c r="C63" s="109" t="s">
        <v>593</v>
      </c>
      <c r="D63" s="110"/>
      <c r="E63" s="111">
        <f t="shared" si="0"/>
      </c>
      <c r="F63" s="112">
        <v>0</v>
      </c>
      <c r="G63" s="104">
        <v>0</v>
      </c>
      <c r="H63" s="112">
        <v>0</v>
      </c>
      <c r="I63" s="104">
        <v>0</v>
      </c>
      <c r="J63" s="112">
        <v>0</v>
      </c>
    </row>
    <row r="64" spans="2:10" ht="12.75">
      <c r="B64" s="108" t="s">
        <v>592</v>
      </c>
      <c r="C64" s="109" t="s">
        <v>591</v>
      </c>
      <c r="D64" s="110"/>
      <c r="E64" s="111">
        <f t="shared" si="0"/>
      </c>
      <c r="F64" s="112">
        <v>0</v>
      </c>
      <c r="G64" s="104">
        <v>0</v>
      </c>
      <c r="H64" s="112">
        <v>0</v>
      </c>
      <c r="I64" s="104">
        <v>0</v>
      </c>
      <c r="J64" s="112">
        <v>0</v>
      </c>
    </row>
    <row r="65" spans="2:10" ht="12.75">
      <c r="B65" s="108" t="s">
        <v>97</v>
      </c>
      <c r="C65" s="109" t="s">
        <v>98</v>
      </c>
      <c r="D65" s="110"/>
      <c r="E65" s="111">
        <f t="shared" si="0"/>
      </c>
      <c r="F65" s="112">
        <v>0</v>
      </c>
      <c r="G65" s="104">
        <v>0</v>
      </c>
      <c r="H65" s="112">
        <v>0</v>
      </c>
      <c r="I65" s="104">
        <v>0</v>
      </c>
      <c r="J65" s="112">
        <v>0</v>
      </c>
    </row>
    <row r="66" spans="2:10" ht="12.75">
      <c r="B66" s="108" t="s">
        <v>590</v>
      </c>
      <c r="C66" s="109" t="s">
        <v>589</v>
      </c>
      <c r="D66" s="110"/>
      <c r="E66" s="111">
        <f t="shared" si="0"/>
      </c>
      <c r="F66" s="112">
        <v>0</v>
      </c>
      <c r="G66" s="104">
        <v>0</v>
      </c>
      <c r="H66" s="112">
        <v>0</v>
      </c>
      <c r="I66" s="104">
        <v>0</v>
      </c>
      <c r="J66" s="112">
        <v>0</v>
      </c>
    </row>
    <row r="67" spans="2:10" ht="12.75">
      <c r="B67" s="108" t="s">
        <v>99</v>
      </c>
      <c r="C67" s="109" t="s">
        <v>100</v>
      </c>
      <c r="D67" s="110"/>
      <c r="E67" s="111">
        <f t="shared" si="0"/>
      </c>
      <c r="F67" s="112">
        <v>0</v>
      </c>
      <c r="G67" s="104">
        <v>0</v>
      </c>
      <c r="H67" s="112">
        <v>0</v>
      </c>
      <c r="I67" s="104">
        <v>0</v>
      </c>
      <c r="J67" s="112">
        <v>0</v>
      </c>
    </row>
    <row r="68" spans="2:10" ht="12.75">
      <c r="B68" s="108" t="s">
        <v>101</v>
      </c>
      <c r="C68" s="109" t="s">
        <v>102</v>
      </c>
      <c r="D68" s="110"/>
      <c r="E68" s="111">
        <f t="shared" si="0"/>
      </c>
      <c r="F68" s="112">
        <v>0</v>
      </c>
      <c r="G68" s="104">
        <v>0</v>
      </c>
      <c r="H68" s="112">
        <v>0</v>
      </c>
      <c r="I68" s="104">
        <v>0</v>
      </c>
      <c r="J68" s="112">
        <v>0</v>
      </c>
    </row>
    <row r="69" spans="2:10" ht="12.75">
      <c r="B69" s="93" t="s">
        <v>77</v>
      </c>
      <c r="C69" s="94"/>
      <c r="D69" s="95"/>
      <c r="E69" s="113">
        <f t="shared" si="0"/>
      </c>
      <c r="F69" s="97">
        <f>SUM(F47:F68)</f>
        <v>0</v>
      </c>
      <c r="G69" s="105">
        <f>SUM(G47:G68)</f>
        <v>0</v>
      </c>
      <c r="H69" s="97">
        <f>SUM(H47:H68)</f>
        <v>0</v>
      </c>
      <c r="I69" s="105">
        <f>SUM(I47:I68)</f>
        <v>0</v>
      </c>
      <c r="J69" s="97">
        <f>SUM(J47:J68)</f>
        <v>0</v>
      </c>
    </row>
    <row r="71" ht="2.25" customHeight="1"/>
    <row r="72" ht="1.5" customHeight="1"/>
    <row r="73" ht="0.75" customHeight="1"/>
  </sheetData>
  <sheetProtection password="A2DB" sheet="1" selectLockedCells="1"/>
  <mergeCells count="5">
    <mergeCell ref="I20:J20"/>
    <mergeCell ref="I21:J21"/>
    <mergeCell ref="I22:J22"/>
    <mergeCell ref="I23:J23"/>
    <mergeCell ref="I24:J24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  <rowBreaks count="1" manualBreakCount="1">
    <brk id="43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4" customWidth="1"/>
    <col min="2" max="2" width="15.00390625" style="34" customWidth="1"/>
    <col min="3" max="3" width="15.875" style="34" customWidth="1"/>
    <col min="4" max="4" width="14.625" style="34" customWidth="1"/>
    <col min="5" max="5" width="13.625" style="34" customWidth="1"/>
    <col min="6" max="6" width="16.625" style="34" customWidth="1"/>
    <col min="7" max="7" width="15.25390625" style="34" customWidth="1"/>
    <col min="8" max="16384" width="9.125" style="34" customWidth="1"/>
  </cols>
  <sheetData>
    <row r="1" spans="1:7" ht="24.75" customHeight="1" thickBot="1">
      <c r="A1" s="114" t="s">
        <v>103</v>
      </c>
      <c r="B1" s="115"/>
      <c r="C1" s="115"/>
      <c r="D1" s="115"/>
      <c r="E1" s="115"/>
      <c r="F1" s="115"/>
      <c r="G1" s="115"/>
    </row>
    <row r="2" spans="1:7" ht="12.75" customHeight="1">
      <c r="A2" s="116" t="s">
        <v>2006</v>
      </c>
      <c r="B2" s="117"/>
      <c r="C2" s="118" t="s">
        <v>54</v>
      </c>
      <c r="D2" s="118" t="s">
        <v>620</v>
      </c>
      <c r="E2" s="119"/>
      <c r="F2" s="120" t="s">
        <v>104</v>
      </c>
      <c r="G2" s="121"/>
    </row>
    <row r="3" spans="1:7" ht="3" customHeight="1" hidden="1">
      <c r="A3" s="122"/>
      <c r="B3" s="123"/>
      <c r="C3" s="124"/>
      <c r="D3" s="124"/>
      <c r="E3" s="125"/>
      <c r="F3" s="126"/>
      <c r="G3" s="127"/>
    </row>
    <row r="4" spans="1:7" ht="12" customHeight="1">
      <c r="A4" s="128" t="s">
        <v>105</v>
      </c>
      <c r="B4" s="123"/>
      <c r="C4" s="124"/>
      <c r="D4" s="124"/>
      <c r="E4" s="125"/>
      <c r="F4" s="126" t="s">
        <v>106</v>
      </c>
      <c r="G4" s="129"/>
    </row>
    <row r="5" spans="1:7" ht="12.75" customHeight="1">
      <c r="A5" s="130" t="s">
        <v>618</v>
      </c>
      <c r="B5" s="131"/>
      <c r="C5" s="132" t="s">
        <v>620</v>
      </c>
      <c r="D5" s="133"/>
      <c r="E5" s="131"/>
      <c r="F5" s="126" t="s">
        <v>107</v>
      </c>
      <c r="G5" s="127"/>
    </row>
    <row r="6" spans="1:15" ht="12.75" customHeight="1">
      <c r="A6" s="128" t="s">
        <v>108</v>
      </c>
      <c r="B6" s="123"/>
      <c r="C6" s="124"/>
      <c r="D6" s="124"/>
      <c r="E6" s="125"/>
      <c r="F6" s="134" t="s">
        <v>109</v>
      </c>
      <c r="G6" s="135">
        <v>0</v>
      </c>
      <c r="O6" s="136"/>
    </row>
    <row r="7" spans="1:7" ht="12.75" customHeight="1">
      <c r="A7" s="137" t="s">
        <v>54</v>
      </c>
      <c r="B7" s="138"/>
      <c r="C7" s="139" t="s">
        <v>55</v>
      </c>
      <c r="D7" s="140"/>
      <c r="E7" s="140"/>
      <c r="F7" s="141" t="s">
        <v>110</v>
      </c>
      <c r="G7" s="135">
        <f>IF(G6=0,,ROUND((F30+F32)/G6,1))</f>
        <v>0</v>
      </c>
    </row>
    <row r="8" spans="1:9" ht="12.75">
      <c r="A8" s="142" t="s">
        <v>111</v>
      </c>
      <c r="B8" s="126"/>
      <c r="C8" s="486"/>
      <c r="D8" s="486"/>
      <c r="E8" s="487"/>
      <c r="F8" s="143" t="s">
        <v>112</v>
      </c>
      <c r="G8" s="144"/>
      <c r="H8" s="145"/>
      <c r="I8" s="146"/>
    </row>
    <row r="9" spans="1:8" ht="12.75">
      <c r="A9" s="142" t="s">
        <v>113</v>
      </c>
      <c r="B9" s="126"/>
      <c r="C9" s="486"/>
      <c r="D9" s="486"/>
      <c r="E9" s="487"/>
      <c r="F9" s="126"/>
      <c r="G9" s="147"/>
      <c r="H9" s="148"/>
    </row>
    <row r="10" spans="1:8" ht="12.75">
      <c r="A10" s="142" t="s">
        <v>114</v>
      </c>
      <c r="B10" s="126"/>
      <c r="C10" s="486"/>
      <c r="D10" s="486"/>
      <c r="E10" s="486"/>
      <c r="F10" s="149"/>
      <c r="G10" s="150"/>
      <c r="H10" s="151"/>
    </row>
    <row r="11" spans="1:57" ht="13.5" customHeight="1">
      <c r="A11" s="142" t="s">
        <v>115</v>
      </c>
      <c r="B11" s="126"/>
      <c r="C11" s="486" t="s">
        <v>60</v>
      </c>
      <c r="D11" s="486"/>
      <c r="E11" s="486"/>
      <c r="F11" s="152" t="s">
        <v>116</v>
      </c>
      <c r="G11" s="153"/>
      <c r="H11" s="148"/>
      <c r="BA11" s="154"/>
      <c r="BB11" s="154"/>
      <c r="BC11" s="154"/>
      <c r="BD11" s="154"/>
      <c r="BE11" s="154"/>
    </row>
    <row r="12" spans="1:8" ht="12.75" customHeight="1">
      <c r="A12" s="155" t="s">
        <v>117</v>
      </c>
      <c r="B12" s="123"/>
      <c r="C12" s="488"/>
      <c r="D12" s="488"/>
      <c r="E12" s="488"/>
      <c r="F12" s="156" t="s">
        <v>118</v>
      </c>
      <c r="G12" s="157"/>
      <c r="H12" s="148"/>
    </row>
    <row r="13" spans="1:8" ht="28.5" customHeight="1" thickBot="1">
      <c r="A13" s="158" t="s">
        <v>119</v>
      </c>
      <c r="B13" s="159"/>
      <c r="C13" s="159"/>
      <c r="D13" s="159"/>
      <c r="E13" s="160"/>
      <c r="F13" s="160"/>
      <c r="G13" s="161"/>
      <c r="H13" s="148"/>
    </row>
    <row r="14" spans="1:7" ht="17.25" customHeight="1" thickBot="1">
      <c r="A14" s="162" t="s">
        <v>120</v>
      </c>
      <c r="B14" s="163"/>
      <c r="C14" s="164"/>
      <c r="D14" s="165" t="s">
        <v>121</v>
      </c>
      <c r="E14" s="166"/>
      <c r="F14" s="166"/>
      <c r="G14" s="164"/>
    </row>
    <row r="15" spans="1:7" ht="15.75" customHeight="1">
      <c r="A15" s="167"/>
      <c r="B15" s="168" t="s">
        <v>122</v>
      </c>
      <c r="C15" s="169">
        <f>'SO 03 1231-83 Rek'!E17</f>
        <v>0</v>
      </c>
      <c r="D15" s="170">
        <f>'SO 03 1231-83 Rek'!A25</f>
        <v>0</v>
      </c>
      <c r="E15" s="171"/>
      <c r="F15" s="172"/>
      <c r="G15" s="169">
        <f>'SO 03 1231-83 Rek'!I25</f>
        <v>0</v>
      </c>
    </row>
    <row r="16" spans="1:7" ht="15.75" customHeight="1">
      <c r="A16" s="167" t="s">
        <v>123</v>
      </c>
      <c r="B16" s="168" t="s">
        <v>124</v>
      </c>
      <c r="C16" s="169">
        <f>'SO 03 1231-83 Rek'!F17</f>
        <v>0</v>
      </c>
      <c r="D16" s="122"/>
      <c r="E16" s="173"/>
      <c r="F16" s="174"/>
      <c r="G16" s="169"/>
    </row>
    <row r="17" spans="1:7" ht="15.75" customHeight="1">
      <c r="A17" s="167" t="s">
        <v>125</v>
      </c>
      <c r="B17" s="168" t="s">
        <v>126</v>
      </c>
      <c r="C17" s="169">
        <f>'SO 03 1231-83 Rek'!H17</f>
        <v>0</v>
      </c>
      <c r="D17" s="122"/>
      <c r="E17" s="173"/>
      <c r="F17" s="174"/>
      <c r="G17" s="169"/>
    </row>
    <row r="18" spans="1:7" ht="15.75" customHeight="1">
      <c r="A18" s="175" t="s">
        <v>127</v>
      </c>
      <c r="B18" s="176" t="s">
        <v>128</v>
      </c>
      <c r="C18" s="169">
        <f>'SO 03 1231-83 Rek'!G17</f>
        <v>0</v>
      </c>
      <c r="D18" s="122"/>
      <c r="E18" s="173"/>
      <c r="F18" s="174"/>
      <c r="G18" s="169"/>
    </row>
    <row r="19" spans="1:7" ht="15.75" customHeight="1">
      <c r="A19" s="177" t="s">
        <v>129</v>
      </c>
      <c r="B19" s="168"/>
      <c r="C19" s="169">
        <f>SUM(C15:C18)</f>
        <v>0</v>
      </c>
      <c r="D19" s="122"/>
      <c r="E19" s="173"/>
      <c r="F19" s="174"/>
      <c r="G19" s="169"/>
    </row>
    <row r="20" spans="1:7" ht="15.75" customHeight="1">
      <c r="A20" s="177"/>
      <c r="B20" s="168"/>
      <c r="C20" s="169"/>
      <c r="D20" s="122"/>
      <c r="E20" s="173"/>
      <c r="F20" s="174"/>
      <c r="G20" s="169"/>
    </row>
    <row r="21" spans="1:7" ht="15.75" customHeight="1">
      <c r="A21" s="177" t="s">
        <v>87</v>
      </c>
      <c r="B21" s="168"/>
      <c r="C21" s="169">
        <f>'SO 03 1231-83 Rek'!I17</f>
        <v>0</v>
      </c>
      <c r="D21" s="122"/>
      <c r="E21" s="173"/>
      <c r="F21" s="174"/>
      <c r="G21" s="169"/>
    </row>
    <row r="22" spans="1:7" ht="15.75" customHeight="1">
      <c r="A22" s="178" t="s">
        <v>130</v>
      </c>
      <c r="B22" s="148"/>
      <c r="C22" s="169">
        <f>C19+C21</f>
        <v>0</v>
      </c>
      <c r="D22" s="122" t="s">
        <v>131</v>
      </c>
      <c r="E22" s="173"/>
      <c r="F22" s="174"/>
      <c r="G22" s="169">
        <f>G23-SUM(G15:G21)</f>
        <v>0</v>
      </c>
    </row>
    <row r="23" spans="1:7" ht="15.75" customHeight="1" thickBot="1">
      <c r="A23" s="489" t="s">
        <v>132</v>
      </c>
      <c r="B23" s="490"/>
      <c r="C23" s="179">
        <f>C22+G23</f>
        <v>0</v>
      </c>
      <c r="D23" s="180" t="s">
        <v>133</v>
      </c>
      <c r="E23" s="181"/>
      <c r="F23" s="182"/>
      <c r="G23" s="169">
        <f>'SO 03 1231-83 Rek'!H23</f>
        <v>0</v>
      </c>
    </row>
    <row r="24" spans="1:7" ht="12.75">
      <c r="A24" s="183" t="s">
        <v>134</v>
      </c>
      <c r="B24" s="184"/>
      <c r="C24" s="185"/>
      <c r="D24" s="184" t="s">
        <v>135</v>
      </c>
      <c r="E24" s="184"/>
      <c r="F24" s="186" t="s">
        <v>136</v>
      </c>
      <c r="G24" s="187"/>
    </row>
    <row r="25" spans="1:7" ht="12.75">
      <c r="A25" s="178" t="s">
        <v>137</v>
      </c>
      <c r="B25" s="148"/>
      <c r="C25" s="188"/>
      <c r="D25" s="148" t="s">
        <v>137</v>
      </c>
      <c r="F25" s="189" t="s">
        <v>137</v>
      </c>
      <c r="G25" s="190"/>
    </row>
    <row r="26" spans="1:7" ht="37.5" customHeight="1">
      <c r="A26" s="178" t="s">
        <v>138</v>
      </c>
      <c r="B26" s="191"/>
      <c r="C26" s="188"/>
      <c r="D26" s="148" t="s">
        <v>138</v>
      </c>
      <c r="F26" s="189" t="s">
        <v>138</v>
      </c>
      <c r="G26" s="190"/>
    </row>
    <row r="27" spans="1:7" ht="12.75">
      <c r="A27" s="178"/>
      <c r="B27" s="192"/>
      <c r="C27" s="188"/>
      <c r="D27" s="148"/>
      <c r="F27" s="189"/>
      <c r="G27" s="190"/>
    </row>
    <row r="28" spans="1:7" ht="12.75">
      <c r="A28" s="178" t="s">
        <v>139</v>
      </c>
      <c r="B28" s="148"/>
      <c r="C28" s="188"/>
      <c r="D28" s="189" t="s">
        <v>140</v>
      </c>
      <c r="E28" s="188"/>
      <c r="F28" s="193" t="s">
        <v>140</v>
      </c>
      <c r="G28" s="190"/>
    </row>
    <row r="29" spans="1:7" ht="69" customHeight="1">
      <c r="A29" s="178"/>
      <c r="B29" s="148"/>
      <c r="C29" s="194"/>
      <c r="D29" s="195"/>
      <c r="E29" s="194"/>
      <c r="F29" s="148"/>
      <c r="G29" s="190"/>
    </row>
    <row r="30" spans="1:7" ht="12.75">
      <c r="A30" s="196" t="s">
        <v>70</v>
      </c>
      <c r="B30" s="197"/>
      <c r="C30" s="198">
        <v>21</v>
      </c>
      <c r="D30" s="197" t="s">
        <v>141</v>
      </c>
      <c r="E30" s="199"/>
      <c r="F30" s="491">
        <f>C23-F32</f>
        <v>0</v>
      </c>
      <c r="G30" s="492"/>
    </row>
    <row r="31" spans="1:7" ht="12.75">
      <c r="A31" s="196" t="s">
        <v>142</v>
      </c>
      <c r="B31" s="197"/>
      <c r="C31" s="198">
        <f>C30</f>
        <v>21</v>
      </c>
      <c r="D31" s="197" t="s">
        <v>143</v>
      </c>
      <c r="E31" s="199"/>
      <c r="F31" s="491">
        <f>ROUND(PRODUCT(F30,C31/100),0)</f>
        <v>0</v>
      </c>
      <c r="G31" s="492"/>
    </row>
    <row r="32" spans="1:7" ht="12.75">
      <c r="A32" s="196" t="s">
        <v>70</v>
      </c>
      <c r="B32" s="197"/>
      <c r="C32" s="198">
        <v>0</v>
      </c>
      <c r="D32" s="197" t="s">
        <v>143</v>
      </c>
      <c r="E32" s="199"/>
      <c r="F32" s="491">
        <v>0</v>
      </c>
      <c r="G32" s="492"/>
    </row>
    <row r="33" spans="1:7" ht="12.75">
      <c r="A33" s="196" t="s">
        <v>142</v>
      </c>
      <c r="B33" s="200"/>
      <c r="C33" s="201">
        <f>C32</f>
        <v>0</v>
      </c>
      <c r="D33" s="197" t="s">
        <v>143</v>
      </c>
      <c r="E33" s="174"/>
      <c r="F33" s="491">
        <f>ROUND(PRODUCT(F32,C33/100),0)</f>
        <v>0</v>
      </c>
      <c r="G33" s="492"/>
    </row>
    <row r="34" spans="1:7" s="205" customFormat="1" ht="19.5" customHeight="1" thickBot="1">
      <c r="A34" s="202" t="s">
        <v>144</v>
      </c>
      <c r="B34" s="203"/>
      <c r="C34" s="203"/>
      <c r="D34" s="203"/>
      <c r="E34" s="204"/>
      <c r="F34" s="493">
        <f>ROUND(SUM(F30:F33),0)</f>
        <v>0</v>
      </c>
      <c r="G34" s="494"/>
    </row>
    <row r="36" spans="1:8" ht="12.75">
      <c r="A36" s="35" t="s">
        <v>145</v>
      </c>
      <c r="B36" s="35"/>
      <c r="C36" s="35"/>
      <c r="D36" s="35"/>
      <c r="E36" s="35"/>
      <c r="F36" s="35"/>
      <c r="G36" s="35"/>
      <c r="H36" s="34" t="s">
        <v>7</v>
      </c>
    </row>
    <row r="37" spans="1:8" ht="14.25" customHeight="1">
      <c r="A37" s="35"/>
      <c r="B37" s="495"/>
      <c r="C37" s="495"/>
      <c r="D37" s="495"/>
      <c r="E37" s="495"/>
      <c r="F37" s="495"/>
      <c r="G37" s="495"/>
      <c r="H37" s="34" t="s">
        <v>7</v>
      </c>
    </row>
    <row r="38" spans="1:8" ht="12.75" customHeight="1">
      <c r="A38" s="206"/>
      <c r="B38" s="495"/>
      <c r="C38" s="495"/>
      <c r="D38" s="495"/>
      <c r="E38" s="495"/>
      <c r="F38" s="495"/>
      <c r="G38" s="495"/>
      <c r="H38" s="34" t="s">
        <v>7</v>
      </c>
    </row>
    <row r="39" spans="1:8" ht="12.75">
      <c r="A39" s="206"/>
      <c r="B39" s="495"/>
      <c r="C39" s="495"/>
      <c r="D39" s="495"/>
      <c r="E39" s="495"/>
      <c r="F39" s="495"/>
      <c r="G39" s="495"/>
      <c r="H39" s="34" t="s">
        <v>7</v>
      </c>
    </row>
    <row r="40" spans="1:8" ht="12.75">
      <c r="A40" s="206"/>
      <c r="B40" s="495"/>
      <c r="C40" s="495"/>
      <c r="D40" s="495"/>
      <c r="E40" s="495"/>
      <c r="F40" s="495"/>
      <c r="G40" s="495"/>
      <c r="H40" s="34" t="s">
        <v>7</v>
      </c>
    </row>
    <row r="41" spans="1:8" ht="12.75">
      <c r="A41" s="206"/>
      <c r="B41" s="495"/>
      <c r="C41" s="495"/>
      <c r="D41" s="495"/>
      <c r="E41" s="495"/>
      <c r="F41" s="495"/>
      <c r="G41" s="495"/>
      <c r="H41" s="34" t="s">
        <v>7</v>
      </c>
    </row>
    <row r="42" spans="1:8" ht="20.25" customHeight="1">
      <c r="A42" s="206"/>
      <c r="B42" s="495"/>
      <c r="C42" s="495"/>
      <c r="D42" s="495"/>
      <c r="E42" s="495"/>
      <c r="F42" s="495"/>
      <c r="G42" s="495"/>
      <c r="H42" s="34" t="s">
        <v>7</v>
      </c>
    </row>
    <row r="43" spans="1:7" ht="20.25" customHeight="1">
      <c r="A43" s="206"/>
      <c r="B43" s="495"/>
      <c r="C43" s="495"/>
      <c r="D43" s="495"/>
      <c r="E43" s="495"/>
      <c r="F43" s="495"/>
      <c r="G43" s="495"/>
    </row>
    <row r="44" spans="1:7" ht="20.25" customHeight="1">
      <c r="A44" s="206"/>
      <c r="B44" s="495"/>
      <c r="C44" s="495"/>
      <c r="D44" s="495"/>
      <c r="E44" s="495"/>
      <c r="F44" s="495"/>
      <c r="G44" s="495"/>
    </row>
    <row r="45" spans="1:7" ht="20.25" customHeight="1">
      <c r="A45" s="206"/>
      <c r="B45" s="495"/>
      <c r="C45" s="495"/>
      <c r="D45" s="495"/>
      <c r="E45" s="495"/>
      <c r="F45" s="495"/>
      <c r="G45" s="495"/>
    </row>
    <row r="46" spans="1:7" ht="20.25" customHeight="1">
      <c r="A46" s="206"/>
      <c r="B46" s="495"/>
      <c r="C46" s="495"/>
      <c r="D46" s="495"/>
      <c r="E46" s="495"/>
      <c r="F46" s="495"/>
      <c r="G46" s="495"/>
    </row>
    <row r="47" spans="1:7" ht="20.25" customHeight="1">
      <c r="A47" s="206"/>
      <c r="B47" s="495"/>
      <c r="C47" s="495"/>
      <c r="D47" s="495"/>
      <c r="E47" s="495"/>
      <c r="F47" s="495"/>
      <c r="G47" s="495"/>
    </row>
    <row r="48" spans="1:7" ht="20.25" customHeight="1">
      <c r="A48" s="206"/>
      <c r="B48" s="495"/>
      <c r="C48" s="495"/>
      <c r="D48" s="495"/>
      <c r="E48" s="495"/>
      <c r="F48" s="495"/>
      <c r="G48" s="495"/>
    </row>
    <row r="49" spans="1:7" ht="20.25" customHeight="1">
      <c r="A49" s="206"/>
      <c r="B49" s="495"/>
      <c r="C49" s="495"/>
      <c r="D49" s="495"/>
      <c r="E49" s="495"/>
      <c r="F49" s="495"/>
      <c r="G49" s="495"/>
    </row>
    <row r="50" spans="1:7" ht="20.25" customHeight="1">
      <c r="A50" s="206"/>
      <c r="B50" s="495"/>
      <c r="C50" s="495"/>
      <c r="D50" s="495"/>
      <c r="E50" s="495"/>
      <c r="F50" s="495"/>
      <c r="G50" s="495"/>
    </row>
    <row r="51" spans="1:7" ht="20.25" customHeight="1">
      <c r="A51" s="206"/>
      <c r="B51" s="495"/>
      <c r="C51" s="495"/>
      <c r="D51" s="495"/>
      <c r="E51" s="495"/>
      <c r="F51" s="495"/>
      <c r="G51" s="495"/>
    </row>
    <row r="52" spans="1:7" ht="20.25" customHeight="1">
      <c r="A52" s="206"/>
      <c r="B52" s="495"/>
      <c r="C52" s="495"/>
      <c r="D52" s="495"/>
      <c r="E52" s="495"/>
      <c r="F52" s="495"/>
      <c r="G52" s="495"/>
    </row>
    <row r="53" spans="1:7" ht="20.25" customHeight="1">
      <c r="A53" s="206"/>
      <c r="B53" s="495"/>
      <c r="C53" s="495"/>
      <c r="D53" s="495"/>
      <c r="E53" s="495"/>
      <c r="F53" s="495"/>
      <c r="G53" s="495"/>
    </row>
    <row r="54" spans="1:8" ht="12.75">
      <c r="A54" s="206"/>
      <c r="B54" s="495"/>
      <c r="C54" s="495"/>
      <c r="D54" s="495"/>
      <c r="E54" s="495"/>
      <c r="F54" s="495"/>
      <c r="G54" s="495"/>
      <c r="H54" s="34" t="s">
        <v>7</v>
      </c>
    </row>
    <row r="55" spans="1:8" ht="12.75" customHeight="1">
      <c r="A55" s="206"/>
      <c r="B55" s="495"/>
      <c r="C55" s="495"/>
      <c r="D55" s="495"/>
      <c r="E55" s="495"/>
      <c r="F55" s="495"/>
      <c r="G55" s="495"/>
      <c r="H55" s="34" t="s">
        <v>7</v>
      </c>
    </row>
    <row r="56" spans="1:8" ht="12.75" customHeight="1">
      <c r="A56" s="206"/>
      <c r="B56" s="495"/>
      <c r="C56" s="495"/>
      <c r="D56" s="495"/>
      <c r="E56" s="495"/>
      <c r="F56" s="495"/>
      <c r="G56" s="495"/>
      <c r="H56" s="34" t="s">
        <v>7</v>
      </c>
    </row>
    <row r="57" spans="2:7" ht="12.75">
      <c r="B57" s="496"/>
      <c r="C57" s="496"/>
      <c r="D57" s="496"/>
      <c r="E57" s="496"/>
      <c r="F57" s="496"/>
      <c r="G57" s="496"/>
    </row>
    <row r="58" spans="2:7" ht="12.75">
      <c r="B58" s="496"/>
      <c r="C58" s="496"/>
      <c r="D58" s="496"/>
      <c r="E58" s="496"/>
      <c r="F58" s="496"/>
      <c r="G58" s="496"/>
    </row>
    <row r="59" spans="2:7" ht="12.75">
      <c r="B59" s="496"/>
      <c r="C59" s="496"/>
      <c r="D59" s="496"/>
      <c r="E59" s="496"/>
      <c r="F59" s="496"/>
      <c r="G59" s="496"/>
    </row>
    <row r="60" spans="2:7" ht="12.75">
      <c r="B60" s="496"/>
      <c r="C60" s="496"/>
      <c r="D60" s="496"/>
      <c r="E60" s="496"/>
      <c r="F60" s="496"/>
      <c r="G60" s="496"/>
    </row>
    <row r="61" spans="2:7" ht="12.75">
      <c r="B61" s="496"/>
      <c r="C61" s="496"/>
      <c r="D61" s="496"/>
      <c r="E61" s="496"/>
      <c r="F61" s="496"/>
      <c r="G61" s="496"/>
    </row>
    <row r="62" spans="2:7" ht="12.75">
      <c r="B62" s="496"/>
      <c r="C62" s="496"/>
      <c r="D62" s="496"/>
      <c r="E62" s="496"/>
      <c r="F62" s="496"/>
      <c r="G62" s="496"/>
    </row>
  </sheetData>
  <sheetProtection password="A2DB" sheet="1" selectLockedCells="1"/>
  <mergeCells count="18">
    <mergeCell ref="B57:G57"/>
    <mergeCell ref="B58:G58"/>
    <mergeCell ref="B59:G59"/>
    <mergeCell ref="B60:G60"/>
    <mergeCell ref="B61:G61"/>
    <mergeCell ref="B62:G62"/>
    <mergeCell ref="F30:G30"/>
    <mergeCell ref="F31:G31"/>
    <mergeCell ref="F32:G32"/>
    <mergeCell ref="F33:G33"/>
    <mergeCell ref="F34:G34"/>
    <mergeCell ref="B37:G56"/>
    <mergeCell ref="C8:E8"/>
    <mergeCell ref="C9:E9"/>
    <mergeCell ref="C10:E10"/>
    <mergeCell ref="C11:E11"/>
    <mergeCell ref="C12:E12"/>
    <mergeCell ref="A23:B23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85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5.875" style="34" customWidth="1"/>
    <col min="2" max="2" width="6.125" style="34" customWidth="1"/>
    <col min="3" max="3" width="11.375" style="34" customWidth="1"/>
    <col min="4" max="4" width="15.875" style="34" customWidth="1"/>
    <col min="5" max="5" width="11.25390625" style="34" customWidth="1"/>
    <col min="6" max="6" width="10.875" style="34" customWidth="1"/>
    <col min="7" max="7" width="11.00390625" style="34" customWidth="1"/>
    <col min="8" max="8" width="11.125" style="34" customWidth="1"/>
    <col min="9" max="9" width="10.75390625" style="34" customWidth="1"/>
    <col min="10" max="16384" width="9.125" style="34" customWidth="1"/>
  </cols>
  <sheetData>
    <row r="1" spans="1:9" ht="13.5" thickTop="1">
      <c r="A1" s="497" t="s">
        <v>53</v>
      </c>
      <c r="B1" s="498"/>
      <c r="C1" s="207" t="s">
        <v>146</v>
      </c>
      <c r="D1" s="208"/>
      <c r="E1" s="209"/>
      <c r="F1" s="208"/>
      <c r="G1" s="210" t="s">
        <v>147</v>
      </c>
      <c r="H1" s="211" t="s">
        <v>54</v>
      </c>
      <c r="I1" s="212"/>
    </row>
    <row r="2" spans="1:9" ht="13.5" thickBot="1">
      <c r="A2" s="499" t="s">
        <v>2006</v>
      </c>
      <c r="B2" s="500"/>
      <c r="C2" s="213" t="s">
        <v>621</v>
      </c>
      <c r="D2" s="214"/>
      <c r="E2" s="215"/>
      <c r="F2" s="214"/>
      <c r="G2" s="501" t="s">
        <v>620</v>
      </c>
      <c r="H2" s="502"/>
      <c r="I2" s="503"/>
    </row>
    <row r="3" ht="13.5" thickTop="1">
      <c r="F3" s="148"/>
    </row>
    <row r="4" spans="1:9" ht="19.5" customHeight="1">
      <c r="A4" s="216" t="s">
        <v>149</v>
      </c>
      <c r="B4" s="217"/>
      <c r="C4" s="217"/>
      <c r="D4" s="217"/>
      <c r="E4" s="218"/>
      <c r="F4" s="217"/>
      <c r="G4" s="217"/>
      <c r="H4" s="217"/>
      <c r="I4" s="217"/>
    </row>
    <row r="5" ht="13.5" thickBot="1"/>
    <row r="6" spans="1:9" s="148" customFormat="1" ht="13.5" thickBot="1">
      <c r="A6" s="219"/>
      <c r="B6" s="220" t="s">
        <v>150</v>
      </c>
      <c r="C6" s="220"/>
      <c r="D6" s="221"/>
      <c r="E6" s="222" t="s">
        <v>83</v>
      </c>
      <c r="F6" s="223" t="s">
        <v>84</v>
      </c>
      <c r="G6" s="223" t="s">
        <v>85</v>
      </c>
      <c r="H6" s="223" t="s">
        <v>86</v>
      </c>
      <c r="I6" s="224" t="s">
        <v>87</v>
      </c>
    </row>
    <row r="7" spans="1:9" s="148" customFormat="1" ht="12.75">
      <c r="A7" s="225" t="str">
        <f>'SO 03 1231-83 Pol'!B7</f>
        <v>1</v>
      </c>
      <c r="B7" s="110" t="str">
        <f>'SO 03 1231-83 Pol'!C7</f>
        <v>Zemní práce</v>
      </c>
      <c r="D7" s="226"/>
      <c r="E7" s="227">
        <f>'SO 03 1231-83 Pol'!BA23</f>
        <v>0</v>
      </c>
      <c r="F7" s="228">
        <f>'SO 03 1231-83 Pol'!BB23</f>
        <v>0</v>
      </c>
      <c r="G7" s="228">
        <f>'SO 03 1231-83 Pol'!BC23</f>
        <v>0</v>
      </c>
      <c r="H7" s="228">
        <f>'SO 03 1231-83 Pol'!BD23</f>
        <v>0</v>
      </c>
      <c r="I7" s="229">
        <f>'SO 03 1231-83 Pol'!BE23</f>
        <v>0</v>
      </c>
    </row>
    <row r="8" spans="1:9" s="148" customFormat="1" ht="12.75">
      <c r="A8" s="225" t="str">
        <f>'SO 03 1231-83 Pol'!B24</f>
        <v>11</v>
      </c>
      <c r="B8" s="110" t="str">
        <f>'SO 03 1231-83 Pol'!C24</f>
        <v>Přípravné a přidružené práce</v>
      </c>
      <c r="D8" s="226"/>
      <c r="E8" s="227">
        <f>'SO 03 1231-83 Pol'!BA39</f>
        <v>0</v>
      </c>
      <c r="F8" s="228">
        <f>'SO 03 1231-83 Pol'!BB39</f>
        <v>0</v>
      </c>
      <c r="G8" s="228">
        <f>'SO 03 1231-83 Pol'!BC39</f>
        <v>0</v>
      </c>
      <c r="H8" s="228">
        <f>'SO 03 1231-83 Pol'!BD39</f>
        <v>0</v>
      </c>
      <c r="I8" s="229">
        <f>'SO 03 1231-83 Pol'!BE39</f>
        <v>0</v>
      </c>
    </row>
    <row r="9" spans="1:9" s="148" customFormat="1" ht="12.75">
      <c r="A9" s="225" t="str">
        <f>'SO 03 1231-83 Pol'!B40</f>
        <v>300</v>
      </c>
      <c r="B9" s="110" t="str">
        <f>'SO 03 1231-83 Pol'!C40</f>
        <v>Sanace</v>
      </c>
      <c r="D9" s="226"/>
      <c r="E9" s="227">
        <f>'SO 03 1231-83 Pol'!BA161</f>
        <v>0</v>
      </c>
      <c r="F9" s="228">
        <f>'SO 03 1231-83 Pol'!BB161</f>
        <v>0</v>
      </c>
      <c r="G9" s="228">
        <f>'SO 03 1231-83 Pol'!BC161</f>
        <v>0</v>
      </c>
      <c r="H9" s="228">
        <f>'SO 03 1231-83 Pol'!BD161</f>
        <v>0</v>
      </c>
      <c r="I9" s="229">
        <f>'SO 03 1231-83 Pol'!BE161</f>
        <v>0</v>
      </c>
    </row>
    <row r="10" spans="1:9" s="148" customFormat="1" ht="12.75">
      <c r="A10" s="225" t="str">
        <f>'SO 03 1231-83 Pol'!B162</f>
        <v>38</v>
      </c>
      <c r="B10" s="110" t="str">
        <f>'SO 03 1231-83 Pol'!C162</f>
        <v>Kompletní konstrukce</v>
      </c>
      <c r="D10" s="226"/>
      <c r="E10" s="227">
        <f>'SO 03 1231-83 Pol'!BA213</f>
        <v>0</v>
      </c>
      <c r="F10" s="228">
        <f>'SO 03 1231-83 Pol'!BB213</f>
        <v>0</v>
      </c>
      <c r="G10" s="228">
        <f>'SO 03 1231-83 Pol'!BC213</f>
        <v>0</v>
      </c>
      <c r="H10" s="228">
        <f>'SO 03 1231-83 Pol'!BD213</f>
        <v>0</v>
      </c>
      <c r="I10" s="229">
        <f>'SO 03 1231-83 Pol'!BE213</f>
        <v>0</v>
      </c>
    </row>
    <row r="11" spans="1:9" s="148" customFormat="1" ht="12.75">
      <c r="A11" s="225" t="str">
        <f>'SO 03 1231-83 Pol'!B214</f>
        <v>5</v>
      </c>
      <c r="B11" s="110" t="str">
        <f>'SO 03 1231-83 Pol'!C214</f>
        <v>Komunikace</v>
      </c>
      <c r="D11" s="226"/>
      <c r="E11" s="227">
        <f>'SO 03 1231-83 Pol'!BA219</f>
        <v>0</v>
      </c>
      <c r="F11" s="228">
        <f>'SO 03 1231-83 Pol'!BB219</f>
        <v>0</v>
      </c>
      <c r="G11" s="228">
        <f>'SO 03 1231-83 Pol'!BC219</f>
        <v>0</v>
      </c>
      <c r="H11" s="228">
        <f>'SO 03 1231-83 Pol'!BD219</f>
        <v>0</v>
      </c>
      <c r="I11" s="229">
        <f>'SO 03 1231-83 Pol'!BE219</f>
        <v>0</v>
      </c>
    </row>
    <row r="12" spans="1:9" s="148" customFormat="1" ht="12.75">
      <c r="A12" s="225" t="str">
        <f>'SO 03 1231-83 Pol'!B220</f>
        <v>91</v>
      </c>
      <c r="B12" s="110" t="str">
        <f>'SO 03 1231-83 Pol'!C220</f>
        <v>Doplňující práce na komunikaci</v>
      </c>
      <c r="D12" s="226"/>
      <c r="E12" s="227">
        <f>'SO 03 1231-83 Pol'!BA224</f>
        <v>0</v>
      </c>
      <c r="F12" s="228">
        <f>'SO 03 1231-83 Pol'!BB224</f>
        <v>0</v>
      </c>
      <c r="G12" s="228">
        <f>'SO 03 1231-83 Pol'!BC224</f>
        <v>0</v>
      </c>
      <c r="H12" s="228">
        <f>'SO 03 1231-83 Pol'!BD224</f>
        <v>0</v>
      </c>
      <c r="I12" s="229">
        <f>'SO 03 1231-83 Pol'!BE224</f>
        <v>0</v>
      </c>
    </row>
    <row r="13" spans="1:9" s="148" customFormat="1" ht="12.75">
      <c r="A13" s="225" t="str">
        <f>'SO 03 1231-83 Pol'!B225</f>
        <v>96</v>
      </c>
      <c r="B13" s="110" t="str">
        <f>'SO 03 1231-83 Pol'!C225</f>
        <v>Bourání konstrukcí</v>
      </c>
      <c r="D13" s="226"/>
      <c r="E13" s="227">
        <f>'SO 03 1231-83 Pol'!BA231</f>
        <v>0</v>
      </c>
      <c r="F13" s="228">
        <f>'SO 03 1231-83 Pol'!BB231</f>
        <v>0</v>
      </c>
      <c r="G13" s="228">
        <f>'SO 03 1231-83 Pol'!BC231</f>
        <v>0</v>
      </c>
      <c r="H13" s="228">
        <f>'SO 03 1231-83 Pol'!BD231</f>
        <v>0</v>
      </c>
      <c r="I13" s="229">
        <f>'SO 03 1231-83 Pol'!BE231</f>
        <v>0</v>
      </c>
    </row>
    <row r="14" spans="1:9" s="148" customFormat="1" ht="12.75">
      <c r="A14" s="225" t="str">
        <f>'SO 03 1231-83 Pol'!B232</f>
        <v>99</v>
      </c>
      <c r="B14" s="110" t="str">
        <f>'SO 03 1231-83 Pol'!C232</f>
        <v>Staveništní přesun hmot</v>
      </c>
      <c r="D14" s="226"/>
      <c r="E14" s="227">
        <f>'SO 03 1231-83 Pol'!BA234</f>
        <v>0</v>
      </c>
      <c r="F14" s="228">
        <f>'SO 03 1231-83 Pol'!BB234</f>
        <v>0</v>
      </c>
      <c r="G14" s="228">
        <f>'SO 03 1231-83 Pol'!BC234</f>
        <v>0</v>
      </c>
      <c r="H14" s="228">
        <f>'SO 03 1231-83 Pol'!BD234</f>
        <v>0</v>
      </c>
      <c r="I14" s="229">
        <f>'SO 03 1231-83 Pol'!BE234</f>
        <v>0</v>
      </c>
    </row>
    <row r="15" spans="1:9" s="148" customFormat="1" ht="12.75">
      <c r="A15" s="225" t="str">
        <f>'SO 03 1231-83 Pol'!B235</f>
        <v>767</v>
      </c>
      <c r="B15" s="110" t="str">
        <f>'SO 03 1231-83 Pol'!C235</f>
        <v>Konstrukce zámečnické</v>
      </c>
      <c r="D15" s="226"/>
      <c r="E15" s="227">
        <f>'SO 03 1231-83 Pol'!BA246</f>
        <v>0</v>
      </c>
      <c r="F15" s="228">
        <f>'SO 03 1231-83 Pol'!BB246</f>
        <v>0</v>
      </c>
      <c r="G15" s="228">
        <f>'SO 03 1231-83 Pol'!BC246</f>
        <v>0</v>
      </c>
      <c r="H15" s="228">
        <f>'SO 03 1231-83 Pol'!BD246</f>
        <v>0</v>
      </c>
      <c r="I15" s="229">
        <f>'SO 03 1231-83 Pol'!BE246</f>
        <v>0</v>
      </c>
    </row>
    <row r="16" spans="1:9" s="148" customFormat="1" ht="13.5" thickBot="1">
      <c r="A16" s="225" t="str">
        <f>'SO 03 1231-83 Pol'!B247</f>
        <v>D96</v>
      </c>
      <c r="B16" s="110" t="str">
        <f>'SO 03 1231-83 Pol'!C247</f>
        <v>Přesuny suti a vybouraných hmot</v>
      </c>
      <c r="D16" s="226"/>
      <c r="E16" s="227">
        <f>'SO 03 1231-83 Pol'!BA255</f>
        <v>0</v>
      </c>
      <c r="F16" s="228">
        <f>'SO 03 1231-83 Pol'!BB255</f>
        <v>0</v>
      </c>
      <c r="G16" s="228">
        <f>'SO 03 1231-83 Pol'!BC255</f>
        <v>0</v>
      </c>
      <c r="H16" s="228">
        <f>'SO 03 1231-83 Pol'!BD255</f>
        <v>0</v>
      </c>
      <c r="I16" s="229">
        <f>'SO 03 1231-83 Pol'!BE255</f>
        <v>0</v>
      </c>
    </row>
    <row r="17" spans="1:9" s="47" customFormat="1" ht="13.5" thickBot="1">
      <c r="A17" s="230"/>
      <c r="B17" s="231" t="s">
        <v>151</v>
      </c>
      <c r="C17" s="231"/>
      <c r="D17" s="232"/>
      <c r="E17" s="233">
        <f>SUM(E7:E16)</f>
        <v>0</v>
      </c>
      <c r="F17" s="234">
        <f>SUM(F7:F16)</f>
        <v>0</v>
      </c>
      <c r="G17" s="234">
        <f>SUM(G7:G16)</f>
        <v>0</v>
      </c>
      <c r="H17" s="234">
        <f>SUM(H7:H16)</f>
        <v>0</v>
      </c>
      <c r="I17" s="235">
        <f>SUM(I7:I16)</f>
        <v>0</v>
      </c>
    </row>
    <row r="18" spans="1:9" ht="12.75">
      <c r="A18" s="148"/>
      <c r="B18" s="148"/>
      <c r="C18" s="148"/>
      <c r="D18" s="148"/>
      <c r="E18" s="148"/>
      <c r="F18" s="148"/>
      <c r="G18" s="148"/>
      <c r="H18" s="148"/>
      <c r="I18" s="148"/>
    </row>
    <row r="19" spans="1:57" ht="19.5" customHeight="1">
      <c r="A19" s="217" t="s">
        <v>152</v>
      </c>
      <c r="B19" s="217"/>
      <c r="C19" s="217"/>
      <c r="D19" s="217"/>
      <c r="E19" s="217"/>
      <c r="F19" s="217"/>
      <c r="G19" s="236"/>
      <c r="H19" s="217"/>
      <c r="I19" s="217"/>
      <c r="BA19" s="154"/>
      <c r="BB19" s="154"/>
      <c r="BC19" s="154"/>
      <c r="BD19" s="154"/>
      <c r="BE19" s="154"/>
    </row>
    <row r="20" ht="13.5" thickBot="1"/>
    <row r="21" spans="1:9" ht="12.75">
      <c r="A21" s="183" t="s">
        <v>153</v>
      </c>
      <c r="B21" s="184"/>
      <c r="C21" s="184"/>
      <c r="D21" s="237"/>
      <c r="E21" s="238" t="s">
        <v>154</v>
      </c>
      <c r="F21" s="239" t="s">
        <v>71</v>
      </c>
      <c r="G21" s="240" t="s">
        <v>155</v>
      </c>
      <c r="H21" s="241"/>
      <c r="I21" s="242" t="s">
        <v>154</v>
      </c>
    </row>
    <row r="22" spans="1:53" ht="12.75">
      <c r="A22" s="177"/>
      <c r="B22" s="168"/>
      <c r="C22" s="168"/>
      <c r="D22" s="243"/>
      <c r="E22" s="244"/>
      <c r="F22" s="245"/>
      <c r="G22" s="246">
        <f>CHOOSE(BA22+1,E17+F17,E17+F17+H17,E17+F17+G17+H17,E17,F17,H17,G17,H17+G17,0)</f>
        <v>0</v>
      </c>
      <c r="H22" s="247"/>
      <c r="I22" s="248">
        <f>E22+F22*G22/100</f>
        <v>0</v>
      </c>
      <c r="BA22" s="34">
        <v>8</v>
      </c>
    </row>
    <row r="23" spans="1:9" ht="13.5" thickBot="1">
      <c r="A23" s="249"/>
      <c r="B23" s="250" t="s">
        <v>156</v>
      </c>
      <c r="C23" s="251"/>
      <c r="D23" s="252"/>
      <c r="E23" s="253"/>
      <c r="F23" s="254"/>
      <c r="G23" s="254"/>
      <c r="H23" s="504">
        <f>SUM(I22:I22)</f>
        <v>0</v>
      </c>
      <c r="I23" s="505"/>
    </row>
    <row r="25" spans="2:9" ht="12.75">
      <c r="B25" s="47"/>
      <c r="F25" s="255"/>
      <c r="G25" s="256"/>
      <c r="H25" s="256"/>
      <c r="I25" s="79"/>
    </row>
    <row r="26" spans="6:9" ht="12.75">
      <c r="F26" s="255"/>
      <c r="G26" s="256"/>
      <c r="H26" s="256"/>
      <c r="I26" s="79"/>
    </row>
    <row r="27" spans="6:9" ht="12.75">
      <c r="F27" s="255"/>
      <c r="G27" s="256"/>
      <c r="H27" s="256"/>
      <c r="I27" s="79"/>
    </row>
    <row r="28" spans="6:9" ht="12.75">
      <c r="F28" s="255"/>
      <c r="G28" s="256"/>
      <c r="H28" s="256"/>
      <c r="I28" s="79"/>
    </row>
    <row r="29" spans="6:9" ht="12.75">
      <c r="F29" s="255"/>
      <c r="G29" s="256"/>
      <c r="H29" s="256"/>
      <c r="I29" s="79"/>
    </row>
    <row r="30" spans="6:9" ht="12.75">
      <c r="F30" s="255"/>
      <c r="G30" s="256"/>
      <c r="H30" s="256"/>
      <c r="I30" s="79"/>
    </row>
    <row r="31" spans="6:9" ht="12.75">
      <c r="F31" s="255"/>
      <c r="G31" s="256"/>
      <c r="H31" s="256"/>
      <c r="I31" s="79"/>
    </row>
    <row r="32" spans="6:9" ht="12.75">
      <c r="F32" s="255"/>
      <c r="G32" s="256"/>
      <c r="H32" s="256"/>
      <c r="I32" s="79"/>
    </row>
    <row r="33" spans="6:9" ht="12.75">
      <c r="F33" s="255"/>
      <c r="G33" s="256"/>
      <c r="H33" s="256"/>
      <c r="I33" s="79"/>
    </row>
    <row r="34" spans="6:9" ht="12.75">
      <c r="F34" s="255"/>
      <c r="G34" s="256"/>
      <c r="H34" s="256"/>
      <c r="I34" s="79"/>
    </row>
    <row r="35" spans="6:9" ht="12.75">
      <c r="F35" s="255"/>
      <c r="G35" s="256"/>
      <c r="H35" s="256"/>
      <c r="I35" s="79"/>
    </row>
    <row r="36" spans="6:9" ht="12.75">
      <c r="F36" s="255"/>
      <c r="G36" s="256"/>
      <c r="H36" s="256"/>
      <c r="I36" s="79"/>
    </row>
    <row r="37" spans="6:9" ht="12.75">
      <c r="F37" s="255"/>
      <c r="G37" s="256"/>
      <c r="H37" s="256"/>
      <c r="I37" s="79"/>
    </row>
    <row r="38" spans="6:9" ht="12.75">
      <c r="F38" s="255"/>
      <c r="G38" s="256"/>
      <c r="H38" s="256"/>
      <c r="I38" s="79"/>
    </row>
    <row r="39" spans="6:9" ht="12.75">
      <c r="F39" s="255"/>
      <c r="G39" s="256"/>
      <c r="H39" s="256"/>
      <c r="I39" s="79"/>
    </row>
    <row r="40" spans="6:9" ht="12.75">
      <c r="F40" s="255"/>
      <c r="G40" s="256"/>
      <c r="H40" s="256"/>
      <c r="I40" s="79"/>
    </row>
    <row r="41" spans="6:9" ht="12.75">
      <c r="F41" s="255"/>
      <c r="G41" s="256"/>
      <c r="H41" s="256"/>
      <c r="I41" s="79"/>
    </row>
    <row r="42" spans="6:9" ht="20.25" customHeight="1">
      <c r="F42" s="255"/>
      <c r="G42" s="256"/>
      <c r="H42" s="256"/>
      <c r="I42" s="79"/>
    </row>
    <row r="43" spans="6:9" ht="20.25" customHeight="1">
      <c r="F43" s="255"/>
      <c r="G43" s="256"/>
      <c r="H43" s="256"/>
      <c r="I43" s="79"/>
    </row>
    <row r="44" spans="6:9" ht="20.25" customHeight="1">
      <c r="F44" s="255"/>
      <c r="G44" s="256"/>
      <c r="H44" s="256"/>
      <c r="I44" s="79"/>
    </row>
    <row r="45" spans="6:9" ht="20.25" customHeight="1">
      <c r="F45" s="255"/>
      <c r="G45" s="256"/>
      <c r="H45" s="256"/>
      <c r="I45" s="79"/>
    </row>
    <row r="46" spans="6:9" ht="20.25" customHeight="1">
      <c r="F46" s="255"/>
      <c r="G46" s="256"/>
      <c r="H46" s="256"/>
      <c r="I46" s="79"/>
    </row>
    <row r="47" spans="6:9" ht="20.25" customHeight="1">
      <c r="F47" s="255"/>
      <c r="G47" s="256"/>
      <c r="H47" s="256"/>
      <c r="I47" s="79"/>
    </row>
    <row r="48" spans="6:9" ht="20.25" customHeight="1">
      <c r="F48" s="255"/>
      <c r="G48" s="256"/>
      <c r="H48" s="256"/>
      <c r="I48" s="79"/>
    </row>
    <row r="49" spans="6:9" ht="20.25" customHeight="1">
      <c r="F49" s="255"/>
      <c r="G49" s="256"/>
      <c r="H49" s="256"/>
      <c r="I49" s="79"/>
    </row>
    <row r="50" spans="6:9" ht="20.25" customHeight="1">
      <c r="F50" s="255"/>
      <c r="G50" s="256"/>
      <c r="H50" s="256"/>
      <c r="I50" s="79"/>
    </row>
    <row r="51" spans="6:9" ht="20.25" customHeight="1">
      <c r="F51" s="255"/>
      <c r="G51" s="256"/>
      <c r="H51" s="256"/>
      <c r="I51" s="79"/>
    </row>
    <row r="52" spans="6:9" ht="20.25" customHeight="1">
      <c r="F52" s="255"/>
      <c r="G52" s="256"/>
      <c r="H52" s="256"/>
      <c r="I52" s="79"/>
    </row>
    <row r="53" spans="6:9" ht="20.25" customHeight="1">
      <c r="F53" s="255"/>
      <c r="G53" s="256"/>
      <c r="H53" s="256"/>
      <c r="I53" s="79"/>
    </row>
    <row r="54" spans="6:9" ht="12.75">
      <c r="F54" s="255"/>
      <c r="G54" s="256"/>
      <c r="H54" s="256"/>
      <c r="I54" s="79"/>
    </row>
    <row r="55" spans="6:9" ht="12.75">
      <c r="F55" s="255"/>
      <c r="G55" s="256"/>
      <c r="H55" s="256"/>
      <c r="I55" s="79"/>
    </row>
    <row r="56" spans="6:9" ht="12.75">
      <c r="F56" s="255"/>
      <c r="G56" s="256"/>
      <c r="H56" s="256"/>
      <c r="I56" s="79"/>
    </row>
    <row r="57" spans="6:9" ht="12.75">
      <c r="F57" s="255"/>
      <c r="G57" s="256"/>
      <c r="H57" s="256"/>
      <c r="I57" s="79"/>
    </row>
    <row r="58" spans="6:9" ht="12.75">
      <c r="F58" s="255"/>
      <c r="G58" s="256"/>
      <c r="H58" s="256"/>
      <c r="I58" s="79"/>
    </row>
    <row r="59" spans="6:9" ht="12.75">
      <c r="F59" s="255"/>
      <c r="G59" s="256"/>
      <c r="H59" s="256"/>
      <c r="I59" s="79"/>
    </row>
    <row r="60" spans="6:9" ht="12.75">
      <c r="F60" s="255"/>
      <c r="G60" s="256"/>
      <c r="H60" s="256"/>
      <c r="I60" s="79"/>
    </row>
    <row r="61" spans="6:9" ht="12.75">
      <c r="F61" s="255"/>
      <c r="G61" s="256"/>
      <c r="H61" s="256"/>
      <c r="I61" s="79"/>
    </row>
    <row r="62" spans="6:9" ht="12.75">
      <c r="F62" s="255"/>
      <c r="G62" s="256"/>
      <c r="H62" s="256"/>
      <c r="I62" s="79"/>
    </row>
    <row r="63" spans="6:9" ht="12.75">
      <c r="F63" s="255"/>
      <c r="G63" s="256"/>
      <c r="H63" s="256"/>
      <c r="I63" s="79"/>
    </row>
    <row r="64" spans="6:9" ht="12.75">
      <c r="F64" s="255"/>
      <c r="G64" s="256"/>
      <c r="H64" s="256"/>
      <c r="I64" s="79"/>
    </row>
    <row r="65" spans="6:9" ht="12.75">
      <c r="F65" s="255"/>
      <c r="G65" s="256"/>
      <c r="H65" s="256"/>
      <c r="I65" s="79"/>
    </row>
    <row r="66" spans="6:9" ht="12.75">
      <c r="F66" s="255"/>
      <c r="G66" s="256"/>
      <c r="H66" s="256"/>
      <c r="I66" s="79"/>
    </row>
    <row r="67" spans="6:9" ht="12.75">
      <c r="F67" s="255"/>
      <c r="G67" s="256"/>
      <c r="H67" s="256"/>
      <c r="I67" s="79"/>
    </row>
    <row r="68" spans="6:9" ht="12.75">
      <c r="F68" s="255"/>
      <c r="G68" s="256"/>
      <c r="H68" s="256"/>
      <c r="I68" s="79"/>
    </row>
    <row r="69" spans="6:9" ht="12.75">
      <c r="F69" s="255"/>
      <c r="G69" s="256"/>
      <c r="H69" s="256"/>
      <c r="I69" s="79"/>
    </row>
    <row r="70" spans="6:9" ht="12.75">
      <c r="F70" s="255"/>
      <c r="G70" s="256"/>
      <c r="H70" s="256"/>
      <c r="I70" s="79"/>
    </row>
    <row r="71" spans="6:9" ht="12.75">
      <c r="F71" s="255"/>
      <c r="G71" s="256"/>
      <c r="H71" s="256"/>
      <c r="I71" s="79"/>
    </row>
    <row r="72" spans="6:9" ht="12.75">
      <c r="F72" s="255"/>
      <c r="G72" s="256"/>
      <c r="H72" s="256"/>
      <c r="I72" s="79"/>
    </row>
    <row r="73" spans="6:9" ht="12.75">
      <c r="F73" s="255"/>
      <c r="G73" s="256"/>
      <c r="H73" s="256"/>
      <c r="I73" s="79"/>
    </row>
    <row r="74" spans="6:9" ht="12.75">
      <c r="F74" s="255"/>
      <c r="G74" s="256"/>
      <c r="H74" s="256"/>
      <c r="I74" s="79"/>
    </row>
    <row r="75" spans="6:9" ht="12.75">
      <c r="F75" s="255"/>
      <c r="G75" s="256"/>
      <c r="H75" s="256"/>
      <c r="I75" s="79"/>
    </row>
    <row r="76" spans="6:9" ht="12.75">
      <c r="F76" s="255"/>
      <c r="G76" s="256"/>
      <c r="H76" s="256"/>
      <c r="I76" s="79"/>
    </row>
    <row r="77" spans="6:9" ht="12.75">
      <c r="F77" s="255"/>
      <c r="G77" s="256"/>
      <c r="H77" s="256"/>
      <c r="I77" s="79"/>
    </row>
    <row r="78" spans="6:9" ht="12.75">
      <c r="F78" s="255"/>
      <c r="G78" s="256"/>
      <c r="H78" s="256"/>
      <c r="I78" s="79"/>
    </row>
    <row r="79" spans="6:9" ht="12.75">
      <c r="F79" s="255"/>
      <c r="G79" s="256"/>
      <c r="H79" s="256"/>
      <c r="I79" s="79"/>
    </row>
    <row r="80" spans="6:9" ht="12.75">
      <c r="F80" s="255"/>
      <c r="G80" s="256"/>
      <c r="H80" s="256"/>
      <c r="I80" s="79"/>
    </row>
    <row r="81" spans="6:9" ht="12.75">
      <c r="F81" s="255"/>
      <c r="G81" s="256"/>
      <c r="H81" s="256"/>
      <c r="I81" s="79"/>
    </row>
    <row r="82" spans="6:9" ht="12.75">
      <c r="F82" s="255"/>
      <c r="G82" s="256"/>
      <c r="H82" s="256"/>
      <c r="I82" s="79"/>
    </row>
    <row r="83" spans="6:9" ht="12.75">
      <c r="F83" s="255"/>
      <c r="G83" s="256"/>
      <c r="H83" s="256"/>
      <c r="I83" s="79"/>
    </row>
    <row r="84" spans="6:9" ht="12.75">
      <c r="F84" s="255"/>
      <c r="G84" s="256"/>
      <c r="H84" s="256"/>
      <c r="I84" s="79"/>
    </row>
    <row r="85" spans="6:9" ht="12.75">
      <c r="F85" s="255"/>
      <c r="G85" s="256"/>
      <c r="H85" s="256"/>
      <c r="I85" s="79"/>
    </row>
  </sheetData>
  <sheetProtection password="A2DB" sheet="1" selectLockedCells="1"/>
  <mergeCells count="4">
    <mergeCell ref="A1:B1"/>
    <mergeCell ref="A2:B2"/>
    <mergeCell ref="G2:I2"/>
    <mergeCell ref="H23:I23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B328"/>
  <sheetViews>
    <sheetView showGridLines="0" showZeros="0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" max="1" width="4.375" style="384" customWidth="1"/>
    <col min="2" max="2" width="11.625" style="384" customWidth="1"/>
    <col min="3" max="3" width="40.375" style="384" customWidth="1"/>
    <col min="4" max="4" width="5.625" style="384" customWidth="1"/>
    <col min="5" max="5" width="8.625" style="385" customWidth="1"/>
    <col min="6" max="6" width="9.875" style="384" customWidth="1"/>
    <col min="7" max="7" width="13.875" style="384" customWidth="1"/>
    <col min="8" max="8" width="11.75390625" style="384" hidden="1" customWidth="1"/>
    <col min="9" max="9" width="11.625" style="384" hidden="1" customWidth="1"/>
    <col min="10" max="10" width="11.00390625" style="384" hidden="1" customWidth="1"/>
    <col min="11" max="11" width="10.375" style="384" hidden="1" customWidth="1"/>
    <col min="12" max="12" width="75.375" style="384" customWidth="1"/>
    <col min="13" max="13" width="45.25390625" style="384" customWidth="1"/>
    <col min="14" max="16384" width="9.125" style="384" customWidth="1"/>
  </cols>
  <sheetData>
    <row r="1" spans="1:7" ht="15.75">
      <c r="A1" s="506" t="s">
        <v>157</v>
      </c>
      <c r="B1" s="506"/>
      <c r="C1" s="506"/>
      <c r="D1" s="506"/>
      <c r="E1" s="506"/>
      <c r="F1" s="506"/>
      <c r="G1" s="506"/>
    </row>
    <row r="2" spans="1:7" ht="14.25" customHeight="1" thickBot="1">
      <c r="A2" s="454" t="s">
        <v>2006</v>
      </c>
      <c r="B2" s="455"/>
      <c r="C2" s="456"/>
      <c r="D2" s="456"/>
      <c r="E2" s="457"/>
      <c r="F2" s="456"/>
      <c r="G2" s="456"/>
    </row>
    <row r="3" spans="1:7" ht="13.5" thickTop="1">
      <c r="A3" s="507" t="s">
        <v>53</v>
      </c>
      <c r="B3" s="508"/>
      <c r="C3" s="458" t="s">
        <v>146</v>
      </c>
      <c r="D3" s="459"/>
      <c r="E3" s="460" t="s">
        <v>158</v>
      </c>
      <c r="F3" s="461" t="str">
        <f>'SO 03 1231-83 Rek'!H1</f>
        <v>1231-83</v>
      </c>
      <c r="G3" s="462"/>
    </row>
    <row r="4" spans="1:7" ht="13.5" thickBot="1">
      <c r="A4" s="509" t="s">
        <v>148</v>
      </c>
      <c r="B4" s="510"/>
      <c r="C4" s="463" t="s">
        <v>621</v>
      </c>
      <c r="D4" s="464"/>
      <c r="E4" s="511" t="str">
        <f>'SO 03 1231-83 Rek'!G2</f>
        <v>Usazovací nádrž</v>
      </c>
      <c r="F4" s="512"/>
      <c r="G4" s="513"/>
    </row>
    <row r="5" spans="1:7" ht="13.5" thickTop="1">
      <c r="A5" s="465"/>
      <c r="B5" s="454"/>
      <c r="C5" s="454"/>
      <c r="D5" s="454"/>
      <c r="E5" s="466"/>
      <c r="F5" s="454"/>
      <c r="G5" s="467"/>
    </row>
    <row r="6" spans="1:11" ht="27" customHeight="1">
      <c r="A6" s="468" t="s">
        <v>159</v>
      </c>
      <c r="B6" s="469" t="s">
        <v>160</v>
      </c>
      <c r="C6" s="469" t="s">
        <v>161</v>
      </c>
      <c r="D6" s="469" t="s">
        <v>162</v>
      </c>
      <c r="E6" s="470" t="s">
        <v>163</v>
      </c>
      <c r="F6" s="469" t="s">
        <v>164</v>
      </c>
      <c r="G6" s="471" t="s">
        <v>165</v>
      </c>
      <c r="H6" s="386" t="s">
        <v>166</v>
      </c>
      <c r="I6" s="386" t="s">
        <v>167</v>
      </c>
      <c r="J6" s="386" t="s">
        <v>168</v>
      </c>
      <c r="K6" s="386" t="s">
        <v>169</v>
      </c>
    </row>
    <row r="7" spans="1:15" ht="12.75">
      <c r="A7" s="427" t="s">
        <v>170</v>
      </c>
      <c r="B7" s="428" t="s">
        <v>22</v>
      </c>
      <c r="C7" s="429" t="s">
        <v>88</v>
      </c>
      <c r="D7" s="430"/>
      <c r="E7" s="431"/>
      <c r="F7" s="431"/>
      <c r="G7" s="432"/>
      <c r="H7" s="388"/>
      <c r="I7" s="389"/>
      <c r="J7" s="390"/>
      <c r="K7" s="391"/>
      <c r="O7" s="392"/>
    </row>
    <row r="8" spans="1:80" ht="12.75">
      <c r="A8" s="444">
        <v>1</v>
      </c>
      <c r="B8" s="445" t="s">
        <v>702</v>
      </c>
      <c r="C8" s="446" t="s">
        <v>701</v>
      </c>
      <c r="D8" s="447" t="s">
        <v>203</v>
      </c>
      <c r="E8" s="448">
        <v>8.76</v>
      </c>
      <c r="F8" s="397"/>
      <c r="G8" s="425">
        <f>E8*F8</f>
        <v>0</v>
      </c>
      <c r="H8" s="399">
        <v>0</v>
      </c>
      <c r="I8" s="400">
        <f>E8*H8</f>
        <v>0</v>
      </c>
      <c r="J8" s="399">
        <v>-0.36</v>
      </c>
      <c r="K8" s="400">
        <f>E8*J8</f>
        <v>-3.1536</v>
      </c>
      <c r="O8" s="392"/>
      <c r="AZ8" s="384">
        <v>1</v>
      </c>
      <c r="BA8" s="384">
        <f>IF(AZ8=1,G8,0)</f>
        <v>0</v>
      </c>
      <c r="BB8" s="384">
        <f>IF(AZ8=2,G8,0)</f>
        <v>0</v>
      </c>
      <c r="BC8" s="384">
        <f>IF(AZ8=3,G8,0)</f>
        <v>0</v>
      </c>
      <c r="BD8" s="384">
        <f>IF(AZ8=4,G8,0)</f>
        <v>0</v>
      </c>
      <c r="BE8" s="384">
        <f>IF(AZ8=5,G8,0)</f>
        <v>0</v>
      </c>
      <c r="CA8" s="392">
        <v>1</v>
      </c>
      <c r="CB8" s="392">
        <v>1</v>
      </c>
    </row>
    <row r="9" spans="1:15" ht="12.75">
      <c r="A9" s="433"/>
      <c r="B9" s="434"/>
      <c r="C9" s="514" t="s">
        <v>637</v>
      </c>
      <c r="D9" s="515"/>
      <c r="E9" s="515"/>
      <c r="F9" s="515"/>
      <c r="G9" s="516"/>
      <c r="I9" s="402"/>
      <c r="K9" s="402"/>
      <c r="L9" s="403"/>
      <c r="O9" s="392"/>
    </row>
    <row r="10" spans="1:15" ht="12.75">
      <c r="A10" s="433"/>
      <c r="B10" s="449"/>
      <c r="C10" s="517" t="s">
        <v>700</v>
      </c>
      <c r="D10" s="518"/>
      <c r="E10" s="452">
        <v>8.76</v>
      </c>
      <c r="F10" s="406"/>
      <c r="G10" s="407"/>
      <c r="H10" s="408"/>
      <c r="I10" s="402"/>
      <c r="J10" s="409"/>
      <c r="K10" s="402"/>
      <c r="M10" s="403"/>
      <c r="O10" s="392"/>
    </row>
    <row r="11" spans="1:80" ht="12.75">
      <c r="A11" s="444">
        <v>2</v>
      </c>
      <c r="B11" s="445" t="s">
        <v>171</v>
      </c>
      <c r="C11" s="446" t="s">
        <v>172</v>
      </c>
      <c r="D11" s="447" t="s">
        <v>173</v>
      </c>
      <c r="E11" s="448">
        <v>19.728</v>
      </c>
      <c r="F11" s="397"/>
      <c r="G11" s="425">
        <f>E11*F11</f>
        <v>0</v>
      </c>
      <c r="H11" s="399">
        <v>0</v>
      </c>
      <c r="I11" s="400">
        <f>E11*H11</f>
        <v>0</v>
      </c>
      <c r="J11" s="399">
        <v>0</v>
      </c>
      <c r="K11" s="400">
        <f>E11*J11</f>
        <v>0</v>
      </c>
      <c r="O11" s="392"/>
      <c r="AZ11" s="384">
        <v>1</v>
      </c>
      <c r="BA11" s="384">
        <f>IF(AZ11=1,G11,0)</f>
        <v>0</v>
      </c>
      <c r="BB11" s="384">
        <f>IF(AZ11=2,G11,0)</f>
        <v>0</v>
      </c>
      <c r="BC11" s="384">
        <f>IF(AZ11=3,G11,0)</f>
        <v>0</v>
      </c>
      <c r="BD11" s="384">
        <f>IF(AZ11=4,G11,0)</f>
        <v>0</v>
      </c>
      <c r="BE11" s="384">
        <f>IF(AZ11=5,G11,0)</f>
        <v>0</v>
      </c>
      <c r="CA11" s="392">
        <v>1</v>
      </c>
      <c r="CB11" s="392">
        <v>0</v>
      </c>
    </row>
    <row r="12" spans="1:15" ht="12.75">
      <c r="A12" s="433"/>
      <c r="B12" s="434"/>
      <c r="C12" s="514" t="s">
        <v>174</v>
      </c>
      <c r="D12" s="515"/>
      <c r="E12" s="515"/>
      <c r="F12" s="515"/>
      <c r="G12" s="516"/>
      <c r="I12" s="402"/>
      <c r="K12" s="402"/>
      <c r="L12" s="403"/>
      <c r="O12" s="392"/>
    </row>
    <row r="13" spans="1:15" ht="12.75">
      <c r="A13" s="433"/>
      <c r="B13" s="434"/>
      <c r="C13" s="514" t="s">
        <v>175</v>
      </c>
      <c r="D13" s="515"/>
      <c r="E13" s="515"/>
      <c r="F13" s="515"/>
      <c r="G13" s="516"/>
      <c r="I13" s="402"/>
      <c r="K13" s="402"/>
      <c r="L13" s="403"/>
      <c r="O13" s="392"/>
    </row>
    <row r="14" spans="1:15" ht="12.75">
      <c r="A14" s="433"/>
      <c r="B14" s="434"/>
      <c r="C14" s="514" t="s">
        <v>176</v>
      </c>
      <c r="D14" s="515"/>
      <c r="E14" s="515"/>
      <c r="F14" s="515"/>
      <c r="G14" s="516"/>
      <c r="I14" s="402"/>
      <c r="K14" s="402"/>
      <c r="L14" s="403"/>
      <c r="O14" s="392"/>
    </row>
    <row r="15" spans="1:15" ht="12.75">
      <c r="A15" s="433"/>
      <c r="B15" s="449"/>
      <c r="C15" s="517" t="s">
        <v>699</v>
      </c>
      <c r="D15" s="518"/>
      <c r="E15" s="452">
        <v>11.862</v>
      </c>
      <c r="F15" s="406"/>
      <c r="G15" s="453"/>
      <c r="H15" s="408"/>
      <c r="I15" s="402"/>
      <c r="J15" s="409"/>
      <c r="K15" s="402"/>
      <c r="M15" s="403"/>
      <c r="O15" s="392"/>
    </row>
    <row r="16" spans="1:15" ht="12.75">
      <c r="A16" s="433"/>
      <c r="B16" s="449"/>
      <c r="C16" s="517" t="s">
        <v>698</v>
      </c>
      <c r="D16" s="518"/>
      <c r="E16" s="452">
        <v>1.314</v>
      </c>
      <c r="F16" s="406"/>
      <c r="G16" s="453"/>
      <c r="H16" s="408"/>
      <c r="I16" s="402"/>
      <c r="J16" s="409"/>
      <c r="K16" s="402"/>
      <c r="M16" s="403"/>
      <c r="O16" s="392"/>
    </row>
    <row r="17" spans="1:15" ht="12.75">
      <c r="A17" s="433"/>
      <c r="B17" s="449"/>
      <c r="C17" s="517" t="s">
        <v>697</v>
      </c>
      <c r="D17" s="518"/>
      <c r="E17" s="452">
        <v>6.552</v>
      </c>
      <c r="F17" s="406"/>
      <c r="G17" s="453"/>
      <c r="H17" s="408"/>
      <c r="I17" s="402"/>
      <c r="J17" s="409"/>
      <c r="K17" s="402"/>
      <c r="M17" s="403"/>
      <c r="O17" s="392"/>
    </row>
    <row r="18" spans="1:80" ht="12.75">
      <c r="A18" s="444">
        <v>3</v>
      </c>
      <c r="B18" s="445" t="s">
        <v>177</v>
      </c>
      <c r="C18" s="446" t="s">
        <v>178</v>
      </c>
      <c r="D18" s="447" t="s">
        <v>173</v>
      </c>
      <c r="E18" s="448">
        <v>19.728</v>
      </c>
      <c r="F18" s="397"/>
      <c r="G18" s="425">
        <f>E18*F18</f>
        <v>0</v>
      </c>
      <c r="H18" s="399">
        <v>0</v>
      </c>
      <c r="I18" s="400">
        <f>E18*H18</f>
        <v>0</v>
      </c>
      <c r="J18" s="399">
        <v>0</v>
      </c>
      <c r="K18" s="400">
        <f>E18*J18</f>
        <v>0</v>
      </c>
      <c r="O18" s="392"/>
      <c r="AZ18" s="384">
        <v>1</v>
      </c>
      <c r="BA18" s="384">
        <f>IF(AZ18=1,G18,0)</f>
        <v>0</v>
      </c>
      <c r="BB18" s="384">
        <f>IF(AZ18=2,G18,0)</f>
        <v>0</v>
      </c>
      <c r="BC18" s="384">
        <f>IF(AZ18=3,G18,0)</f>
        <v>0</v>
      </c>
      <c r="BD18" s="384">
        <f>IF(AZ18=4,G18,0)</f>
        <v>0</v>
      </c>
      <c r="BE18" s="384">
        <f>IF(AZ18=5,G18,0)</f>
        <v>0</v>
      </c>
      <c r="CA18" s="392">
        <v>1</v>
      </c>
      <c r="CB18" s="392">
        <v>1</v>
      </c>
    </row>
    <row r="19" spans="1:15" ht="12.75">
      <c r="A19" s="433"/>
      <c r="B19" s="434"/>
      <c r="C19" s="514" t="s">
        <v>179</v>
      </c>
      <c r="D19" s="515"/>
      <c r="E19" s="515"/>
      <c r="F19" s="515"/>
      <c r="G19" s="516"/>
      <c r="I19" s="402"/>
      <c r="K19" s="402"/>
      <c r="L19" s="403"/>
      <c r="O19" s="392"/>
    </row>
    <row r="20" spans="1:15" ht="12.75">
      <c r="A20" s="433"/>
      <c r="B20" s="449"/>
      <c r="C20" s="517" t="s">
        <v>699</v>
      </c>
      <c r="D20" s="518"/>
      <c r="E20" s="452">
        <v>11.862</v>
      </c>
      <c r="F20" s="406"/>
      <c r="G20" s="453"/>
      <c r="H20" s="408"/>
      <c r="I20" s="402"/>
      <c r="J20" s="409"/>
      <c r="K20" s="402"/>
      <c r="M20" s="403"/>
      <c r="O20" s="392"/>
    </row>
    <row r="21" spans="1:15" ht="12.75">
      <c r="A21" s="433"/>
      <c r="B21" s="449"/>
      <c r="C21" s="517" t="s">
        <v>698</v>
      </c>
      <c r="D21" s="518"/>
      <c r="E21" s="452">
        <v>1.314</v>
      </c>
      <c r="F21" s="406"/>
      <c r="G21" s="453"/>
      <c r="H21" s="408"/>
      <c r="I21" s="402"/>
      <c r="J21" s="409"/>
      <c r="K21" s="402"/>
      <c r="M21" s="403"/>
      <c r="O21" s="392"/>
    </row>
    <row r="22" spans="1:15" ht="12.75">
      <c r="A22" s="433"/>
      <c r="B22" s="449"/>
      <c r="C22" s="517" t="s">
        <v>697</v>
      </c>
      <c r="D22" s="518"/>
      <c r="E22" s="452">
        <v>6.552</v>
      </c>
      <c r="F22" s="406"/>
      <c r="G22" s="453"/>
      <c r="H22" s="408"/>
      <c r="I22" s="402"/>
      <c r="J22" s="409"/>
      <c r="K22" s="402"/>
      <c r="M22" s="403"/>
      <c r="O22" s="392"/>
    </row>
    <row r="23" spans="1:57" ht="12.75">
      <c r="A23" s="439"/>
      <c r="B23" s="440" t="s">
        <v>180</v>
      </c>
      <c r="C23" s="441" t="s">
        <v>181</v>
      </c>
      <c r="D23" s="442"/>
      <c r="E23" s="438"/>
      <c r="F23" s="443"/>
      <c r="G23" s="426">
        <f>SUM(G7:G22)</f>
        <v>0</v>
      </c>
      <c r="H23" s="416"/>
      <c r="I23" s="417">
        <f>SUM(I7:I22)</f>
        <v>0</v>
      </c>
      <c r="J23" s="416"/>
      <c r="K23" s="417">
        <f>SUM(K7:K22)</f>
        <v>-3.1536</v>
      </c>
      <c r="O23" s="392"/>
      <c r="BA23" s="418">
        <f>SUM(BA7:BA22)</f>
        <v>0</v>
      </c>
      <c r="BB23" s="418">
        <f>SUM(BB7:BB22)</f>
        <v>0</v>
      </c>
      <c r="BC23" s="418">
        <f>SUM(BC7:BC22)</f>
        <v>0</v>
      </c>
      <c r="BD23" s="418">
        <f>SUM(BD7:BD22)</f>
        <v>0</v>
      </c>
      <c r="BE23" s="418">
        <f>SUM(BE7:BE22)</f>
        <v>0</v>
      </c>
    </row>
    <row r="24" spans="1:15" ht="12.75">
      <c r="A24" s="427" t="s">
        <v>170</v>
      </c>
      <c r="B24" s="428" t="s">
        <v>89</v>
      </c>
      <c r="C24" s="429" t="s">
        <v>90</v>
      </c>
      <c r="D24" s="430"/>
      <c r="E24" s="431"/>
      <c r="F24" s="387"/>
      <c r="G24" s="432"/>
      <c r="H24" s="388"/>
      <c r="I24" s="389"/>
      <c r="J24" s="390"/>
      <c r="K24" s="391"/>
      <c r="O24" s="392"/>
    </row>
    <row r="25" spans="1:80" ht="12.75">
      <c r="A25" s="444">
        <v>4</v>
      </c>
      <c r="B25" s="445" t="s">
        <v>182</v>
      </c>
      <c r="C25" s="446" t="s">
        <v>1892</v>
      </c>
      <c r="D25" s="447" t="s">
        <v>10</v>
      </c>
      <c r="E25" s="448">
        <v>3</v>
      </c>
      <c r="F25" s="397"/>
      <c r="G25" s="425">
        <f>E25*F25</f>
        <v>0</v>
      </c>
      <c r="H25" s="399">
        <v>0</v>
      </c>
      <c r="I25" s="400">
        <f>E25*H25</f>
        <v>0</v>
      </c>
      <c r="J25" s="399"/>
      <c r="K25" s="400">
        <f>E25*J25</f>
        <v>0</v>
      </c>
      <c r="O25" s="392"/>
      <c r="AZ25" s="384">
        <v>1</v>
      </c>
      <c r="BA25" s="384">
        <f>IF(AZ25=1,G25,0)</f>
        <v>0</v>
      </c>
      <c r="BB25" s="384">
        <f>IF(AZ25=2,G25,0)</f>
        <v>0</v>
      </c>
      <c r="BC25" s="384">
        <f>IF(AZ25=3,G25,0)</f>
        <v>0</v>
      </c>
      <c r="BD25" s="384">
        <f>IF(AZ25=4,G25,0)</f>
        <v>0</v>
      </c>
      <c r="BE25" s="384">
        <f>IF(AZ25=5,G25,0)</f>
        <v>0</v>
      </c>
      <c r="CA25" s="392">
        <v>12</v>
      </c>
      <c r="CB25" s="392">
        <v>0</v>
      </c>
    </row>
    <row r="26" spans="1:80" ht="12.75">
      <c r="A26" s="444">
        <v>5</v>
      </c>
      <c r="B26" s="445" t="s">
        <v>183</v>
      </c>
      <c r="C26" s="446" t="s">
        <v>184</v>
      </c>
      <c r="D26" s="447" t="s">
        <v>185</v>
      </c>
      <c r="E26" s="448">
        <v>2664</v>
      </c>
      <c r="F26" s="397"/>
      <c r="G26" s="425">
        <f>E26*F26</f>
        <v>0</v>
      </c>
      <c r="H26" s="399">
        <v>0</v>
      </c>
      <c r="I26" s="400">
        <f>E26*H26</f>
        <v>0</v>
      </c>
      <c r="J26" s="399">
        <v>0</v>
      </c>
      <c r="K26" s="400">
        <f>E26*J26</f>
        <v>0</v>
      </c>
      <c r="O26" s="392"/>
      <c r="AZ26" s="384">
        <v>1</v>
      </c>
      <c r="BA26" s="384">
        <f>IF(AZ26=1,G26,0)</f>
        <v>0</v>
      </c>
      <c r="BB26" s="384">
        <f>IF(AZ26=2,G26,0)</f>
        <v>0</v>
      </c>
      <c r="BC26" s="384">
        <f>IF(AZ26=3,G26,0)</f>
        <v>0</v>
      </c>
      <c r="BD26" s="384">
        <f>IF(AZ26=4,G26,0)</f>
        <v>0</v>
      </c>
      <c r="BE26" s="384">
        <f>IF(AZ26=5,G26,0)</f>
        <v>0</v>
      </c>
      <c r="CA26" s="392">
        <v>1</v>
      </c>
      <c r="CB26" s="392">
        <v>1</v>
      </c>
    </row>
    <row r="27" spans="1:15" ht="15" customHeight="1">
      <c r="A27" s="433"/>
      <c r="B27" s="449"/>
      <c r="C27" s="517" t="s">
        <v>1893</v>
      </c>
      <c r="D27" s="518"/>
      <c r="E27" s="452">
        <v>504</v>
      </c>
      <c r="F27" s="406"/>
      <c r="G27" s="453"/>
      <c r="H27" s="408"/>
      <c r="I27" s="402"/>
      <c r="J27" s="409"/>
      <c r="K27" s="402"/>
      <c r="M27" s="403"/>
      <c r="O27" s="392"/>
    </row>
    <row r="28" spans="1:15" ht="12.75">
      <c r="A28" s="433"/>
      <c r="B28" s="449"/>
      <c r="C28" s="517" t="s">
        <v>1894</v>
      </c>
      <c r="D28" s="518"/>
      <c r="E28" s="452">
        <v>2160</v>
      </c>
      <c r="F28" s="406"/>
      <c r="G28" s="453"/>
      <c r="H28" s="408"/>
      <c r="I28" s="402"/>
      <c r="J28" s="409"/>
      <c r="K28" s="402"/>
      <c r="M28" s="403"/>
      <c r="O28" s="392"/>
    </row>
    <row r="29" spans="1:80" ht="12.75">
      <c r="A29" s="444">
        <v>6</v>
      </c>
      <c r="B29" s="445" t="s">
        <v>186</v>
      </c>
      <c r="C29" s="446" t="s">
        <v>187</v>
      </c>
      <c r="D29" s="447" t="s">
        <v>188</v>
      </c>
      <c r="E29" s="448">
        <v>37</v>
      </c>
      <c r="F29" s="397"/>
      <c r="G29" s="425">
        <f>E29*F29</f>
        <v>0</v>
      </c>
      <c r="H29" s="399">
        <v>0</v>
      </c>
      <c r="I29" s="400">
        <f>E29*H29</f>
        <v>0</v>
      </c>
      <c r="J29" s="399">
        <v>0</v>
      </c>
      <c r="K29" s="400">
        <f>E29*J29</f>
        <v>0</v>
      </c>
      <c r="O29" s="392"/>
      <c r="AZ29" s="384">
        <v>1</v>
      </c>
      <c r="BA29" s="384">
        <f>IF(AZ29=1,G29,0)</f>
        <v>0</v>
      </c>
      <c r="BB29" s="384">
        <f>IF(AZ29=2,G29,0)</f>
        <v>0</v>
      </c>
      <c r="BC29" s="384">
        <f>IF(AZ29=3,G29,0)</f>
        <v>0</v>
      </c>
      <c r="BD29" s="384">
        <f>IF(AZ29=4,G29,0)</f>
        <v>0</v>
      </c>
      <c r="BE29" s="384">
        <f>IF(AZ29=5,G29,0)</f>
        <v>0</v>
      </c>
      <c r="CA29" s="392">
        <v>1</v>
      </c>
      <c r="CB29" s="392">
        <v>1</v>
      </c>
    </row>
    <row r="30" spans="1:15" ht="12.75">
      <c r="A30" s="433"/>
      <c r="B30" s="449"/>
      <c r="C30" s="517" t="s">
        <v>1895</v>
      </c>
      <c r="D30" s="518"/>
      <c r="E30" s="452">
        <v>7</v>
      </c>
      <c r="F30" s="406"/>
      <c r="G30" s="453"/>
      <c r="H30" s="408"/>
      <c r="I30" s="402"/>
      <c r="J30" s="409"/>
      <c r="K30" s="402"/>
      <c r="M30" s="403"/>
      <c r="O30" s="392"/>
    </row>
    <row r="31" spans="1:15" ht="12.75">
      <c r="A31" s="433"/>
      <c r="B31" s="449"/>
      <c r="C31" s="517" t="s">
        <v>1896</v>
      </c>
      <c r="D31" s="518"/>
      <c r="E31" s="452">
        <v>30</v>
      </c>
      <c r="F31" s="406"/>
      <c r="G31" s="453"/>
      <c r="H31" s="408"/>
      <c r="I31" s="402"/>
      <c r="J31" s="409"/>
      <c r="K31" s="402"/>
      <c r="M31" s="403"/>
      <c r="O31" s="392"/>
    </row>
    <row r="32" spans="1:80" ht="12.75">
      <c r="A32" s="444">
        <v>7</v>
      </c>
      <c r="B32" s="445" t="s">
        <v>189</v>
      </c>
      <c r="C32" s="446" t="s">
        <v>190</v>
      </c>
      <c r="D32" s="447" t="s">
        <v>26</v>
      </c>
      <c r="E32" s="448">
        <v>100</v>
      </c>
      <c r="F32" s="397"/>
      <c r="G32" s="425">
        <f>E32*F32</f>
        <v>0</v>
      </c>
      <c r="H32" s="399">
        <v>0.00692</v>
      </c>
      <c r="I32" s="400">
        <f>E32*H32</f>
        <v>0.692</v>
      </c>
      <c r="J32" s="399">
        <v>0</v>
      </c>
      <c r="K32" s="400">
        <f>E32*J32</f>
        <v>0</v>
      </c>
      <c r="O32" s="392"/>
      <c r="AZ32" s="384">
        <v>1</v>
      </c>
      <c r="BA32" s="384">
        <f>IF(AZ32=1,G32,0)</f>
        <v>0</v>
      </c>
      <c r="BB32" s="384">
        <f>IF(AZ32=2,G32,0)</f>
        <v>0</v>
      </c>
      <c r="BC32" s="384">
        <f>IF(AZ32=3,G32,0)</f>
        <v>0</v>
      </c>
      <c r="BD32" s="384">
        <f>IF(AZ32=4,G32,0)</f>
        <v>0</v>
      </c>
      <c r="BE32" s="384">
        <f>IF(AZ32=5,G32,0)</f>
        <v>0</v>
      </c>
      <c r="CA32" s="392">
        <v>1</v>
      </c>
      <c r="CB32" s="392">
        <v>1</v>
      </c>
    </row>
    <row r="33" spans="1:15" ht="12.75">
      <c r="A33" s="433"/>
      <c r="B33" s="449"/>
      <c r="C33" s="517" t="s">
        <v>696</v>
      </c>
      <c r="D33" s="518"/>
      <c r="E33" s="452">
        <v>100</v>
      </c>
      <c r="F33" s="406"/>
      <c r="G33" s="453"/>
      <c r="H33" s="408"/>
      <c r="I33" s="402"/>
      <c r="J33" s="409"/>
      <c r="K33" s="402"/>
      <c r="M33" s="403"/>
      <c r="O33" s="392"/>
    </row>
    <row r="34" spans="1:80" ht="22.5">
      <c r="A34" s="444">
        <v>8</v>
      </c>
      <c r="B34" s="445" t="s">
        <v>191</v>
      </c>
      <c r="C34" s="446" t="s">
        <v>192</v>
      </c>
      <c r="D34" s="447" t="s">
        <v>173</v>
      </c>
      <c r="E34" s="448">
        <v>1448.4978</v>
      </c>
      <c r="F34" s="397"/>
      <c r="G34" s="425">
        <f>E34*F34</f>
        <v>0</v>
      </c>
      <c r="H34" s="399">
        <v>0</v>
      </c>
      <c r="I34" s="400">
        <f>E34*H34</f>
        <v>0</v>
      </c>
      <c r="J34" s="399"/>
      <c r="K34" s="400">
        <f>E34*J34</f>
        <v>0</v>
      </c>
      <c r="O34" s="392"/>
      <c r="AZ34" s="384">
        <v>1</v>
      </c>
      <c r="BA34" s="384">
        <f>IF(AZ34=1,G34,0)</f>
        <v>0</v>
      </c>
      <c r="BB34" s="384">
        <f>IF(AZ34=2,G34,0)</f>
        <v>0</v>
      </c>
      <c r="BC34" s="384">
        <f>IF(AZ34=3,G34,0)</f>
        <v>0</v>
      </c>
      <c r="BD34" s="384">
        <f>IF(AZ34=4,G34,0)</f>
        <v>0</v>
      </c>
      <c r="BE34" s="384">
        <f>IF(AZ34=5,G34,0)</f>
        <v>0</v>
      </c>
      <c r="CA34" s="392">
        <v>12</v>
      </c>
      <c r="CB34" s="392">
        <v>0</v>
      </c>
    </row>
    <row r="35" spans="1:15" ht="12.75">
      <c r="A35" s="433"/>
      <c r="B35" s="434"/>
      <c r="C35" s="514" t="s">
        <v>193</v>
      </c>
      <c r="D35" s="515"/>
      <c r="E35" s="515"/>
      <c r="F35" s="515"/>
      <c r="G35" s="516"/>
      <c r="I35" s="402"/>
      <c r="K35" s="402"/>
      <c r="L35" s="403"/>
      <c r="O35" s="392"/>
    </row>
    <row r="36" spans="1:15" ht="12.75">
      <c r="A36" s="433"/>
      <c r="B36" s="449"/>
      <c r="C36" s="517" t="s">
        <v>695</v>
      </c>
      <c r="D36" s="518"/>
      <c r="E36" s="452">
        <v>1419.84</v>
      </c>
      <c r="F36" s="406"/>
      <c r="G36" s="453"/>
      <c r="H36" s="408"/>
      <c r="I36" s="402"/>
      <c r="J36" s="409"/>
      <c r="K36" s="402"/>
      <c r="M36" s="403"/>
      <c r="O36" s="392"/>
    </row>
    <row r="37" spans="1:15" ht="12.75">
      <c r="A37" s="433"/>
      <c r="B37" s="449"/>
      <c r="C37" s="517" t="s">
        <v>678</v>
      </c>
      <c r="D37" s="518"/>
      <c r="E37" s="452">
        <v>14.88</v>
      </c>
      <c r="F37" s="406"/>
      <c r="G37" s="453"/>
      <c r="H37" s="408"/>
      <c r="I37" s="402"/>
      <c r="J37" s="409"/>
      <c r="K37" s="402"/>
      <c r="M37" s="403"/>
      <c r="O37" s="392"/>
    </row>
    <row r="38" spans="1:15" ht="12.75">
      <c r="A38" s="433"/>
      <c r="B38" s="449"/>
      <c r="C38" s="517" t="s">
        <v>677</v>
      </c>
      <c r="D38" s="518"/>
      <c r="E38" s="452">
        <v>13.7778</v>
      </c>
      <c r="F38" s="406"/>
      <c r="G38" s="453"/>
      <c r="H38" s="408"/>
      <c r="I38" s="402"/>
      <c r="J38" s="409"/>
      <c r="K38" s="402"/>
      <c r="M38" s="403"/>
      <c r="O38" s="392"/>
    </row>
    <row r="39" spans="1:57" ht="12.75">
      <c r="A39" s="439"/>
      <c r="B39" s="440" t="s">
        <v>180</v>
      </c>
      <c r="C39" s="441" t="s">
        <v>194</v>
      </c>
      <c r="D39" s="442"/>
      <c r="E39" s="438"/>
      <c r="F39" s="443"/>
      <c r="G39" s="426">
        <f>SUM(G24:G38)</f>
        <v>0</v>
      </c>
      <c r="H39" s="416"/>
      <c r="I39" s="417">
        <f>SUM(I24:I38)</f>
        <v>0.692</v>
      </c>
      <c r="J39" s="416"/>
      <c r="K39" s="417">
        <f>SUM(K24:K38)</f>
        <v>0</v>
      </c>
      <c r="O39" s="392"/>
      <c r="BA39" s="418">
        <f>SUM(BA24:BA38)</f>
        <v>0</v>
      </c>
      <c r="BB39" s="418">
        <f>SUM(BB24:BB38)</f>
        <v>0</v>
      </c>
      <c r="BC39" s="418">
        <f>SUM(BC24:BC38)</f>
        <v>0</v>
      </c>
      <c r="BD39" s="418">
        <f>SUM(BD24:BD38)</f>
        <v>0</v>
      </c>
      <c r="BE39" s="418">
        <f>SUM(BE24:BE38)</f>
        <v>0</v>
      </c>
    </row>
    <row r="40" spans="1:15" ht="12.75">
      <c r="A40" s="427" t="s">
        <v>170</v>
      </c>
      <c r="B40" s="428" t="s">
        <v>91</v>
      </c>
      <c r="C40" s="429" t="s">
        <v>92</v>
      </c>
      <c r="D40" s="430"/>
      <c r="E40" s="431"/>
      <c r="F40" s="431"/>
      <c r="G40" s="432"/>
      <c r="H40" s="388"/>
      <c r="I40" s="389"/>
      <c r="J40" s="390"/>
      <c r="K40" s="391"/>
      <c r="O40" s="392"/>
    </row>
    <row r="41" spans="1:80" ht="22.5">
      <c r="A41" s="444">
        <v>9</v>
      </c>
      <c r="B41" s="445" t="s">
        <v>195</v>
      </c>
      <c r="C41" s="446" t="s">
        <v>196</v>
      </c>
      <c r="D41" s="447" t="s">
        <v>10</v>
      </c>
      <c r="E41" s="448">
        <v>1</v>
      </c>
      <c r="F41" s="397"/>
      <c r="G41" s="425">
        <f>E41*F41</f>
        <v>0</v>
      </c>
      <c r="H41" s="399">
        <v>0</v>
      </c>
      <c r="I41" s="400">
        <f>E41*H41</f>
        <v>0</v>
      </c>
      <c r="J41" s="399"/>
      <c r="K41" s="400">
        <f>E41*J41</f>
        <v>0</v>
      </c>
      <c r="O41" s="392"/>
      <c r="AZ41" s="384">
        <v>1</v>
      </c>
      <c r="BA41" s="384">
        <f>IF(AZ41=1,G41,0)</f>
        <v>0</v>
      </c>
      <c r="BB41" s="384">
        <f>IF(AZ41=2,G41,0)</f>
        <v>0</v>
      </c>
      <c r="BC41" s="384">
        <f>IF(AZ41=3,G41,0)</f>
        <v>0</v>
      </c>
      <c r="BD41" s="384">
        <f>IF(AZ41=4,G41,0)</f>
        <v>0</v>
      </c>
      <c r="BE41" s="384">
        <f>IF(AZ41=5,G41,0)</f>
        <v>0</v>
      </c>
      <c r="CA41" s="392">
        <v>12</v>
      </c>
      <c r="CB41" s="392">
        <v>0</v>
      </c>
    </row>
    <row r="42" spans="1:15" ht="20.25" customHeight="1">
      <c r="A42" s="433"/>
      <c r="B42" s="434"/>
      <c r="C42" s="514" t="s">
        <v>197</v>
      </c>
      <c r="D42" s="515"/>
      <c r="E42" s="515"/>
      <c r="F42" s="515"/>
      <c r="G42" s="516"/>
      <c r="I42" s="402"/>
      <c r="K42" s="402"/>
      <c r="L42" s="403"/>
      <c r="O42" s="392"/>
    </row>
    <row r="43" spans="1:15" ht="20.25" customHeight="1">
      <c r="A43" s="433"/>
      <c r="B43" s="434"/>
      <c r="C43" s="435"/>
      <c r="D43" s="436"/>
      <c r="E43" s="436"/>
      <c r="F43" s="436"/>
      <c r="G43" s="437"/>
      <c r="I43" s="402"/>
      <c r="K43" s="402"/>
      <c r="L43" s="403"/>
      <c r="O43" s="392"/>
    </row>
    <row r="44" spans="1:15" ht="20.25" customHeight="1">
      <c r="A44" s="433"/>
      <c r="B44" s="434"/>
      <c r="C44" s="435"/>
      <c r="D44" s="436"/>
      <c r="E44" s="436"/>
      <c r="F44" s="436"/>
      <c r="G44" s="437"/>
      <c r="I44" s="402"/>
      <c r="K44" s="402"/>
      <c r="L44" s="403"/>
      <c r="O44" s="392"/>
    </row>
    <row r="45" spans="1:15" ht="20.25" customHeight="1">
      <c r="A45" s="433"/>
      <c r="B45" s="434"/>
      <c r="C45" s="435"/>
      <c r="D45" s="436"/>
      <c r="E45" s="436"/>
      <c r="F45" s="436"/>
      <c r="G45" s="437"/>
      <c r="I45" s="402"/>
      <c r="K45" s="402"/>
      <c r="L45" s="403"/>
      <c r="O45" s="392"/>
    </row>
    <row r="46" spans="1:15" ht="20.25" customHeight="1">
      <c r="A46" s="433"/>
      <c r="B46" s="434"/>
      <c r="C46" s="435"/>
      <c r="D46" s="436"/>
      <c r="E46" s="436"/>
      <c r="F46" s="436"/>
      <c r="G46" s="437"/>
      <c r="I46" s="402"/>
      <c r="K46" s="402"/>
      <c r="L46" s="403"/>
      <c r="O46" s="392"/>
    </row>
    <row r="47" spans="1:15" ht="20.25" customHeight="1">
      <c r="A47" s="433"/>
      <c r="B47" s="434"/>
      <c r="C47" s="435"/>
      <c r="D47" s="436"/>
      <c r="E47" s="436"/>
      <c r="F47" s="436"/>
      <c r="G47" s="437"/>
      <c r="I47" s="402"/>
      <c r="K47" s="402"/>
      <c r="L47" s="403"/>
      <c r="O47" s="392"/>
    </row>
    <row r="48" spans="1:15" ht="20.25" customHeight="1">
      <c r="A48" s="433"/>
      <c r="B48" s="434"/>
      <c r="C48" s="435"/>
      <c r="D48" s="436"/>
      <c r="E48" s="436"/>
      <c r="F48" s="436"/>
      <c r="G48" s="437"/>
      <c r="I48" s="402"/>
      <c r="K48" s="402"/>
      <c r="L48" s="403"/>
      <c r="O48" s="392"/>
    </row>
    <row r="49" spans="1:15" ht="20.25" customHeight="1">
      <c r="A49" s="433"/>
      <c r="B49" s="434"/>
      <c r="C49" s="435"/>
      <c r="D49" s="436"/>
      <c r="E49" s="436"/>
      <c r="F49" s="436"/>
      <c r="G49" s="437"/>
      <c r="I49" s="402"/>
      <c r="K49" s="402"/>
      <c r="L49" s="403"/>
      <c r="O49" s="392"/>
    </row>
    <row r="50" spans="1:15" ht="20.25" customHeight="1">
      <c r="A50" s="433"/>
      <c r="B50" s="434"/>
      <c r="C50" s="435"/>
      <c r="D50" s="436"/>
      <c r="E50" s="436"/>
      <c r="F50" s="436"/>
      <c r="G50" s="437"/>
      <c r="I50" s="402"/>
      <c r="K50" s="402"/>
      <c r="L50" s="403"/>
      <c r="O50" s="392"/>
    </row>
    <row r="51" spans="1:15" ht="20.25" customHeight="1">
      <c r="A51" s="433"/>
      <c r="B51" s="434"/>
      <c r="C51" s="435"/>
      <c r="D51" s="436"/>
      <c r="E51" s="436"/>
      <c r="F51" s="436"/>
      <c r="G51" s="437"/>
      <c r="I51" s="402"/>
      <c r="K51" s="402"/>
      <c r="L51" s="403"/>
      <c r="O51" s="392"/>
    </row>
    <row r="52" spans="1:15" ht="20.25" customHeight="1">
      <c r="A52" s="433"/>
      <c r="B52" s="434"/>
      <c r="C52" s="435"/>
      <c r="D52" s="436"/>
      <c r="E52" s="436"/>
      <c r="F52" s="436"/>
      <c r="G52" s="437"/>
      <c r="I52" s="402"/>
      <c r="K52" s="402"/>
      <c r="L52" s="403"/>
      <c r="O52" s="392"/>
    </row>
    <row r="53" spans="1:15" ht="20.25" customHeight="1">
      <c r="A53" s="433"/>
      <c r="B53" s="434"/>
      <c r="C53" s="435"/>
      <c r="D53" s="436"/>
      <c r="E53" s="436"/>
      <c r="F53" s="436"/>
      <c r="G53" s="437"/>
      <c r="I53" s="402"/>
      <c r="K53" s="402"/>
      <c r="L53" s="403"/>
      <c r="O53" s="392"/>
    </row>
    <row r="54" spans="1:15" ht="12.75">
      <c r="A54" s="433"/>
      <c r="B54" s="434"/>
      <c r="C54" s="514" t="s">
        <v>1897</v>
      </c>
      <c r="D54" s="515"/>
      <c r="E54" s="515"/>
      <c r="F54" s="515"/>
      <c r="G54" s="516"/>
      <c r="I54" s="402"/>
      <c r="K54" s="402"/>
      <c r="L54" s="403"/>
      <c r="O54" s="392"/>
    </row>
    <row r="55" spans="1:80" ht="22.5">
      <c r="A55" s="444">
        <v>10</v>
      </c>
      <c r="B55" s="445" t="s">
        <v>198</v>
      </c>
      <c r="C55" s="446" t="s">
        <v>199</v>
      </c>
      <c r="D55" s="447" t="s">
        <v>173</v>
      </c>
      <c r="E55" s="448">
        <v>20</v>
      </c>
      <c r="F55" s="397"/>
      <c r="G55" s="425">
        <f>E55*F55</f>
        <v>0</v>
      </c>
      <c r="H55" s="399">
        <v>0</v>
      </c>
      <c r="I55" s="400">
        <f>E55*H55</f>
        <v>0</v>
      </c>
      <c r="J55" s="399"/>
      <c r="K55" s="400">
        <f>E55*J55</f>
        <v>0</v>
      </c>
      <c r="O55" s="392"/>
      <c r="AZ55" s="384">
        <v>1</v>
      </c>
      <c r="BA55" s="384">
        <f>IF(AZ55=1,G55,0)</f>
        <v>0</v>
      </c>
      <c r="BB55" s="384">
        <f>IF(AZ55=2,G55,0)</f>
        <v>0</v>
      </c>
      <c r="BC55" s="384">
        <f>IF(AZ55=3,G55,0)</f>
        <v>0</v>
      </c>
      <c r="BD55" s="384">
        <f>IF(AZ55=4,G55,0)</f>
        <v>0</v>
      </c>
      <c r="BE55" s="384">
        <f>IF(AZ55=5,G55,0)</f>
        <v>0</v>
      </c>
      <c r="CA55" s="392">
        <v>12</v>
      </c>
      <c r="CB55" s="392">
        <v>0</v>
      </c>
    </row>
    <row r="56" spans="1:15" ht="12.75">
      <c r="A56" s="433"/>
      <c r="B56" s="434"/>
      <c r="C56" s="514" t="s">
        <v>200</v>
      </c>
      <c r="D56" s="515"/>
      <c r="E56" s="515"/>
      <c r="F56" s="515"/>
      <c r="G56" s="516"/>
      <c r="I56" s="402"/>
      <c r="K56" s="402"/>
      <c r="L56" s="403"/>
      <c r="O56" s="392"/>
    </row>
    <row r="57" spans="1:15" ht="12.75">
      <c r="A57" s="433"/>
      <c r="B57" s="449"/>
      <c r="C57" s="517" t="s">
        <v>694</v>
      </c>
      <c r="D57" s="518"/>
      <c r="E57" s="452">
        <v>20</v>
      </c>
      <c r="F57" s="406"/>
      <c r="G57" s="453"/>
      <c r="H57" s="408"/>
      <c r="I57" s="402"/>
      <c r="J57" s="409"/>
      <c r="K57" s="402"/>
      <c r="M57" s="403"/>
      <c r="O57" s="392"/>
    </row>
    <row r="58" spans="1:80" ht="22.5">
      <c r="A58" s="444">
        <v>11</v>
      </c>
      <c r="B58" s="445" t="s">
        <v>201</v>
      </c>
      <c r="C58" s="446" t="s">
        <v>202</v>
      </c>
      <c r="D58" s="447" t="s">
        <v>203</v>
      </c>
      <c r="E58" s="448">
        <v>807.4</v>
      </c>
      <c r="F58" s="397"/>
      <c r="G58" s="425">
        <f>E58*F58</f>
        <v>0</v>
      </c>
      <c r="H58" s="399">
        <v>0</v>
      </c>
      <c r="I58" s="400">
        <f>E58*H58</f>
        <v>0</v>
      </c>
      <c r="J58" s="399"/>
      <c r="K58" s="400">
        <f>E58*J58</f>
        <v>0</v>
      </c>
      <c r="O58" s="392"/>
      <c r="AZ58" s="384">
        <v>1</v>
      </c>
      <c r="BA58" s="384">
        <f>IF(AZ58=1,G58,0)</f>
        <v>0</v>
      </c>
      <c r="BB58" s="384">
        <f>IF(AZ58=2,G58,0)</f>
        <v>0</v>
      </c>
      <c r="BC58" s="384">
        <f>IF(AZ58=3,G58,0)</f>
        <v>0</v>
      </c>
      <c r="BD58" s="384">
        <f>IF(AZ58=4,G58,0)</f>
        <v>0</v>
      </c>
      <c r="BE58" s="384">
        <f>IF(AZ58=5,G58,0)</f>
        <v>0</v>
      </c>
      <c r="CA58" s="392">
        <v>12</v>
      </c>
      <c r="CB58" s="392">
        <v>0</v>
      </c>
    </row>
    <row r="59" spans="1:15" ht="12.75">
      <c r="A59" s="433"/>
      <c r="B59" s="434"/>
      <c r="C59" s="514" t="s">
        <v>204</v>
      </c>
      <c r="D59" s="515"/>
      <c r="E59" s="515"/>
      <c r="F59" s="515"/>
      <c r="G59" s="516"/>
      <c r="I59" s="402"/>
      <c r="K59" s="402"/>
      <c r="L59" s="403"/>
      <c r="O59" s="392"/>
    </row>
    <row r="60" spans="1:15" ht="12.75">
      <c r="A60" s="433"/>
      <c r="B60" s="434"/>
      <c r="C60" s="514" t="s">
        <v>205</v>
      </c>
      <c r="D60" s="515"/>
      <c r="E60" s="515"/>
      <c r="F60" s="515"/>
      <c r="G60" s="516"/>
      <c r="I60" s="402"/>
      <c r="K60" s="402"/>
      <c r="L60" s="403"/>
      <c r="O60" s="392"/>
    </row>
    <row r="61" spans="1:15" ht="12.75">
      <c r="A61" s="433"/>
      <c r="B61" s="449"/>
      <c r="C61" s="517" t="s">
        <v>693</v>
      </c>
      <c r="D61" s="518"/>
      <c r="E61" s="452">
        <v>341</v>
      </c>
      <c r="F61" s="406"/>
      <c r="G61" s="453"/>
      <c r="H61" s="408"/>
      <c r="I61" s="402"/>
      <c r="J61" s="409"/>
      <c r="K61" s="402"/>
      <c r="M61" s="403"/>
      <c r="O61" s="392"/>
    </row>
    <row r="62" spans="1:15" ht="12.75">
      <c r="A62" s="433"/>
      <c r="B62" s="449"/>
      <c r="C62" s="517" t="s">
        <v>692</v>
      </c>
      <c r="D62" s="518"/>
      <c r="E62" s="452">
        <v>15.8</v>
      </c>
      <c r="F62" s="406"/>
      <c r="G62" s="453"/>
      <c r="H62" s="408"/>
      <c r="I62" s="402"/>
      <c r="J62" s="409"/>
      <c r="K62" s="402"/>
      <c r="M62" s="403"/>
      <c r="O62" s="392"/>
    </row>
    <row r="63" spans="1:15" ht="12.75">
      <c r="A63" s="433"/>
      <c r="B63" s="449"/>
      <c r="C63" s="517" t="s">
        <v>691</v>
      </c>
      <c r="D63" s="518"/>
      <c r="E63" s="452">
        <v>383.1</v>
      </c>
      <c r="F63" s="406"/>
      <c r="G63" s="453"/>
      <c r="H63" s="408"/>
      <c r="I63" s="402"/>
      <c r="J63" s="409"/>
      <c r="K63" s="402"/>
      <c r="M63" s="403"/>
      <c r="O63" s="392"/>
    </row>
    <row r="64" spans="1:15" ht="12.75">
      <c r="A64" s="433"/>
      <c r="B64" s="449"/>
      <c r="C64" s="517" t="s">
        <v>686</v>
      </c>
      <c r="D64" s="518"/>
      <c r="E64" s="452">
        <v>63</v>
      </c>
      <c r="F64" s="406"/>
      <c r="G64" s="453"/>
      <c r="H64" s="408"/>
      <c r="I64" s="402"/>
      <c r="J64" s="409"/>
      <c r="K64" s="402"/>
      <c r="M64" s="403"/>
      <c r="O64" s="392"/>
    </row>
    <row r="65" spans="1:15" ht="12.75">
      <c r="A65" s="433"/>
      <c r="B65" s="449"/>
      <c r="C65" s="517" t="s">
        <v>685</v>
      </c>
      <c r="D65" s="518"/>
      <c r="E65" s="452">
        <v>3</v>
      </c>
      <c r="F65" s="406"/>
      <c r="G65" s="453"/>
      <c r="H65" s="408"/>
      <c r="I65" s="402"/>
      <c r="J65" s="409"/>
      <c r="K65" s="402"/>
      <c r="M65" s="403"/>
      <c r="O65" s="392"/>
    </row>
    <row r="66" spans="1:15" ht="12.75">
      <c r="A66" s="433"/>
      <c r="B66" s="449"/>
      <c r="C66" s="517" t="s">
        <v>684</v>
      </c>
      <c r="D66" s="518"/>
      <c r="E66" s="452">
        <v>1.5</v>
      </c>
      <c r="F66" s="406"/>
      <c r="G66" s="453"/>
      <c r="H66" s="408"/>
      <c r="I66" s="402"/>
      <c r="J66" s="409"/>
      <c r="K66" s="402"/>
      <c r="M66" s="403"/>
      <c r="O66" s="392"/>
    </row>
    <row r="67" spans="1:80" ht="22.5">
      <c r="A67" s="444">
        <v>12</v>
      </c>
      <c r="B67" s="445" t="s">
        <v>207</v>
      </c>
      <c r="C67" s="446" t="s">
        <v>208</v>
      </c>
      <c r="D67" s="447" t="s">
        <v>203</v>
      </c>
      <c r="E67" s="448">
        <v>162.76</v>
      </c>
      <c r="F67" s="397"/>
      <c r="G67" s="425">
        <f>E67*F67</f>
        <v>0</v>
      </c>
      <c r="H67" s="399">
        <v>0.033</v>
      </c>
      <c r="I67" s="400">
        <f>E67*H67</f>
        <v>5.37108</v>
      </c>
      <c r="J67" s="399"/>
      <c r="K67" s="400">
        <f>E67*J67</f>
        <v>0</v>
      </c>
      <c r="O67" s="392"/>
      <c r="AZ67" s="384">
        <v>1</v>
      </c>
      <c r="BA67" s="384">
        <f>IF(AZ67=1,G67,0)</f>
        <v>0</v>
      </c>
      <c r="BB67" s="384">
        <f>IF(AZ67=2,G67,0)</f>
        <v>0</v>
      </c>
      <c r="BC67" s="384">
        <f>IF(AZ67=3,G67,0)</f>
        <v>0</v>
      </c>
      <c r="BD67" s="384">
        <f>IF(AZ67=4,G67,0)</f>
        <v>0</v>
      </c>
      <c r="BE67" s="384">
        <f>IF(AZ67=5,G67,0)</f>
        <v>0</v>
      </c>
      <c r="CA67" s="392">
        <v>12</v>
      </c>
      <c r="CB67" s="392">
        <v>0</v>
      </c>
    </row>
    <row r="68" spans="1:15" ht="12.75">
      <c r="A68" s="433"/>
      <c r="B68" s="434"/>
      <c r="C68" s="514" t="s">
        <v>1898</v>
      </c>
      <c r="D68" s="515"/>
      <c r="E68" s="515"/>
      <c r="F68" s="515"/>
      <c r="G68" s="516"/>
      <c r="I68" s="402"/>
      <c r="K68" s="402"/>
      <c r="L68" s="403"/>
      <c r="O68" s="392"/>
    </row>
    <row r="69" spans="1:15" ht="12.75">
      <c r="A69" s="433"/>
      <c r="B69" s="449"/>
      <c r="C69" s="517" t="s">
        <v>1899</v>
      </c>
      <c r="D69" s="518"/>
      <c r="E69" s="452">
        <v>4.74</v>
      </c>
      <c r="F69" s="406"/>
      <c r="G69" s="453"/>
      <c r="H69" s="408"/>
      <c r="I69" s="402"/>
      <c r="J69" s="409"/>
      <c r="K69" s="402"/>
      <c r="M69" s="403"/>
      <c r="O69" s="392"/>
    </row>
    <row r="70" spans="1:15" ht="12.75">
      <c r="A70" s="433"/>
      <c r="B70" s="449"/>
      <c r="C70" s="517" t="s">
        <v>1900</v>
      </c>
      <c r="D70" s="518"/>
      <c r="E70" s="452">
        <v>67.52</v>
      </c>
      <c r="F70" s="406"/>
      <c r="G70" s="453"/>
      <c r="H70" s="408"/>
      <c r="I70" s="402"/>
      <c r="J70" s="409"/>
      <c r="K70" s="402"/>
      <c r="M70" s="403"/>
      <c r="O70" s="392"/>
    </row>
    <row r="71" spans="1:15" ht="12.75">
      <c r="A71" s="433"/>
      <c r="B71" s="449"/>
      <c r="C71" s="517" t="s">
        <v>1901</v>
      </c>
      <c r="D71" s="518"/>
      <c r="E71" s="452">
        <v>3.16</v>
      </c>
      <c r="F71" s="406"/>
      <c r="G71" s="453"/>
      <c r="H71" s="408"/>
      <c r="I71" s="402"/>
      <c r="J71" s="409"/>
      <c r="K71" s="402"/>
      <c r="M71" s="403"/>
      <c r="O71" s="392"/>
    </row>
    <row r="72" spans="1:15" ht="12.75">
      <c r="A72" s="433"/>
      <c r="B72" s="449"/>
      <c r="C72" s="517" t="s">
        <v>1902</v>
      </c>
      <c r="D72" s="518"/>
      <c r="E72" s="452">
        <v>73.84</v>
      </c>
      <c r="F72" s="406"/>
      <c r="G72" s="453"/>
      <c r="H72" s="408"/>
      <c r="I72" s="402"/>
      <c r="J72" s="409"/>
      <c r="K72" s="402"/>
      <c r="M72" s="403"/>
      <c r="O72" s="392"/>
    </row>
    <row r="73" spans="1:15" ht="12.75">
      <c r="A73" s="433"/>
      <c r="B73" s="449"/>
      <c r="C73" s="517" t="s">
        <v>1903</v>
      </c>
      <c r="D73" s="518"/>
      <c r="E73" s="452">
        <v>12.6</v>
      </c>
      <c r="F73" s="406"/>
      <c r="G73" s="453"/>
      <c r="H73" s="408"/>
      <c r="I73" s="402"/>
      <c r="J73" s="409"/>
      <c r="K73" s="402"/>
      <c r="M73" s="403"/>
      <c r="O73" s="392"/>
    </row>
    <row r="74" spans="1:15" ht="12.75">
      <c r="A74" s="433"/>
      <c r="B74" s="449"/>
      <c r="C74" s="517" t="s">
        <v>1904</v>
      </c>
      <c r="D74" s="518"/>
      <c r="E74" s="452">
        <v>0.6</v>
      </c>
      <c r="F74" s="406"/>
      <c r="G74" s="453"/>
      <c r="H74" s="408"/>
      <c r="I74" s="402"/>
      <c r="J74" s="409"/>
      <c r="K74" s="402"/>
      <c r="M74" s="403"/>
      <c r="O74" s="392"/>
    </row>
    <row r="75" spans="1:15" ht="12.75">
      <c r="A75" s="433"/>
      <c r="B75" s="449"/>
      <c r="C75" s="517" t="s">
        <v>1905</v>
      </c>
      <c r="D75" s="518"/>
      <c r="E75" s="452">
        <v>0.3</v>
      </c>
      <c r="F75" s="406"/>
      <c r="G75" s="453"/>
      <c r="H75" s="408"/>
      <c r="I75" s="402"/>
      <c r="J75" s="409"/>
      <c r="K75" s="402"/>
      <c r="M75" s="403"/>
      <c r="O75" s="392"/>
    </row>
    <row r="76" spans="1:80" ht="22.5">
      <c r="A76" s="444">
        <v>13</v>
      </c>
      <c r="B76" s="445" t="s">
        <v>209</v>
      </c>
      <c r="C76" s="446" t="s">
        <v>210</v>
      </c>
      <c r="D76" s="447" t="s">
        <v>203</v>
      </c>
      <c r="E76" s="448">
        <v>813.8</v>
      </c>
      <c r="F76" s="397"/>
      <c r="G76" s="425">
        <f>E76*F76</f>
        <v>0</v>
      </c>
      <c r="H76" s="399">
        <v>0</v>
      </c>
      <c r="I76" s="400">
        <f>E76*H76</f>
        <v>0</v>
      </c>
      <c r="J76" s="399"/>
      <c r="K76" s="400">
        <f>E76*J76</f>
        <v>0</v>
      </c>
      <c r="O76" s="392"/>
      <c r="AZ76" s="384">
        <v>1</v>
      </c>
      <c r="BA76" s="384">
        <f>IF(AZ76=1,G76,0)</f>
        <v>0</v>
      </c>
      <c r="BB76" s="384">
        <f>IF(AZ76=2,G76,0)</f>
        <v>0</v>
      </c>
      <c r="BC76" s="384">
        <f>IF(AZ76=3,G76,0)</f>
        <v>0</v>
      </c>
      <c r="BD76" s="384">
        <f>IF(AZ76=4,G76,0)</f>
        <v>0</v>
      </c>
      <c r="BE76" s="384">
        <f>IF(AZ76=5,G76,0)</f>
        <v>0</v>
      </c>
      <c r="CA76" s="392">
        <v>12</v>
      </c>
      <c r="CB76" s="392">
        <v>0</v>
      </c>
    </row>
    <row r="77" spans="1:15" ht="12.75">
      <c r="A77" s="433"/>
      <c r="B77" s="434"/>
      <c r="C77" s="514" t="s">
        <v>211</v>
      </c>
      <c r="D77" s="515"/>
      <c r="E77" s="515"/>
      <c r="F77" s="515"/>
      <c r="G77" s="516"/>
      <c r="I77" s="402"/>
      <c r="K77" s="402"/>
      <c r="L77" s="403"/>
      <c r="O77" s="392"/>
    </row>
    <row r="78" spans="1:15" ht="12.75">
      <c r="A78" s="433"/>
      <c r="B78" s="449"/>
      <c r="C78" s="517" t="s">
        <v>690</v>
      </c>
      <c r="D78" s="518"/>
      <c r="E78" s="452">
        <v>23.7</v>
      </c>
      <c r="F78" s="406"/>
      <c r="G78" s="453"/>
      <c r="H78" s="408"/>
      <c r="I78" s="402"/>
      <c r="J78" s="409"/>
      <c r="K78" s="402"/>
      <c r="M78" s="403"/>
      <c r="O78" s="392"/>
    </row>
    <row r="79" spans="1:15" ht="12.75">
      <c r="A79" s="433"/>
      <c r="B79" s="449"/>
      <c r="C79" s="517" t="s">
        <v>689</v>
      </c>
      <c r="D79" s="518"/>
      <c r="E79" s="452">
        <v>337.6</v>
      </c>
      <c r="F79" s="406"/>
      <c r="G79" s="453"/>
      <c r="H79" s="408"/>
      <c r="I79" s="402"/>
      <c r="J79" s="409"/>
      <c r="K79" s="402"/>
      <c r="M79" s="403"/>
      <c r="O79" s="392"/>
    </row>
    <row r="80" spans="1:15" ht="12.75">
      <c r="A80" s="433"/>
      <c r="B80" s="449"/>
      <c r="C80" s="517" t="s">
        <v>688</v>
      </c>
      <c r="D80" s="518"/>
      <c r="E80" s="452">
        <v>15.8</v>
      </c>
      <c r="F80" s="406"/>
      <c r="G80" s="453"/>
      <c r="H80" s="408"/>
      <c r="I80" s="402"/>
      <c r="J80" s="409"/>
      <c r="K80" s="402"/>
      <c r="M80" s="403"/>
      <c r="O80" s="392"/>
    </row>
    <row r="81" spans="1:15" ht="12.75">
      <c r="A81" s="433"/>
      <c r="B81" s="449"/>
      <c r="C81" s="517" t="s">
        <v>687</v>
      </c>
      <c r="D81" s="518"/>
      <c r="E81" s="452">
        <v>369.2</v>
      </c>
      <c r="F81" s="406"/>
      <c r="G81" s="453"/>
      <c r="H81" s="408"/>
      <c r="I81" s="402"/>
      <c r="J81" s="409"/>
      <c r="K81" s="402"/>
      <c r="M81" s="403"/>
      <c r="O81" s="392"/>
    </row>
    <row r="82" spans="1:15" ht="12.75">
      <c r="A82" s="433"/>
      <c r="B82" s="449"/>
      <c r="C82" s="517" t="s">
        <v>686</v>
      </c>
      <c r="D82" s="518"/>
      <c r="E82" s="452">
        <v>63</v>
      </c>
      <c r="F82" s="406"/>
      <c r="G82" s="453"/>
      <c r="H82" s="408"/>
      <c r="I82" s="402"/>
      <c r="J82" s="409"/>
      <c r="K82" s="402"/>
      <c r="M82" s="403"/>
      <c r="O82" s="392"/>
    </row>
    <row r="83" spans="1:15" ht="12.75">
      <c r="A83" s="433"/>
      <c r="B83" s="449"/>
      <c r="C83" s="517" t="s">
        <v>685</v>
      </c>
      <c r="D83" s="518"/>
      <c r="E83" s="452">
        <v>3</v>
      </c>
      <c r="F83" s="406"/>
      <c r="G83" s="453"/>
      <c r="H83" s="408"/>
      <c r="I83" s="402"/>
      <c r="J83" s="409"/>
      <c r="K83" s="402"/>
      <c r="M83" s="403"/>
      <c r="O83" s="392"/>
    </row>
    <row r="84" spans="1:15" ht="12.75">
      <c r="A84" s="433"/>
      <c r="B84" s="449"/>
      <c r="C84" s="517" t="s">
        <v>684</v>
      </c>
      <c r="D84" s="518"/>
      <c r="E84" s="452">
        <v>1.5</v>
      </c>
      <c r="F84" s="406"/>
      <c r="G84" s="453"/>
      <c r="H84" s="408"/>
      <c r="I84" s="402"/>
      <c r="J84" s="409"/>
      <c r="K84" s="402"/>
      <c r="M84" s="403"/>
      <c r="O84" s="392"/>
    </row>
    <row r="85" spans="1:80" ht="22.5">
      <c r="A85" s="444">
        <v>14</v>
      </c>
      <c r="B85" s="445" t="s">
        <v>212</v>
      </c>
      <c r="C85" s="446" t="s">
        <v>1906</v>
      </c>
      <c r="D85" s="447" t="s">
        <v>10</v>
      </c>
      <c r="E85" s="448">
        <v>1</v>
      </c>
      <c r="F85" s="397"/>
      <c r="G85" s="425">
        <f>E85*F85</f>
        <v>0</v>
      </c>
      <c r="H85" s="399">
        <v>0</v>
      </c>
      <c r="I85" s="400">
        <f>E85*H85</f>
        <v>0</v>
      </c>
      <c r="J85" s="399"/>
      <c r="K85" s="400">
        <f>E85*J85</f>
        <v>0</v>
      </c>
      <c r="O85" s="392"/>
      <c r="AZ85" s="384">
        <v>1</v>
      </c>
      <c r="BA85" s="384">
        <f>IF(AZ85=1,G85,0)</f>
        <v>0</v>
      </c>
      <c r="BB85" s="384">
        <f>IF(AZ85=2,G85,0)</f>
        <v>0</v>
      </c>
      <c r="BC85" s="384">
        <f>IF(AZ85=3,G85,0)</f>
        <v>0</v>
      </c>
      <c r="BD85" s="384">
        <f>IF(AZ85=4,G85,0)</f>
        <v>0</v>
      </c>
      <c r="BE85" s="384">
        <f>IF(AZ85=5,G85,0)</f>
        <v>0</v>
      </c>
      <c r="CA85" s="392">
        <v>12</v>
      </c>
      <c r="CB85" s="392">
        <v>0</v>
      </c>
    </row>
    <row r="86" spans="1:80" ht="12.75">
      <c r="A86" s="444">
        <v>15</v>
      </c>
      <c r="B86" s="445" t="s">
        <v>213</v>
      </c>
      <c r="C86" s="446" t="s">
        <v>214</v>
      </c>
      <c r="D86" s="447" t="s">
        <v>26</v>
      </c>
      <c r="E86" s="448">
        <v>162.76</v>
      </c>
      <c r="F86" s="397"/>
      <c r="G86" s="425">
        <f>E86*F86</f>
        <v>0</v>
      </c>
      <c r="H86" s="399">
        <v>0</v>
      </c>
      <c r="I86" s="400">
        <f>E86*H86</f>
        <v>0</v>
      </c>
      <c r="J86" s="399"/>
      <c r="K86" s="400">
        <f>E86*J86</f>
        <v>0</v>
      </c>
      <c r="O86" s="392"/>
      <c r="AZ86" s="384">
        <v>1</v>
      </c>
      <c r="BA86" s="384">
        <f>IF(AZ86=1,G86,0)</f>
        <v>0</v>
      </c>
      <c r="BB86" s="384">
        <f>IF(AZ86=2,G86,0)</f>
        <v>0</v>
      </c>
      <c r="BC86" s="384">
        <f>IF(AZ86=3,G86,0)</f>
        <v>0</v>
      </c>
      <c r="BD86" s="384">
        <f>IF(AZ86=4,G86,0)</f>
        <v>0</v>
      </c>
      <c r="BE86" s="384">
        <f>IF(AZ86=5,G86,0)</f>
        <v>0</v>
      </c>
      <c r="CA86" s="392">
        <v>12</v>
      </c>
      <c r="CB86" s="392">
        <v>0</v>
      </c>
    </row>
    <row r="87" spans="1:15" ht="12.75">
      <c r="A87" s="433"/>
      <c r="B87" s="434"/>
      <c r="C87" s="514" t="s">
        <v>1907</v>
      </c>
      <c r="D87" s="515"/>
      <c r="E87" s="515"/>
      <c r="F87" s="515"/>
      <c r="G87" s="516"/>
      <c r="I87" s="402"/>
      <c r="K87" s="402"/>
      <c r="L87" s="403"/>
      <c r="O87" s="392"/>
    </row>
    <row r="88" spans="1:15" ht="12.75">
      <c r="A88" s="433"/>
      <c r="B88" s="449"/>
      <c r="C88" s="517" t="s">
        <v>1908</v>
      </c>
      <c r="D88" s="518"/>
      <c r="E88" s="452">
        <v>4.74</v>
      </c>
      <c r="F88" s="406"/>
      <c r="G88" s="453"/>
      <c r="H88" s="408"/>
      <c r="I88" s="402"/>
      <c r="J88" s="409"/>
      <c r="K88" s="402"/>
      <c r="M88" s="403"/>
      <c r="O88" s="392"/>
    </row>
    <row r="89" spans="1:15" ht="12.75">
      <c r="A89" s="433"/>
      <c r="B89" s="449"/>
      <c r="C89" s="517" t="s">
        <v>1909</v>
      </c>
      <c r="D89" s="518"/>
      <c r="E89" s="452">
        <v>67.52</v>
      </c>
      <c r="F89" s="406"/>
      <c r="G89" s="453"/>
      <c r="H89" s="408"/>
      <c r="I89" s="402"/>
      <c r="J89" s="409"/>
      <c r="K89" s="402"/>
      <c r="M89" s="403"/>
      <c r="O89" s="392"/>
    </row>
    <row r="90" spans="1:15" ht="12.75">
      <c r="A90" s="433"/>
      <c r="B90" s="449"/>
      <c r="C90" s="517" t="s">
        <v>1910</v>
      </c>
      <c r="D90" s="518"/>
      <c r="E90" s="452">
        <v>3.16</v>
      </c>
      <c r="F90" s="406"/>
      <c r="G90" s="453"/>
      <c r="H90" s="408"/>
      <c r="I90" s="402"/>
      <c r="J90" s="409"/>
      <c r="K90" s="402"/>
      <c r="M90" s="403"/>
      <c r="O90" s="392"/>
    </row>
    <row r="91" spans="1:15" ht="12.75">
      <c r="A91" s="433"/>
      <c r="B91" s="449"/>
      <c r="C91" s="517" t="s">
        <v>1911</v>
      </c>
      <c r="D91" s="518"/>
      <c r="E91" s="452">
        <v>73.84</v>
      </c>
      <c r="F91" s="406"/>
      <c r="G91" s="453"/>
      <c r="H91" s="408"/>
      <c r="I91" s="402"/>
      <c r="J91" s="409"/>
      <c r="K91" s="402"/>
      <c r="M91" s="403"/>
      <c r="O91" s="392"/>
    </row>
    <row r="92" spans="1:15" ht="12.75">
      <c r="A92" s="433"/>
      <c r="B92" s="449"/>
      <c r="C92" s="517" t="s">
        <v>1912</v>
      </c>
      <c r="D92" s="518"/>
      <c r="E92" s="452">
        <v>12.6</v>
      </c>
      <c r="F92" s="406"/>
      <c r="G92" s="453"/>
      <c r="H92" s="408"/>
      <c r="I92" s="402"/>
      <c r="J92" s="409"/>
      <c r="K92" s="402"/>
      <c r="M92" s="403"/>
      <c r="O92" s="392"/>
    </row>
    <row r="93" spans="1:15" ht="12.75">
      <c r="A93" s="433"/>
      <c r="B93" s="449"/>
      <c r="C93" s="517" t="s">
        <v>1913</v>
      </c>
      <c r="D93" s="518"/>
      <c r="E93" s="452">
        <v>0.6</v>
      </c>
      <c r="F93" s="406"/>
      <c r="G93" s="453"/>
      <c r="H93" s="408"/>
      <c r="I93" s="402"/>
      <c r="J93" s="409"/>
      <c r="K93" s="402"/>
      <c r="M93" s="403"/>
      <c r="O93" s="392"/>
    </row>
    <row r="94" spans="1:15" ht="12.75">
      <c r="A94" s="433"/>
      <c r="B94" s="449"/>
      <c r="C94" s="517" t="s">
        <v>1914</v>
      </c>
      <c r="D94" s="518"/>
      <c r="E94" s="452">
        <v>0.3</v>
      </c>
      <c r="F94" s="406"/>
      <c r="G94" s="453"/>
      <c r="H94" s="408"/>
      <c r="I94" s="402"/>
      <c r="J94" s="409"/>
      <c r="K94" s="402"/>
      <c r="M94" s="403"/>
      <c r="O94" s="392"/>
    </row>
    <row r="95" spans="1:80" ht="22.5">
      <c r="A95" s="444">
        <v>16</v>
      </c>
      <c r="B95" s="445" t="s">
        <v>215</v>
      </c>
      <c r="C95" s="446" t="s">
        <v>216</v>
      </c>
      <c r="D95" s="447" t="s">
        <v>26</v>
      </c>
      <c r="E95" s="448">
        <v>162.76</v>
      </c>
      <c r="F95" s="397"/>
      <c r="G95" s="425">
        <f>E95*F95</f>
        <v>0</v>
      </c>
      <c r="H95" s="399">
        <v>0</v>
      </c>
      <c r="I95" s="400">
        <f>E95*H95</f>
        <v>0</v>
      </c>
      <c r="J95" s="399"/>
      <c r="K95" s="400">
        <f>E95*J95</f>
        <v>0</v>
      </c>
      <c r="O95" s="392"/>
      <c r="AZ95" s="384">
        <v>1</v>
      </c>
      <c r="BA95" s="384">
        <f>IF(AZ95=1,G95,0)</f>
        <v>0</v>
      </c>
      <c r="BB95" s="384">
        <f>IF(AZ95=2,G95,0)</f>
        <v>0</v>
      </c>
      <c r="BC95" s="384">
        <f>IF(AZ95=3,G95,0)</f>
        <v>0</v>
      </c>
      <c r="BD95" s="384">
        <f>IF(AZ95=4,G95,0)</f>
        <v>0</v>
      </c>
      <c r="BE95" s="384">
        <f>IF(AZ95=5,G95,0)</f>
        <v>0</v>
      </c>
      <c r="CA95" s="392">
        <v>12</v>
      </c>
      <c r="CB95" s="392">
        <v>0</v>
      </c>
    </row>
    <row r="96" spans="1:15" ht="12.75">
      <c r="A96" s="433"/>
      <c r="B96" s="434"/>
      <c r="C96" s="514" t="s">
        <v>217</v>
      </c>
      <c r="D96" s="515"/>
      <c r="E96" s="515"/>
      <c r="F96" s="515"/>
      <c r="G96" s="516"/>
      <c r="I96" s="402"/>
      <c r="K96" s="402"/>
      <c r="L96" s="403"/>
      <c r="O96" s="392"/>
    </row>
    <row r="97" spans="1:15" ht="12.75">
      <c r="A97" s="433"/>
      <c r="B97" s="449"/>
      <c r="C97" s="517" t="s">
        <v>1908</v>
      </c>
      <c r="D97" s="518"/>
      <c r="E97" s="452">
        <v>4.74</v>
      </c>
      <c r="F97" s="406"/>
      <c r="G97" s="453"/>
      <c r="H97" s="408"/>
      <c r="I97" s="402"/>
      <c r="J97" s="409"/>
      <c r="K97" s="402"/>
      <c r="M97" s="403"/>
      <c r="O97" s="392"/>
    </row>
    <row r="98" spans="1:15" ht="12.75">
      <c r="A98" s="433"/>
      <c r="B98" s="449"/>
      <c r="C98" s="517" t="s">
        <v>1909</v>
      </c>
      <c r="D98" s="518"/>
      <c r="E98" s="452">
        <v>67.52</v>
      </c>
      <c r="F98" s="406"/>
      <c r="G98" s="453"/>
      <c r="H98" s="408"/>
      <c r="I98" s="402"/>
      <c r="J98" s="409"/>
      <c r="K98" s="402"/>
      <c r="M98" s="403"/>
      <c r="O98" s="392"/>
    </row>
    <row r="99" spans="1:15" ht="12.75">
      <c r="A99" s="433"/>
      <c r="B99" s="449"/>
      <c r="C99" s="517" t="s">
        <v>1910</v>
      </c>
      <c r="D99" s="518"/>
      <c r="E99" s="452">
        <v>3.16</v>
      </c>
      <c r="F99" s="406"/>
      <c r="G99" s="453"/>
      <c r="H99" s="408"/>
      <c r="I99" s="402"/>
      <c r="J99" s="409"/>
      <c r="K99" s="402"/>
      <c r="M99" s="403"/>
      <c r="O99" s="392"/>
    </row>
    <row r="100" spans="1:15" ht="12.75">
      <c r="A100" s="433"/>
      <c r="B100" s="449"/>
      <c r="C100" s="517" t="s">
        <v>1911</v>
      </c>
      <c r="D100" s="518"/>
      <c r="E100" s="452">
        <v>73.84</v>
      </c>
      <c r="F100" s="406"/>
      <c r="G100" s="453"/>
      <c r="H100" s="408"/>
      <c r="I100" s="402"/>
      <c r="J100" s="409"/>
      <c r="K100" s="402"/>
      <c r="M100" s="403"/>
      <c r="O100" s="392"/>
    </row>
    <row r="101" spans="1:15" ht="12.75">
      <c r="A101" s="433"/>
      <c r="B101" s="449"/>
      <c r="C101" s="517" t="s">
        <v>1912</v>
      </c>
      <c r="D101" s="518"/>
      <c r="E101" s="452">
        <v>12.6</v>
      </c>
      <c r="F101" s="406"/>
      <c r="G101" s="453"/>
      <c r="H101" s="408"/>
      <c r="I101" s="402"/>
      <c r="J101" s="409"/>
      <c r="K101" s="402"/>
      <c r="M101" s="403"/>
      <c r="O101" s="392"/>
    </row>
    <row r="102" spans="1:15" ht="12.75">
      <c r="A102" s="433"/>
      <c r="B102" s="449"/>
      <c r="C102" s="517" t="s">
        <v>1913</v>
      </c>
      <c r="D102" s="518"/>
      <c r="E102" s="452">
        <v>0.6</v>
      </c>
      <c r="F102" s="406"/>
      <c r="G102" s="453"/>
      <c r="H102" s="408"/>
      <c r="I102" s="402"/>
      <c r="J102" s="409"/>
      <c r="K102" s="402"/>
      <c r="M102" s="403"/>
      <c r="O102" s="392"/>
    </row>
    <row r="103" spans="1:15" ht="12.75">
      <c r="A103" s="433"/>
      <c r="B103" s="449"/>
      <c r="C103" s="517" t="s">
        <v>1914</v>
      </c>
      <c r="D103" s="518"/>
      <c r="E103" s="452">
        <v>0.3</v>
      </c>
      <c r="F103" s="406"/>
      <c r="G103" s="453"/>
      <c r="H103" s="408"/>
      <c r="I103" s="402"/>
      <c r="J103" s="409"/>
      <c r="K103" s="402"/>
      <c r="M103" s="403"/>
      <c r="O103" s="392"/>
    </row>
    <row r="104" spans="1:80" ht="22.5">
      <c r="A104" s="444">
        <v>17</v>
      </c>
      <c r="B104" s="445" t="s">
        <v>218</v>
      </c>
      <c r="C104" s="446" t="s">
        <v>219</v>
      </c>
      <c r="D104" s="447" t="s">
        <v>26</v>
      </c>
      <c r="E104" s="448">
        <v>162.76</v>
      </c>
      <c r="F104" s="397"/>
      <c r="G104" s="425">
        <f>E104*F104</f>
        <v>0</v>
      </c>
      <c r="H104" s="399">
        <v>0.00099</v>
      </c>
      <c r="I104" s="400">
        <f>E104*H104</f>
        <v>0.16113239999999998</v>
      </c>
      <c r="J104" s="399"/>
      <c r="K104" s="400">
        <f>E104*J104</f>
        <v>0</v>
      </c>
      <c r="O104" s="392"/>
      <c r="AZ104" s="384">
        <v>1</v>
      </c>
      <c r="BA104" s="384">
        <f>IF(AZ104=1,G104,0)</f>
        <v>0</v>
      </c>
      <c r="BB104" s="384">
        <f>IF(AZ104=2,G104,0)</f>
        <v>0</v>
      </c>
      <c r="BC104" s="384">
        <f>IF(AZ104=3,G104,0)</f>
        <v>0</v>
      </c>
      <c r="BD104" s="384">
        <f>IF(AZ104=4,G104,0)</f>
        <v>0</v>
      </c>
      <c r="BE104" s="384">
        <f>IF(AZ104=5,G104,0)</f>
        <v>0</v>
      </c>
      <c r="CA104" s="392">
        <v>12</v>
      </c>
      <c r="CB104" s="392">
        <v>0</v>
      </c>
    </row>
    <row r="105" spans="1:15" ht="12.75">
      <c r="A105" s="433"/>
      <c r="B105" s="449"/>
      <c r="C105" s="517" t="s">
        <v>1908</v>
      </c>
      <c r="D105" s="518"/>
      <c r="E105" s="452">
        <v>4.74</v>
      </c>
      <c r="F105" s="406"/>
      <c r="G105" s="453"/>
      <c r="H105" s="408"/>
      <c r="I105" s="402"/>
      <c r="J105" s="409"/>
      <c r="K105" s="402"/>
      <c r="M105" s="403"/>
      <c r="O105" s="392"/>
    </row>
    <row r="106" spans="1:15" ht="12.75">
      <c r="A106" s="433"/>
      <c r="B106" s="449"/>
      <c r="C106" s="517" t="s">
        <v>1909</v>
      </c>
      <c r="D106" s="518"/>
      <c r="E106" s="452">
        <v>67.52</v>
      </c>
      <c r="F106" s="406"/>
      <c r="G106" s="453"/>
      <c r="H106" s="408"/>
      <c r="I106" s="402"/>
      <c r="J106" s="409"/>
      <c r="K106" s="402"/>
      <c r="M106" s="403"/>
      <c r="O106" s="392"/>
    </row>
    <row r="107" spans="1:15" ht="12.75">
      <c r="A107" s="433"/>
      <c r="B107" s="449"/>
      <c r="C107" s="517" t="s">
        <v>1910</v>
      </c>
      <c r="D107" s="518"/>
      <c r="E107" s="452">
        <v>3.16</v>
      </c>
      <c r="F107" s="406"/>
      <c r="G107" s="453"/>
      <c r="H107" s="408"/>
      <c r="I107" s="402"/>
      <c r="J107" s="409"/>
      <c r="K107" s="402"/>
      <c r="M107" s="403"/>
      <c r="O107" s="392"/>
    </row>
    <row r="108" spans="1:15" ht="12.75">
      <c r="A108" s="433"/>
      <c r="B108" s="449"/>
      <c r="C108" s="517" t="s">
        <v>1911</v>
      </c>
      <c r="D108" s="518"/>
      <c r="E108" s="452">
        <v>73.84</v>
      </c>
      <c r="F108" s="406"/>
      <c r="G108" s="453"/>
      <c r="H108" s="408"/>
      <c r="I108" s="402"/>
      <c r="J108" s="409"/>
      <c r="K108" s="402"/>
      <c r="M108" s="403"/>
      <c r="O108" s="392"/>
    </row>
    <row r="109" spans="1:15" ht="12.75">
      <c r="A109" s="433"/>
      <c r="B109" s="449"/>
      <c r="C109" s="517" t="s">
        <v>1912</v>
      </c>
      <c r="D109" s="518"/>
      <c r="E109" s="452">
        <v>12.6</v>
      </c>
      <c r="F109" s="406"/>
      <c r="G109" s="453"/>
      <c r="H109" s="408"/>
      <c r="I109" s="402"/>
      <c r="J109" s="409"/>
      <c r="K109" s="402"/>
      <c r="M109" s="403"/>
      <c r="O109" s="392"/>
    </row>
    <row r="110" spans="1:15" ht="12.75">
      <c r="A110" s="433"/>
      <c r="B110" s="449"/>
      <c r="C110" s="517" t="s">
        <v>1913</v>
      </c>
      <c r="D110" s="518"/>
      <c r="E110" s="452">
        <v>0.6</v>
      </c>
      <c r="F110" s="406"/>
      <c r="G110" s="453"/>
      <c r="H110" s="408"/>
      <c r="I110" s="402"/>
      <c r="J110" s="409"/>
      <c r="K110" s="402"/>
      <c r="M110" s="403"/>
      <c r="O110" s="392"/>
    </row>
    <row r="111" spans="1:15" ht="12.75">
      <c r="A111" s="433"/>
      <c r="B111" s="449"/>
      <c r="C111" s="517" t="s">
        <v>1914</v>
      </c>
      <c r="D111" s="518"/>
      <c r="E111" s="452">
        <v>0.3</v>
      </c>
      <c r="F111" s="406"/>
      <c r="G111" s="453"/>
      <c r="H111" s="408"/>
      <c r="I111" s="402"/>
      <c r="J111" s="409"/>
      <c r="K111" s="402"/>
      <c r="M111" s="403"/>
      <c r="O111" s="392"/>
    </row>
    <row r="112" spans="1:80" ht="12.75">
      <c r="A112" s="444">
        <v>18</v>
      </c>
      <c r="B112" s="445" t="s">
        <v>220</v>
      </c>
      <c r="C112" s="446" t="s">
        <v>221</v>
      </c>
      <c r="D112" s="447" t="s">
        <v>26</v>
      </c>
      <c r="E112" s="448">
        <v>20</v>
      </c>
      <c r="F112" s="397"/>
      <c r="G112" s="425">
        <f>E112*F112</f>
        <v>0</v>
      </c>
      <c r="H112" s="399">
        <v>0</v>
      </c>
      <c r="I112" s="400">
        <f>E112*H112</f>
        <v>0</v>
      </c>
      <c r="J112" s="399"/>
      <c r="K112" s="400">
        <f>E112*J112</f>
        <v>0</v>
      </c>
      <c r="O112" s="392"/>
      <c r="AZ112" s="384">
        <v>1</v>
      </c>
      <c r="BA112" s="384">
        <f>IF(AZ112=1,G112,0)</f>
        <v>0</v>
      </c>
      <c r="BB112" s="384">
        <f>IF(AZ112=2,G112,0)</f>
        <v>0</v>
      </c>
      <c r="BC112" s="384">
        <f>IF(AZ112=3,G112,0)</f>
        <v>0</v>
      </c>
      <c r="BD112" s="384">
        <f>IF(AZ112=4,G112,0)</f>
        <v>0</v>
      </c>
      <c r="BE112" s="384">
        <f>IF(AZ112=5,G112,0)</f>
        <v>0</v>
      </c>
      <c r="CA112" s="392">
        <v>12</v>
      </c>
      <c r="CB112" s="392">
        <v>0</v>
      </c>
    </row>
    <row r="113" spans="1:15" ht="12.75">
      <c r="A113" s="433"/>
      <c r="B113" s="434"/>
      <c r="C113" s="514" t="s">
        <v>222</v>
      </c>
      <c r="D113" s="515"/>
      <c r="E113" s="515"/>
      <c r="F113" s="515"/>
      <c r="G113" s="516"/>
      <c r="I113" s="402"/>
      <c r="K113" s="402"/>
      <c r="L113" s="403"/>
      <c r="O113" s="392"/>
    </row>
    <row r="114" spans="1:15" ht="12.75">
      <c r="A114" s="433"/>
      <c r="B114" s="434"/>
      <c r="C114" s="514" t="s">
        <v>223</v>
      </c>
      <c r="D114" s="515"/>
      <c r="E114" s="515"/>
      <c r="F114" s="515"/>
      <c r="G114" s="516"/>
      <c r="I114" s="402"/>
      <c r="K114" s="402"/>
      <c r="L114" s="403"/>
      <c r="O114" s="392"/>
    </row>
    <row r="115" spans="1:15" ht="12.75">
      <c r="A115" s="433"/>
      <c r="B115" s="434"/>
      <c r="C115" s="514" t="s">
        <v>224</v>
      </c>
      <c r="D115" s="515"/>
      <c r="E115" s="515"/>
      <c r="F115" s="515"/>
      <c r="G115" s="516"/>
      <c r="I115" s="402"/>
      <c r="K115" s="402"/>
      <c r="L115" s="403"/>
      <c r="O115" s="392"/>
    </row>
    <row r="116" spans="1:15" ht="12.75">
      <c r="A116" s="433"/>
      <c r="B116" s="434"/>
      <c r="C116" s="514" t="s">
        <v>225</v>
      </c>
      <c r="D116" s="515"/>
      <c r="E116" s="515"/>
      <c r="F116" s="515"/>
      <c r="G116" s="516"/>
      <c r="I116" s="402"/>
      <c r="K116" s="402"/>
      <c r="L116" s="403"/>
      <c r="O116" s="392"/>
    </row>
    <row r="117" spans="1:15" ht="12.75">
      <c r="A117" s="433"/>
      <c r="B117" s="449"/>
      <c r="C117" s="517" t="s">
        <v>694</v>
      </c>
      <c r="D117" s="518"/>
      <c r="E117" s="452">
        <v>20</v>
      </c>
      <c r="F117" s="406"/>
      <c r="G117" s="407"/>
      <c r="H117" s="408"/>
      <c r="I117" s="402"/>
      <c r="J117" s="409"/>
      <c r="K117" s="402"/>
      <c r="M117" s="403"/>
      <c r="O117" s="392"/>
    </row>
    <row r="118" spans="1:80" ht="12.75">
      <c r="A118" s="444">
        <v>19</v>
      </c>
      <c r="B118" s="445" t="s">
        <v>226</v>
      </c>
      <c r="C118" s="446" t="s">
        <v>1915</v>
      </c>
      <c r="D118" s="447" t="s">
        <v>26</v>
      </c>
      <c r="E118" s="448">
        <v>48.4</v>
      </c>
      <c r="F118" s="397"/>
      <c r="G118" s="425">
        <f>E118*F118</f>
        <v>0</v>
      </c>
      <c r="H118" s="399">
        <v>0</v>
      </c>
      <c r="I118" s="400">
        <f>E118*H118</f>
        <v>0</v>
      </c>
      <c r="J118" s="399"/>
      <c r="K118" s="400">
        <f>E118*J118</f>
        <v>0</v>
      </c>
      <c r="O118" s="392"/>
      <c r="AZ118" s="384">
        <v>1</v>
      </c>
      <c r="BA118" s="384">
        <f>IF(AZ118=1,G118,0)</f>
        <v>0</v>
      </c>
      <c r="BB118" s="384">
        <f>IF(AZ118=2,G118,0)</f>
        <v>0</v>
      </c>
      <c r="BC118" s="384">
        <f>IF(AZ118=3,G118,0)</f>
        <v>0</v>
      </c>
      <c r="BD118" s="384">
        <f>IF(AZ118=4,G118,0)</f>
        <v>0</v>
      </c>
      <c r="BE118" s="384">
        <f>IF(AZ118=5,G118,0)</f>
        <v>0</v>
      </c>
      <c r="CA118" s="392">
        <v>12</v>
      </c>
      <c r="CB118" s="392">
        <v>0</v>
      </c>
    </row>
    <row r="119" spans="1:15" ht="12.75">
      <c r="A119" s="433"/>
      <c r="B119" s="434"/>
      <c r="C119" s="514" t="s">
        <v>222</v>
      </c>
      <c r="D119" s="515"/>
      <c r="E119" s="515"/>
      <c r="F119" s="515"/>
      <c r="G119" s="516"/>
      <c r="I119" s="402"/>
      <c r="K119" s="402"/>
      <c r="L119" s="403"/>
      <c r="O119" s="392"/>
    </row>
    <row r="120" spans="1:15" ht="12.75">
      <c r="A120" s="433"/>
      <c r="B120" s="434"/>
      <c r="C120" s="514" t="s">
        <v>227</v>
      </c>
      <c r="D120" s="515"/>
      <c r="E120" s="515"/>
      <c r="F120" s="515"/>
      <c r="G120" s="516"/>
      <c r="I120" s="402"/>
      <c r="K120" s="402"/>
      <c r="L120" s="403"/>
      <c r="O120" s="392"/>
    </row>
    <row r="121" spans="1:15" ht="12.75">
      <c r="A121" s="433"/>
      <c r="B121" s="434"/>
      <c r="C121" s="514" t="s">
        <v>228</v>
      </c>
      <c r="D121" s="515"/>
      <c r="E121" s="515"/>
      <c r="F121" s="515"/>
      <c r="G121" s="516"/>
      <c r="I121" s="402"/>
      <c r="K121" s="402"/>
      <c r="L121" s="403"/>
      <c r="O121" s="392"/>
    </row>
    <row r="122" spans="1:15" ht="12.75">
      <c r="A122" s="433"/>
      <c r="B122" s="434"/>
      <c r="C122" s="514" t="s">
        <v>229</v>
      </c>
      <c r="D122" s="515"/>
      <c r="E122" s="515"/>
      <c r="F122" s="515"/>
      <c r="G122" s="516"/>
      <c r="I122" s="402"/>
      <c r="K122" s="402"/>
      <c r="L122" s="403"/>
      <c r="O122" s="392"/>
    </row>
    <row r="123" spans="1:15" ht="12.75">
      <c r="A123" s="433"/>
      <c r="B123" s="434"/>
      <c r="C123" s="514" t="s">
        <v>230</v>
      </c>
      <c r="D123" s="515"/>
      <c r="E123" s="515"/>
      <c r="F123" s="515"/>
      <c r="G123" s="516"/>
      <c r="I123" s="402"/>
      <c r="K123" s="402"/>
      <c r="L123" s="403"/>
      <c r="O123" s="392"/>
    </row>
    <row r="124" spans="1:15" ht="12.75">
      <c r="A124" s="433"/>
      <c r="B124" s="434"/>
      <c r="C124" s="514" t="s">
        <v>231</v>
      </c>
      <c r="D124" s="515"/>
      <c r="E124" s="515"/>
      <c r="F124" s="515"/>
      <c r="G124" s="516"/>
      <c r="I124" s="402"/>
      <c r="K124" s="402"/>
      <c r="L124" s="403"/>
      <c r="O124" s="392"/>
    </row>
    <row r="125" spans="1:80" ht="22.5">
      <c r="A125" s="444">
        <v>20</v>
      </c>
      <c r="B125" s="445" t="s">
        <v>232</v>
      </c>
      <c r="C125" s="446" t="s">
        <v>233</v>
      </c>
      <c r="D125" s="447" t="s">
        <v>10</v>
      </c>
      <c r="E125" s="448">
        <v>1</v>
      </c>
      <c r="F125" s="397"/>
      <c r="G125" s="425">
        <f>E125*F125</f>
        <v>0</v>
      </c>
      <c r="H125" s="399">
        <v>0</v>
      </c>
      <c r="I125" s="400">
        <f>E125*H125</f>
        <v>0</v>
      </c>
      <c r="J125" s="399"/>
      <c r="K125" s="400">
        <f>E125*J125</f>
        <v>0</v>
      </c>
      <c r="O125" s="392"/>
      <c r="AZ125" s="384">
        <v>1</v>
      </c>
      <c r="BA125" s="384">
        <f>IF(AZ125=1,G125,0)</f>
        <v>0</v>
      </c>
      <c r="BB125" s="384">
        <f>IF(AZ125=2,G125,0)</f>
        <v>0</v>
      </c>
      <c r="BC125" s="384">
        <f>IF(AZ125=3,G125,0)</f>
        <v>0</v>
      </c>
      <c r="BD125" s="384">
        <f>IF(AZ125=4,G125,0)</f>
        <v>0</v>
      </c>
      <c r="BE125" s="384">
        <f>IF(AZ125=5,G125,0)</f>
        <v>0</v>
      </c>
      <c r="CA125" s="392">
        <v>12</v>
      </c>
      <c r="CB125" s="392">
        <v>0</v>
      </c>
    </row>
    <row r="126" spans="1:15" ht="12.75">
      <c r="A126" s="433"/>
      <c r="B126" s="434"/>
      <c r="C126" s="514" t="s">
        <v>1916</v>
      </c>
      <c r="D126" s="515"/>
      <c r="E126" s="515"/>
      <c r="F126" s="515"/>
      <c r="G126" s="516"/>
      <c r="I126" s="402"/>
      <c r="K126" s="402"/>
      <c r="L126" s="403"/>
      <c r="O126" s="392"/>
    </row>
    <row r="127" spans="1:15" ht="12.75">
      <c r="A127" s="433"/>
      <c r="B127" s="434"/>
      <c r="C127" s="514" t="s">
        <v>1917</v>
      </c>
      <c r="D127" s="515"/>
      <c r="E127" s="515"/>
      <c r="F127" s="515"/>
      <c r="G127" s="516"/>
      <c r="I127" s="402"/>
      <c r="K127" s="402"/>
      <c r="L127" s="403"/>
      <c r="O127" s="392"/>
    </row>
    <row r="128" spans="1:80" ht="22.5">
      <c r="A128" s="444">
        <v>21</v>
      </c>
      <c r="B128" s="445" t="s">
        <v>234</v>
      </c>
      <c r="C128" s="446" t="s">
        <v>235</v>
      </c>
      <c r="D128" s="447" t="s">
        <v>203</v>
      </c>
      <c r="E128" s="448">
        <v>162.76</v>
      </c>
      <c r="F128" s="397"/>
      <c r="G128" s="425">
        <f>E128*F128</f>
        <v>0</v>
      </c>
      <c r="H128" s="399">
        <v>0.04165</v>
      </c>
      <c r="I128" s="400">
        <f>E128*H128</f>
        <v>6.778954</v>
      </c>
      <c r="J128" s="399"/>
      <c r="K128" s="400">
        <f>E128*J128</f>
        <v>0</v>
      </c>
      <c r="O128" s="392"/>
      <c r="AZ128" s="384">
        <v>1</v>
      </c>
      <c r="BA128" s="384">
        <f>IF(AZ128=1,G128,0)</f>
        <v>0</v>
      </c>
      <c r="BB128" s="384">
        <f>IF(AZ128=2,G128,0)</f>
        <v>0</v>
      </c>
      <c r="BC128" s="384">
        <f>IF(AZ128=3,G128,0)</f>
        <v>0</v>
      </c>
      <c r="BD128" s="384">
        <f>IF(AZ128=4,G128,0)</f>
        <v>0</v>
      </c>
      <c r="BE128" s="384">
        <f>IF(AZ128=5,G128,0)</f>
        <v>0</v>
      </c>
      <c r="CA128" s="392">
        <v>12</v>
      </c>
      <c r="CB128" s="392">
        <v>0</v>
      </c>
    </row>
    <row r="129" spans="1:15" ht="12.75">
      <c r="A129" s="433"/>
      <c r="B129" s="434"/>
      <c r="C129" s="514" t="s">
        <v>1898</v>
      </c>
      <c r="D129" s="515"/>
      <c r="E129" s="515"/>
      <c r="F129" s="515"/>
      <c r="G129" s="516"/>
      <c r="I129" s="402"/>
      <c r="K129" s="402"/>
      <c r="L129" s="403"/>
      <c r="O129" s="392"/>
    </row>
    <row r="130" spans="1:15" ht="12.75">
      <c r="A130" s="433"/>
      <c r="B130" s="434"/>
      <c r="C130" s="514" t="s">
        <v>222</v>
      </c>
      <c r="D130" s="515"/>
      <c r="E130" s="515"/>
      <c r="F130" s="515"/>
      <c r="G130" s="516"/>
      <c r="I130" s="402"/>
      <c r="K130" s="402"/>
      <c r="L130" s="403"/>
      <c r="O130" s="392"/>
    </row>
    <row r="131" spans="1:15" ht="12.75">
      <c r="A131" s="433"/>
      <c r="B131" s="434"/>
      <c r="C131" s="514" t="s">
        <v>236</v>
      </c>
      <c r="D131" s="515"/>
      <c r="E131" s="515"/>
      <c r="F131" s="515"/>
      <c r="G131" s="516"/>
      <c r="I131" s="402"/>
      <c r="K131" s="402"/>
      <c r="L131" s="403"/>
      <c r="O131" s="392"/>
    </row>
    <row r="132" spans="1:15" ht="12.75">
      <c r="A132" s="433"/>
      <c r="B132" s="449"/>
      <c r="C132" s="517" t="s">
        <v>1899</v>
      </c>
      <c r="D132" s="518"/>
      <c r="E132" s="452">
        <v>4.74</v>
      </c>
      <c r="F132" s="406"/>
      <c r="G132" s="453"/>
      <c r="H132" s="408"/>
      <c r="I132" s="402"/>
      <c r="J132" s="409"/>
      <c r="K132" s="402"/>
      <c r="M132" s="403"/>
      <c r="O132" s="392"/>
    </row>
    <row r="133" spans="1:15" ht="12.75">
      <c r="A133" s="433"/>
      <c r="B133" s="449"/>
      <c r="C133" s="517" t="s">
        <v>1900</v>
      </c>
      <c r="D133" s="518"/>
      <c r="E133" s="452">
        <v>67.52</v>
      </c>
      <c r="F133" s="406"/>
      <c r="G133" s="453"/>
      <c r="H133" s="408"/>
      <c r="I133" s="402"/>
      <c r="J133" s="409"/>
      <c r="K133" s="402"/>
      <c r="M133" s="403"/>
      <c r="O133" s="392"/>
    </row>
    <row r="134" spans="1:15" ht="12.75">
      <c r="A134" s="433"/>
      <c r="B134" s="449"/>
      <c r="C134" s="517" t="s">
        <v>1901</v>
      </c>
      <c r="D134" s="518"/>
      <c r="E134" s="452">
        <v>3.16</v>
      </c>
      <c r="F134" s="406"/>
      <c r="G134" s="453"/>
      <c r="H134" s="408"/>
      <c r="I134" s="402"/>
      <c r="J134" s="409"/>
      <c r="K134" s="402"/>
      <c r="M134" s="403"/>
      <c r="O134" s="392"/>
    </row>
    <row r="135" spans="1:15" ht="12.75">
      <c r="A135" s="433"/>
      <c r="B135" s="449"/>
      <c r="C135" s="517" t="s">
        <v>1902</v>
      </c>
      <c r="D135" s="518"/>
      <c r="E135" s="452">
        <v>73.84</v>
      </c>
      <c r="F135" s="406"/>
      <c r="G135" s="453"/>
      <c r="H135" s="408"/>
      <c r="I135" s="402"/>
      <c r="J135" s="409"/>
      <c r="K135" s="402"/>
      <c r="M135" s="403"/>
      <c r="O135" s="392"/>
    </row>
    <row r="136" spans="1:15" ht="12.75">
      <c r="A136" s="433"/>
      <c r="B136" s="449"/>
      <c r="C136" s="517" t="s">
        <v>1903</v>
      </c>
      <c r="D136" s="518"/>
      <c r="E136" s="452">
        <v>12.6</v>
      </c>
      <c r="F136" s="406"/>
      <c r="G136" s="453"/>
      <c r="H136" s="408"/>
      <c r="I136" s="402"/>
      <c r="J136" s="409"/>
      <c r="K136" s="402"/>
      <c r="M136" s="403"/>
      <c r="O136" s="392"/>
    </row>
    <row r="137" spans="1:15" ht="12.75">
      <c r="A137" s="433"/>
      <c r="B137" s="449"/>
      <c r="C137" s="517" t="s">
        <v>1904</v>
      </c>
      <c r="D137" s="518"/>
      <c r="E137" s="452">
        <v>0.6</v>
      </c>
      <c r="F137" s="406"/>
      <c r="G137" s="453"/>
      <c r="H137" s="408"/>
      <c r="I137" s="402"/>
      <c r="J137" s="409"/>
      <c r="K137" s="402"/>
      <c r="M137" s="403"/>
      <c r="O137" s="392"/>
    </row>
    <row r="138" spans="1:15" ht="12.75">
      <c r="A138" s="433"/>
      <c r="B138" s="449"/>
      <c r="C138" s="517" t="s">
        <v>1905</v>
      </c>
      <c r="D138" s="518"/>
      <c r="E138" s="452">
        <v>0.3</v>
      </c>
      <c r="F138" s="406"/>
      <c r="G138" s="453"/>
      <c r="H138" s="408"/>
      <c r="I138" s="402"/>
      <c r="J138" s="409"/>
      <c r="K138" s="402"/>
      <c r="M138" s="403"/>
      <c r="O138" s="392"/>
    </row>
    <row r="139" spans="1:80" ht="22.5">
      <c r="A139" s="444">
        <v>22</v>
      </c>
      <c r="B139" s="445" t="s">
        <v>237</v>
      </c>
      <c r="C139" s="446" t="s">
        <v>238</v>
      </c>
      <c r="D139" s="447" t="s">
        <v>10</v>
      </c>
      <c r="E139" s="448">
        <v>3</v>
      </c>
      <c r="F139" s="397"/>
      <c r="G139" s="425">
        <f>E139*F139</f>
        <v>0</v>
      </c>
      <c r="H139" s="399">
        <v>0</v>
      </c>
      <c r="I139" s="400">
        <f>E139*H139</f>
        <v>0</v>
      </c>
      <c r="J139" s="399"/>
      <c r="K139" s="400">
        <f>E139*J139</f>
        <v>0</v>
      </c>
      <c r="O139" s="392"/>
      <c r="AZ139" s="384">
        <v>1</v>
      </c>
      <c r="BA139" s="384">
        <f>IF(AZ139=1,G139,0)</f>
        <v>0</v>
      </c>
      <c r="BB139" s="384">
        <f>IF(AZ139=2,G139,0)</f>
        <v>0</v>
      </c>
      <c r="BC139" s="384">
        <f>IF(AZ139=3,G139,0)</f>
        <v>0</v>
      </c>
      <c r="BD139" s="384">
        <f>IF(AZ139=4,G139,0)</f>
        <v>0</v>
      </c>
      <c r="BE139" s="384">
        <f>IF(AZ139=5,G139,0)</f>
        <v>0</v>
      </c>
      <c r="CA139" s="392">
        <v>12</v>
      </c>
      <c r="CB139" s="392">
        <v>0</v>
      </c>
    </row>
    <row r="140" spans="1:15" ht="12.75">
      <c r="A140" s="433"/>
      <c r="B140" s="434"/>
      <c r="C140" s="514" t="s">
        <v>206</v>
      </c>
      <c r="D140" s="515"/>
      <c r="E140" s="515"/>
      <c r="F140" s="515"/>
      <c r="G140" s="516"/>
      <c r="I140" s="402"/>
      <c r="K140" s="402"/>
      <c r="L140" s="403"/>
      <c r="O140" s="392"/>
    </row>
    <row r="141" spans="1:80" ht="12.75">
      <c r="A141" s="444">
        <v>23</v>
      </c>
      <c r="B141" s="445" t="s">
        <v>239</v>
      </c>
      <c r="C141" s="446" t="s">
        <v>240</v>
      </c>
      <c r="D141" s="447" t="s">
        <v>203</v>
      </c>
      <c r="E141" s="448">
        <v>206.64</v>
      </c>
      <c r="F141" s="397"/>
      <c r="G141" s="425">
        <f>E141*F141</f>
        <v>0</v>
      </c>
      <c r="H141" s="399">
        <v>0.008</v>
      </c>
      <c r="I141" s="400">
        <f>E141*H141</f>
        <v>1.65312</v>
      </c>
      <c r="J141" s="399"/>
      <c r="K141" s="400">
        <f>E141*J141</f>
        <v>0</v>
      </c>
      <c r="O141" s="392"/>
      <c r="AZ141" s="384">
        <v>1</v>
      </c>
      <c r="BA141" s="384">
        <f>IF(AZ141=1,G141,0)</f>
        <v>0</v>
      </c>
      <c r="BB141" s="384">
        <f>IF(AZ141=2,G141,0)</f>
        <v>0</v>
      </c>
      <c r="BC141" s="384">
        <f>IF(AZ141=3,G141,0)</f>
        <v>0</v>
      </c>
      <c r="BD141" s="384">
        <f>IF(AZ141=4,G141,0)</f>
        <v>0</v>
      </c>
      <c r="BE141" s="384">
        <f>IF(AZ141=5,G141,0)</f>
        <v>0</v>
      </c>
      <c r="CA141" s="392">
        <v>12</v>
      </c>
      <c r="CB141" s="392">
        <v>0</v>
      </c>
    </row>
    <row r="142" spans="1:15" ht="12.75">
      <c r="A142" s="433"/>
      <c r="B142" s="434"/>
      <c r="C142" s="514" t="s">
        <v>1918</v>
      </c>
      <c r="D142" s="515"/>
      <c r="E142" s="515"/>
      <c r="F142" s="515"/>
      <c r="G142" s="516"/>
      <c r="I142" s="402"/>
      <c r="K142" s="402"/>
      <c r="L142" s="403"/>
      <c r="O142" s="392"/>
    </row>
    <row r="143" spans="1:15" ht="12.75">
      <c r="A143" s="433"/>
      <c r="B143" s="434"/>
      <c r="C143" s="514" t="s">
        <v>222</v>
      </c>
      <c r="D143" s="515"/>
      <c r="E143" s="515"/>
      <c r="F143" s="515"/>
      <c r="G143" s="516"/>
      <c r="I143" s="402"/>
      <c r="K143" s="402"/>
      <c r="L143" s="403"/>
      <c r="O143" s="392"/>
    </row>
    <row r="144" spans="1:15" ht="12.75">
      <c r="A144" s="433"/>
      <c r="B144" s="434"/>
      <c r="C144" s="514" t="s">
        <v>241</v>
      </c>
      <c r="D144" s="515"/>
      <c r="E144" s="515"/>
      <c r="F144" s="515"/>
      <c r="G144" s="516"/>
      <c r="I144" s="402"/>
      <c r="K144" s="402"/>
      <c r="L144" s="403"/>
      <c r="O144" s="392"/>
    </row>
    <row r="145" spans="1:15" ht="12.75">
      <c r="A145" s="433"/>
      <c r="B145" s="434"/>
      <c r="C145" s="514" t="s">
        <v>242</v>
      </c>
      <c r="D145" s="515"/>
      <c r="E145" s="515"/>
      <c r="F145" s="515"/>
      <c r="G145" s="516"/>
      <c r="I145" s="402"/>
      <c r="K145" s="402"/>
      <c r="L145" s="403"/>
      <c r="O145" s="392"/>
    </row>
    <row r="146" spans="1:15" ht="12.75">
      <c r="A146" s="433"/>
      <c r="B146" s="449"/>
      <c r="C146" s="517" t="s">
        <v>683</v>
      </c>
      <c r="D146" s="518"/>
      <c r="E146" s="452">
        <v>129.4</v>
      </c>
      <c r="F146" s="406"/>
      <c r="G146" s="453"/>
      <c r="H146" s="408"/>
      <c r="I146" s="402"/>
      <c r="J146" s="409"/>
      <c r="K146" s="402"/>
      <c r="M146" s="403"/>
      <c r="O146" s="392"/>
    </row>
    <row r="147" spans="1:15" ht="12.75">
      <c r="A147" s="433"/>
      <c r="B147" s="449"/>
      <c r="C147" s="517" t="s">
        <v>1919</v>
      </c>
      <c r="D147" s="518"/>
      <c r="E147" s="452">
        <v>41.64</v>
      </c>
      <c r="F147" s="406"/>
      <c r="G147" s="453"/>
      <c r="H147" s="408"/>
      <c r="I147" s="402"/>
      <c r="J147" s="409"/>
      <c r="K147" s="402"/>
      <c r="M147" s="403"/>
      <c r="O147" s="392"/>
    </row>
    <row r="148" spans="1:15" ht="12.75">
      <c r="A148" s="433"/>
      <c r="B148" s="449"/>
      <c r="C148" s="517" t="s">
        <v>682</v>
      </c>
      <c r="D148" s="518"/>
      <c r="E148" s="452">
        <v>35.6</v>
      </c>
      <c r="F148" s="406"/>
      <c r="G148" s="453"/>
      <c r="H148" s="408"/>
      <c r="I148" s="402"/>
      <c r="J148" s="409"/>
      <c r="K148" s="402"/>
      <c r="M148" s="403"/>
      <c r="O148" s="392"/>
    </row>
    <row r="149" spans="1:80" ht="12.75">
      <c r="A149" s="444">
        <v>24</v>
      </c>
      <c r="B149" s="445" t="s">
        <v>243</v>
      </c>
      <c r="C149" s="446" t="s">
        <v>244</v>
      </c>
      <c r="D149" s="447" t="s">
        <v>203</v>
      </c>
      <c r="E149" s="448">
        <v>74.7</v>
      </c>
      <c r="F149" s="397"/>
      <c r="G149" s="425">
        <f>E149*F149</f>
        <v>0</v>
      </c>
      <c r="H149" s="399">
        <v>0.006</v>
      </c>
      <c r="I149" s="400">
        <f>E149*H149</f>
        <v>0.44820000000000004</v>
      </c>
      <c r="J149" s="399"/>
      <c r="K149" s="400">
        <f>E149*J149</f>
        <v>0</v>
      </c>
      <c r="O149" s="392"/>
      <c r="AZ149" s="384">
        <v>1</v>
      </c>
      <c r="BA149" s="384">
        <f>IF(AZ149=1,G149,0)</f>
        <v>0</v>
      </c>
      <c r="BB149" s="384">
        <f>IF(AZ149=2,G149,0)</f>
        <v>0</v>
      </c>
      <c r="BC149" s="384">
        <f>IF(AZ149=3,G149,0)</f>
        <v>0</v>
      </c>
      <c r="BD149" s="384">
        <f>IF(AZ149=4,G149,0)</f>
        <v>0</v>
      </c>
      <c r="BE149" s="384">
        <f>IF(AZ149=5,G149,0)</f>
        <v>0</v>
      </c>
      <c r="CA149" s="392">
        <v>12</v>
      </c>
      <c r="CB149" s="392">
        <v>0</v>
      </c>
    </row>
    <row r="150" spans="1:15" ht="12.75">
      <c r="A150" s="433"/>
      <c r="B150" s="434"/>
      <c r="C150" s="514" t="s">
        <v>222</v>
      </c>
      <c r="D150" s="515"/>
      <c r="E150" s="515"/>
      <c r="F150" s="515"/>
      <c r="G150" s="516"/>
      <c r="I150" s="402"/>
      <c r="K150" s="402"/>
      <c r="L150" s="403"/>
      <c r="O150" s="392"/>
    </row>
    <row r="151" spans="1:15" ht="12.75">
      <c r="A151" s="433"/>
      <c r="B151" s="434"/>
      <c r="C151" s="514" t="s">
        <v>241</v>
      </c>
      <c r="D151" s="515"/>
      <c r="E151" s="515"/>
      <c r="F151" s="515"/>
      <c r="G151" s="516"/>
      <c r="I151" s="402"/>
      <c r="K151" s="402"/>
      <c r="L151" s="403"/>
      <c r="O151" s="392"/>
    </row>
    <row r="152" spans="1:15" ht="12.75">
      <c r="A152" s="433"/>
      <c r="B152" s="434"/>
      <c r="C152" s="514" t="s">
        <v>245</v>
      </c>
      <c r="D152" s="515"/>
      <c r="E152" s="515"/>
      <c r="F152" s="515"/>
      <c r="G152" s="516"/>
      <c r="I152" s="402"/>
      <c r="K152" s="402"/>
      <c r="L152" s="403"/>
      <c r="O152" s="392"/>
    </row>
    <row r="153" spans="1:15" ht="12.75">
      <c r="A153" s="433"/>
      <c r="B153" s="449"/>
      <c r="C153" s="517" t="s">
        <v>681</v>
      </c>
      <c r="D153" s="518"/>
      <c r="E153" s="452">
        <v>62.5</v>
      </c>
      <c r="F153" s="406"/>
      <c r="G153" s="453"/>
      <c r="H153" s="408"/>
      <c r="I153" s="402"/>
      <c r="J153" s="409"/>
      <c r="K153" s="402"/>
      <c r="M153" s="403"/>
      <c r="O153" s="392"/>
    </row>
    <row r="154" spans="1:15" ht="12.75">
      <c r="A154" s="433"/>
      <c r="B154" s="449"/>
      <c r="C154" s="517" t="s">
        <v>680</v>
      </c>
      <c r="D154" s="518"/>
      <c r="E154" s="452">
        <v>12.2</v>
      </c>
      <c r="F154" s="406"/>
      <c r="G154" s="453"/>
      <c r="H154" s="408"/>
      <c r="I154" s="402"/>
      <c r="J154" s="409"/>
      <c r="K154" s="402"/>
      <c r="M154" s="403"/>
      <c r="O154" s="392"/>
    </row>
    <row r="155" spans="1:80" ht="12.75">
      <c r="A155" s="444">
        <v>25</v>
      </c>
      <c r="B155" s="445" t="s">
        <v>246</v>
      </c>
      <c r="C155" s="446" t="s">
        <v>247</v>
      </c>
      <c r="D155" s="447" t="s">
        <v>10</v>
      </c>
      <c r="E155" s="448">
        <v>1</v>
      </c>
      <c r="F155" s="397"/>
      <c r="G155" s="425">
        <f>E155*F155</f>
        <v>0</v>
      </c>
      <c r="H155" s="399">
        <v>0</v>
      </c>
      <c r="I155" s="400">
        <f>E155*H155</f>
        <v>0</v>
      </c>
      <c r="J155" s="399"/>
      <c r="K155" s="400">
        <f>E155*J155</f>
        <v>0</v>
      </c>
      <c r="O155" s="392"/>
      <c r="AZ155" s="384">
        <v>1</v>
      </c>
      <c r="BA155" s="384">
        <f>IF(AZ155=1,G155,0)</f>
        <v>0</v>
      </c>
      <c r="BB155" s="384">
        <f>IF(AZ155=2,G155,0)</f>
        <v>0</v>
      </c>
      <c r="BC155" s="384">
        <f>IF(AZ155=3,G155,0)</f>
        <v>0</v>
      </c>
      <c r="BD155" s="384">
        <f>IF(AZ155=4,G155,0)</f>
        <v>0</v>
      </c>
      <c r="BE155" s="384">
        <f>IF(AZ155=5,G155,0)</f>
        <v>0</v>
      </c>
      <c r="CA155" s="392">
        <v>12</v>
      </c>
      <c r="CB155" s="392">
        <v>0</v>
      </c>
    </row>
    <row r="156" spans="1:80" ht="22.5">
      <c r="A156" s="444">
        <v>26</v>
      </c>
      <c r="B156" s="445" t="s">
        <v>248</v>
      </c>
      <c r="C156" s="446" t="s">
        <v>249</v>
      </c>
      <c r="D156" s="447" t="s">
        <v>173</v>
      </c>
      <c r="E156" s="448">
        <v>1532.0178</v>
      </c>
      <c r="F156" s="397"/>
      <c r="G156" s="425">
        <f>E156*F156</f>
        <v>0</v>
      </c>
      <c r="H156" s="399">
        <v>0</v>
      </c>
      <c r="I156" s="400">
        <f>E156*H156</f>
        <v>0</v>
      </c>
      <c r="J156" s="399"/>
      <c r="K156" s="400">
        <f>E156*J156</f>
        <v>0</v>
      </c>
      <c r="O156" s="392"/>
      <c r="AZ156" s="384">
        <v>1</v>
      </c>
      <c r="BA156" s="384">
        <f>IF(AZ156=1,G156,0)</f>
        <v>0</v>
      </c>
      <c r="BB156" s="384">
        <f>IF(AZ156=2,G156,0)</f>
        <v>0</v>
      </c>
      <c r="BC156" s="384">
        <f>IF(AZ156=3,G156,0)</f>
        <v>0</v>
      </c>
      <c r="BD156" s="384">
        <f>IF(AZ156=4,G156,0)</f>
        <v>0</v>
      </c>
      <c r="BE156" s="384">
        <f>IF(AZ156=5,G156,0)</f>
        <v>0</v>
      </c>
      <c r="CA156" s="392">
        <v>12</v>
      </c>
      <c r="CB156" s="392">
        <v>0</v>
      </c>
    </row>
    <row r="157" spans="1:15" ht="12.75">
      <c r="A157" s="433"/>
      <c r="B157" s="434"/>
      <c r="C157" s="514" t="s">
        <v>250</v>
      </c>
      <c r="D157" s="515"/>
      <c r="E157" s="515"/>
      <c r="F157" s="515"/>
      <c r="G157" s="516"/>
      <c r="I157" s="402"/>
      <c r="K157" s="402"/>
      <c r="L157" s="403"/>
      <c r="O157" s="392"/>
    </row>
    <row r="158" spans="1:15" ht="12.75">
      <c r="A158" s="433"/>
      <c r="B158" s="449"/>
      <c r="C158" s="517" t="s">
        <v>679</v>
      </c>
      <c r="D158" s="518"/>
      <c r="E158" s="452">
        <v>1503.36</v>
      </c>
      <c r="F158" s="406"/>
      <c r="G158" s="453"/>
      <c r="H158" s="408"/>
      <c r="I158" s="402"/>
      <c r="J158" s="409"/>
      <c r="K158" s="402"/>
      <c r="M158" s="403"/>
      <c r="O158" s="392"/>
    </row>
    <row r="159" spans="1:15" ht="12.75">
      <c r="A159" s="433"/>
      <c r="B159" s="449"/>
      <c r="C159" s="517" t="s">
        <v>678</v>
      </c>
      <c r="D159" s="518"/>
      <c r="E159" s="452">
        <v>14.88</v>
      </c>
      <c r="F159" s="406"/>
      <c r="G159" s="453"/>
      <c r="H159" s="408"/>
      <c r="I159" s="402"/>
      <c r="J159" s="409"/>
      <c r="K159" s="402"/>
      <c r="M159" s="403"/>
      <c r="O159" s="392"/>
    </row>
    <row r="160" spans="1:15" ht="12.75">
      <c r="A160" s="433"/>
      <c r="B160" s="449"/>
      <c r="C160" s="517" t="s">
        <v>677</v>
      </c>
      <c r="D160" s="518"/>
      <c r="E160" s="452">
        <v>13.7778</v>
      </c>
      <c r="F160" s="406"/>
      <c r="G160" s="453"/>
      <c r="H160" s="408"/>
      <c r="I160" s="402"/>
      <c r="J160" s="409"/>
      <c r="K160" s="402"/>
      <c r="M160" s="403"/>
      <c r="O160" s="392"/>
    </row>
    <row r="161" spans="1:57" ht="12.75">
      <c r="A161" s="439"/>
      <c r="B161" s="440" t="s">
        <v>180</v>
      </c>
      <c r="C161" s="441" t="s">
        <v>251</v>
      </c>
      <c r="D161" s="442"/>
      <c r="E161" s="438"/>
      <c r="F161" s="443"/>
      <c r="G161" s="426">
        <f>SUM(G40:G160)</f>
        <v>0</v>
      </c>
      <c r="H161" s="416"/>
      <c r="I161" s="417">
        <f>SUM(I40:I160)</f>
        <v>14.412486399999999</v>
      </c>
      <c r="J161" s="416"/>
      <c r="K161" s="417">
        <f>SUM(K40:K160)</f>
        <v>0</v>
      </c>
      <c r="O161" s="392"/>
      <c r="BA161" s="418">
        <f>SUM(BA40:BA160)</f>
        <v>0</v>
      </c>
      <c r="BB161" s="418">
        <f>SUM(BB40:BB160)</f>
        <v>0</v>
      </c>
      <c r="BC161" s="418">
        <f>SUM(BC40:BC160)</f>
        <v>0</v>
      </c>
      <c r="BD161" s="418">
        <f>SUM(BD40:BD160)</f>
        <v>0</v>
      </c>
      <c r="BE161" s="418">
        <f>SUM(BE40:BE160)</f>
        <v>0</v>
      </c>
    </row>
    <row r="162" spans="1:15" ht="12.75">
      <c r="A162" s="427" t="s">
        <v>170</v>
      </c>
      <c r="B162" s="428" t="s">
        <v>93</v>
      </c>
      <c r="C162" s="429" t="s">
        <v>94</v>
      </c>
      <c r="D162" s="430"/>
      <c r="E162" s="431"/>
      <c r="F162" s="431"/>
      <c r="G162" s="432"/>
      <c r="H162" s="388"/>
      <c r="I162" s="389"/>
      <c r="J162" s="390"/>
      <c r="K162" s="391"/>
      <c r="O162" s="392"/>
    </row>
    <row r="163" spans="1:80" ht="22.5">
      <c r="A163" s="444">
        <v>27</v>
      </c>
      <c r="B163" s="445" t="s">
        <v>1920</v>
      </c>
      <c r="C163" s="446" t="s">
        <v>252</v>
      </c>
      <c r="D163" s="447" t="s">
        <v>203</v>
      </c>
      <c r="E163" s="448">
        <v>18.276</v>
      </c>
      <c r="F163" s="397"/>
      <c r="G163" s="425">
        <f>E163*F163</f>
        <v>0</v>
      </c>
      <c r="H163" s="399">
        <v>0</v>
      </c>
      <c r="I163" s="400">
        <f>E163*H163</f>
        <v>0</v>
      </c>
      <c r="J163" s="399"/>
      <c r="K163" s="400">
        <f>E163*J163</f>
        <v>0</v>
      </c>
      <c r="O163" s="392"/>
      <c r="AZ163" s="384">
        <v>1</v>
      </c>
      <c r="BA163" s="384">
        <f>IF(AZ163=1,G163,0)</f>
        <v>0</v>
      </c>
      <c r="BB163" s="384">
        <f>IF(AZ163=2,G163,0)</f>
        <v>0</v>
      </c>
      <c r="BC163" s="384">
        <f>IF(AZ163=3,G163,0)</f>
        <v>0</v>
      </c>
      <c r="BD163" s="384">
        <f>IF(AZ163=4,G163,0)</f>
        <v>0</v>
      </c>
      <c r="BE163" s="384">
        <f>IF(AZ163=5,G163,0)</f>
        <v>0</v>
      </c>
      <c r="CA163" s="392">
        <v>12</v>
      </c>
      <c r="CB163" s="392">
        <v>0</v>
      </c>
    </row>
    <row r="164" spans="1:15" ht="12.75">
      <c r="A164" s="433"/>
      <c r="B164" s="434"/>
      <c r="C164" s="514" t="s">
        <v>253</v>
      </c>
      <c r="D164" s="515"/>
      <c r="E164" s="515"/>
      <c r="F164" s="515"/>
      <c r="G164" s="516"/>
      <c r="I164" s="402"/>
      <c r="K164" s="402"/>
      <c r="L164" s="403"/>
      <c r="O164" s="392"/>
    </row>
    <row r="165" spans="1:15" ht="12.75">
      <c r="A165" s="433"/>
      <c r="B165" s="449"/>
      <c r="C165" s="517" t="s">
        <v>675</v>
      </c>
      <c r="D165" s="518"/>
      <c r="E165" s="452">
        <v>13.92</v>
      </c>
      <c r="F165" s="406"/>
      <c r="G165" s="453"/>
      <c r="H165" s="408"/>
      <c r="I165" s="402"/>
      <c r="J165" s="409"/>
      <c r="K165" s="402"/>
      <c r="M165" s="403"/>
      <c r="O165" s="392"/>
    </row>
    <row r="166" spans="1:15" ht="12.75">
      <c r="A166" s="433"/>
      <c r="B166" s="449"/>
      <c r="C166" s="517" t="s">
        <v>674</v>
      </c>
      <c r="D166" s="518"/>
      <c r="E166" s="452">
        <v>3.02</v>
      </c>
      <c r="F166" s="406"/>
      <c r="G166" s="453"/>
      <c r="H166" s="408"/>
      <c r="I166" s="402"/>
      <c r="J166" s="409"/>
      <c r="K166" s="402"/>
      <c r="M166" s="403"/>
      <c r="O166" s="392"/>
    </row>
    <row r="167" spans="1:15" ht="12.75">
      <c r="A167" s="433"/>
      <c r="B167" s="449"/>
      <c r="C167" s="517" t="s">
        <v>673</v>
      </c>
      <c r="D167" s="518"/>
      <c r="E167" s="452">
        <v>1.336</v>
      </c>
      <c r="F167" s="406"/>
      <c r="G167" s="453"/>
      <c r="H167" s="408"/>
      <c r="I167" s="402"/>
      <c r="J167" s="409"/>
      <c r="K167" s="402"/>
      <c r="M167" s="403"/>
      <c r="O167" s="392"/>
    </row>
    <row r="168" spans="1:80" ht="22.5">
      <c r="A168" s="444">
        <v>28</v>
      </c>
      <c r="B168" s="445" t="s">
        <v>1921</v>
      </c>
      <c r="C168" s="446" t="s">
        <v>1922</v>
      </c>
      <c r="D168" s="447" t="s">
        <v>203</v>
      </c>
      <c r="E168" s="448">
        <v>33.16</v>
      </c>
      <c r="F168" s="397"/>
      <c r="G168" s="425">
        <f>E168*F168</f>
        <v>0</v>
      </c>
      <c r="H168" s="399">
        <v>0</v>
      </c>
      <c r="I168" s="400">
        <f>E168*H168</f>
        <v>0</v>
      </c>
      <c r="J168" s="399"/>
      <c r="K168" s="400">
        <f>E168*J168</f>
        <v>0</v>
      </c>
      <c r="O168" s="392"/>
      <c r="AZ168" s="384">
        <v>1</v>
      </c>
      <c r="BA168" s="384">
        <f>IF(AZ168=1,G168,0)</f>
        <v>0</v>
      </c>
      <c r="BB168" s="384">
        <f>IF(AZ168=2,G168,0)</f>
        <v>0</v>
      </c>
      <c r="BC168" s="384">
        <f>IF(AZ168=3,G168,0)</f>
        <v>0</v>
      </c>
      <c r="BD168" s="384">
        <f>IF(AZ168=4,G168,0)</f>
        <v>0</v>
      </c>
      <c r="BE168" s="384">
        <f>IF(AZ168=5,G168,0)</f>
        <v>0</v>
      </c>
      <c r="CA168" s="392">
        <v>12</v>
      </c>
      <c r="CB168" s="392">
        <v>0</v>
      </c>
    </row>
    <row r="169" spans="1:15" ht="12.75">
      <c r="A169" s="433"/>
      <c r="B169" s="449"/>
      <c r="C169" s="517" t="s">
        <v>676</v>
      </c>
      <c r="D169" s="518"/>
      <c r="E169" s="452">
        <v>33.16</v>
      </c>
      <c r="F169" s="406"/>
      <c r="G169" s="453"/>
      <c r="H169" s="408"/>
      <c r="I169" s="402"/>
      <c r="J169" s="409"/>
      <c r="K169" s="402"/>
      <c r="M169" s="403"/>
      <c r="O169" s="392"/>
    </row>
    <row r="170" spans="1:80" ht="22.5">
      <c r="A170" s="444">
        <v>29</v>
      </c>
      <c r="B170" s="445" t="s">
        <v>672</v>
      </c>
      <c r="C170" s="446" t="s">
        <v>671</v>
      </c>
      <c r="D170" s="447" t="s">
        <v>268</v>
      </c>
      <c r="E170" s="448">
        <v>430</v>
      </c>
      <c r="F170" s="397"/>
      <c r="G170" s="425">
        <f>E170*F170</f>
        <v>0</v>
      </c>
      <c r="H170" s="399">
        <v>0</v>
      </c>
      <c r="I170" s="400">
        <f>E170*H170</f>
        <v>0</v>
      </c>
      <c r="J170" s="399"/>
      <c r="K170" s="400">
        <f>E170*J170</f>
        <v>0</v>
      </c>
      <c r="O170" s="392"/>
      <c r="AZ170" s="384">
        <v>1</v>
      </c>
      <c r="BA170" s="384">
        <f>IF(AZ170=1,G170,0)</f>
        <v>0</v>
      </c>
      <c r="BB170" s="384">
        <f>IF(AZ170=2,G170,0)</f>
        <v>0</v>
      </c>
      <c r="BC170" s="384">
        <f>IF(AZ170=3,G170,0)</f>
        <v>0</v>
      </c>
      <c r="BD170" s="384">
        <f>IF(AZ170=4,G170,0)</f>
        <v>0</v>
      </c>
      <c r="BE170" s="384">
        <f>IF(AZ170=5,G170,0)</f>
        <v>0</v>
      </c>
      <c r="CA170" s="392">
        <v>12</v>
      </c>
      <c r="CB170" s="392">
        <v>0</v>
      </c>
    </row>
    <row r="171" spans="1:15" ht="12.75">
      <c r="A171" s="433"/>
      <c r="B171" s="434"/>
      <c r="C171" s="514" t="s">
        <v>670</v>
      </c>
      <c r="D171" s="515"/>
      <c r="E171" s="515"/>
      <c r="F171" s="515"/>
      <c r="G171" s="516"/>
      <c r="I171" s="402"/>
      <c r="K171" s="402"/>
      <c r="L171" s="403"/>
      <c r="O171" s="392"/>
    </row>
    <row r="172" spans="1:15" ht="12.75">
      <c r="A172" s="433"/>
      <c r="B172" s="434"/>
      <c r="C172" s="514" t="s">
        <v>669</v>
      </c>
      <c r="D172" s="515"/>
      <c r="E172" s="515"/>
      <c r="F172" s="515"/>
      <c r="G172" s="516"/>
      <c r="I172" s="402"/>
      <c r="K172" s="402"/>
      <c r="L172" s="403"/>
      <c r="O172" s="392"/>
    </row>
    <row r="173" spans="1:15" ht="12.75">
      <c r="A173" s="433"/>
      <c r="B173" s="434"/>
      <c r="C173" s="514" t="s">
        <v>668</v>
      </c>
      <c r="D173" s="515"/>
      <c r="E173" s="515"/>
      <c r="F173" s="515"/>
      <c r="G173" s="516"/>
      <c r="I173" s="402"/>
      <c r="K173" s="402"/>
      <c r="L173" s="403"/>
      <c r="O173" s="392"/>
    </row>
    <row r="174" spans="1:15" ht="12.75">
      <c r="A174" s="433"/>
      <c r="B174" s="449"/>
      <c r="C174" s="517" t="s">
        <v>667</v>
      </c>
      <c r="D174" s="518"/>
      <c r="E174" s="452">
        <v>346</v>
      </c>
      <c r="F174" s="406"/>
      <c r="G174" s="453"/>
      <c r="H174" s="408"/>
      <c r="I174" s="402"/>
      <c r="J174" s="409"/>
      <c r="K174" s="402"/>
      <c r="M174" s="403"/>
      <c r="O174" s="392"/>
    </row>
    <row r="175" spans="1:15" ht="12.75">
      <c r="A175" s="433"/>
      <c r="B175" s="449"/>
      <c r="C175" s="517" t="s">
        <v>666</v>
      </c>
      <c r="D175" s="518"/>
      <c r="E175" s="452">
        <v>72</v>
      </c>
      <c r="F175" s="406"/>
      <c r="G175" s="453"/>
      <c r="H175" s="408"/>
      <c r="I175" s="402"/>
      <c r="J175" s="409"/>
      <c r="K175" s="402"/>
      <c r="M175" s="403"/>
      <c r="O175" s="392"/>
    </row>
    <row r="176" spans="1:15" ht="12.75">
      <c r="A176" s="433"/>
      <c r="B176" s="449"/>
      <c r="C176" s="517" t="s">
        <v>665</v>
      </c>
      <c r="D176" s="518"/>
      <c r="E176" s="452">
        <v>12</v>
      </c>
      <c r="F176" s="406"/>
      <c r="G176" s="453"/>
      <c r="H176" s="408"/>
      <c r="I176" s="402"/>
      <c r="J176" s="409"/>
      <c r="K176" s="402"/>
      <c r="M176" s="403"/>
      <c r="O176" s="392"/>
    </row>
    <row r="177" spans="1:80" ht="12.75">
      <c r="A177" s="393">
        <v>30</v>
      </c>
      <c r="B177" s="394" t="s">
        <v>254</v>
      </c>
      <c r="C177" s="395" t="s">
        <v>255</v>
      </c>
      <c r="D177" s="396" t="s">
        <v>203</v>
      </c>
      <c r="E177" s="397">
        <v>581.34</v>
      </c>
      <c r="F177" s="397"/>
      <c r="G177" s="398">
        <f>E177*F177</f>
        <v>0</v>
      </c>
      <c r="H177" s="399">
        <v>0.04435</v>
      </c>
      <c r="I177" s="400">
        <f>E177*H177</f>
        <v>25.782429</v>
      </c>
      <c r="J177" s="399">
        <v>0</v>
      </c>
      <c r="K177" s="400">
        <f>E177*J177</f>
        <v>0</v>
      </c>
      <c r="O177" s="392"/>
      <c r="AZ177" s="384">
        <v>1</v>
      </c>
      <c r="BA177" s="384">
        <f>IF(AZ177=1,G177,0)</f>
        <v>0</v>
      </c>
      <c r="BB177" s="384">
        <f>IF(AZ177=2,G177,0)</f>
        <v>0</v>
      </c>
      <c r="BC177" s="384">
        <f>IF(AZ177=3,G177,0)</f>
        <v>0</v>
      </c>
      <c r="BD177" s="384">
        <f>IF(AZ177=4,G177,0)</f>
        <v>0</v>
      </c>
      <c r="BE177" s="384">
        <f>IF(AZ177=5,G177,0)</f>
        <v>0</v>
      </c>
      <c r="CA177" s="392">
        <v>1</v>
      </c>
      <c r="CB177" s="392">
        <v>1</v>
      </c>
    </row>
    <row r="178" spans="1:15" ht="12.75">
      <c r="A178" s="401"/>
      <c r="B178" s="404"/>
      <c r="C178" s="519" t="s">
        <v>664</v>
      </c>
      <c r="D178" s="520"/>
      <c r="E178" s="405">
        <v>50.98</v>
      </c>
      <c r="F178" s="406"/>
      <c r="G178" s="407"/>
      <c r="H178" s="408"/>
      <c r="I178" s="402"/>
      <c r="J178" s="409"/>
      <c r="K178" s="402"/>
      <c r="M178" s="403"/>
      <c r="O178" s="392"/>
    </row>
    <row r="179" spans="1:15" ht="12.75">
      <c r="A179" s="401"/>
      <c r="B179" s="404"/>
      <c r="C179" s="519" t="s">
        <v>663</v>
      </c>
      <c r="D179" s="520"/>
      <c r="E179" s="405">
        <v>51.92</v>
      </c>
      <c r="F179" s="406"/>
      <c r="G179" s="407"/>
      <c r="H179" s="408"/>
      <c r="I179" s="402"/>
      <c r="J179" s="409"/>
      <c r="K179" s="402"/>
      <c r="M179" s="403"/>
      <c r="O179" s="392"/>
    </row>
    <row r="180" spans="1:15" ht="12.75">
      <c r="A180" s="401"/>
      <c r="B180" s="404"/>
      <c r="C180" s="519" t="s">
        <v>662</v>
      </c>
      <c r="D180" s="520"/>
      <c r="E180" s="405">
        <v>0.44</v>
      </c>
      <c r="F180" s="406"/>
      <c r="G180" s="407"/>
      <c r="H180" s="408"/>
      <c r="I180" s="402"/>
      <c r="J180" s="409"/>
      <c r="K180" s="402"/>
      <c r="M180" s="403"/>
      <c r="O180" s="392"/>
    </row>
    <row r="181" spans="1:15" ht="12.75">
      <c r="A181" s="401"/>
      <c r="B181" s="404"/>
      <c r="C181" s="519" t="s">
        <v>661</v>
      </c>
      <c r="D181" s="520"/>
      <c r="E181" s="405">
        <v>0.56</v>
      </c>
      <c r="F181" s="406"/>
      <c r="G181" s="407"/>
      <c r="H181" s="408"/>
      <c r="I181" s="402"/>
      <c r="J181" s="409"/>
      <c r="K181" s="402"/>
      <c r="M181" s="403"/>
      <c r="O181" s="392"/>
    </row>
    <row r="182" spans="1:15" ht="12.75">
      <c r="A182" s="401"/>
      <c r="B182" s="404"/>
      <c r="C182" s="519" t="s">
        <v>660</v>
      </c>
      <c r="D182" s="520"/>
      <c r="E182" s="405">
        <v>6.8</v>
      </c>
      <c r="F182" s="406"/>
      <c r="G182" s="407"/>
      <c r="H182" s="408"/>
      <c r="I182" s="402"/>
      <c r="J182" s="409"/>
      <c r="K182" s="402"/>
      <c r="M182" s="403"/>
      <c r="O182" s="392"/>
    </row>
    <row r="183" spans="1:15" ht="12.75">
      <c r="A183" s="401"/>
      <c r="B183" s="404"/>
      <c r="C183" s="519" t="s">
        <v>659</v>
      </c>
      <c r="D183" s="520"/>
      <c r="E183" s="405">
        <v>267.22</v>
      </c>
      <c r="F183" s="406"/>
      <c r="G183" s="407"/>
      <c r="H183" s="408"/>
      <c r="I183" s="402"/>
      <c r="J183" s="409"/>
      <c r="K183" s="402"/>
      <c r="M183" s="403"/>
      <c r="O183" s="392"/>
    </row>
    <row r="184" spans="1:15" ht="12.75">
      <c r="A184" s="401"/>
      <c r="B184" s="404"/>
      <c r="C184" s="519" t="s">
        <v>658</v>
      </c>
      <c r="D184" s="520"/>
      <c r="E184" s="405">
        <v>31.715</v>
      </c>
      <c r="F184" s="406"/>
      <c r="G184" s="407"/>
      <c r="H184" s="408"/>
      <c r="I184" s="402"/>
      <c r="J184" s="409"/>
      <c r="K184" s="402"/>
      <c r="M184" s="403"/>
      <c r="O184" s="392"/>
    </row>
    <row r="185" spans="1:15" ht="12.75">
      <c r="A185" s="401"/>
      <c r="B185" s="404"/>
      <c r="C185" s="519" t="s">
        <v>657</v>
      </c>
      <c r="D185" s="520"/>
      <c r="E185" s="405">
        <v>0.825</v>
      </c>
      <c r="F185" s="406"/>
      <c r="G185" s="407"/>
      <c r="H185" s="408"/>
      <c r="I185" s="402"/>
      <c r="J185" s="409"/>
      <c r="K185" s="402"/>
      <c r="M185" s="403"/>
      <c r="O185" s="392"/>
    </row>
    <row r="186" spans="1:15" ht="12.75">
      <c r="A186" s="401"/>
      <c r="B186" s="404"/>
      <c r="C186" s="519" t="s">
        <v>656</v>
      </c>
      <c r="D186" s="520"/>
      <c r="E186" s="405">
        <v>145.2</v>
      </c>
      <c r="F186" s="406"/>
      <c r="G186" s="407"/>
      <c r="H186" s="408"/>
      <c r="I186" s="402"/>
      <c r="J186" s="409"/>
      <c r="K186" s="402"/>
      <c r="M186" s="403"/>
      <c r="O186" s="392"/>
    </row>
    <row r="187" spans="1:15" ht="12.75">
      <c r="A187" s="401"/>
      <c r="B187" s="404"/>
      <c r="C187" s="519" t="s">
        <v>655</v>
      </c>
      <c r="D187" s="520"/>
      <c r="E187" s="405">
        <v>25.68</v>
      </c>
      <c r="F187" s="406"/>
      <c r="G187" s="407"/>
      <c r="H187" s="408"/>
      <c r="I187" s="402"/>
      <c r="J187" s="409"/>
      <c r="K187" s="402"/>
      <c r="M187" s="403"/>
      <c r="O187" s="392"/>
    </row>
    <row r="188" spans="1:80" ht="12.75">
      <c r="A188" s="393">
        <v>31</v>
      </c>
      <c r="B188" s="394" t="s">
        <v>256</v>
      </c>
      <c r="C188" s="395" t="s">
        <v>257</v>
      </c>
      <c r="D188" s="396" t="s">
        <v>203</v>
      </c>
      <c r="E188" s="397">
        <v>581.34</v>
      </c>
      <c r="F188" s="397"/>
      <c r="G188" s="398">
        <f>E188*F188</f>
        <v>0</v>
      </c>
      <c r="H188" s="399">
        <v>0</v>
      </c>
      <c r="I188" s="400">
        <f>E188*H188</f>
        <v>0</v>
      </c>
      <c r="J188" s="399">
        <v>0</v>
      </c>
      <c r="K188" s="400">
        <f>E188*J188</f>
        <v>0</v>
      </c>
      <c r="O188" s="392"/>
      <c r="AZ188" s="384">
        <v>1</v>
      </c>
      <c r="BA188" s="384">
        <f>IF(AZ188=1,G188,0)</f>
        <v>0</v>
      </c>
      <c r="BB188" s="384">
        <f>IF(AZ188=2,G188,0)</f>
        <v>0</v>
      </c>
      <c r="BC188" s="384">
        <f>IF(AZ188=3,G188,0)</f>
        <v>0</v>
      </c>
      <c r="BD188" s="384">
        <f>IF(AZ188=4,G188,0)</f>
        <v>0</v>
      </c>
      <c r="BE188" s="384">
        <f>IF(AZ188=5,G188,0)</f>
        <v>0</v>
      </c>
      <c r="CA188" s="392">
        <v>1</v>
      </c>
      <c r="CB188" s="392">
        <v>1</v>
      </c>
    </row>
    <row r="189" spans="1:15" ht="12.75">
      <c r="A189" s="401"/>
      <c r="B189" s="404"/>
      <c r="C189" s="519" t="s">
        <v>664</v>
      </c>
      <c r="D189" s="520"/>
      <c r="E189" s="405">
        <v>50.98</v>
      </c>
      <c r="F189" s="406"/>
      <c r="G189" s="407"/>
      <c r="H189" s="408"/>
      <c r="I189" s="402"/>
      <c r="J189" s="409"/>
      <c r="K189" s="402"/>
      <c r="M189" s="403"/>
      <c r="O189" s="392"/>
    </row>
    <row r="190" spans="1:15" ht="12.75">
      <c r="A190" s="401"/>
      <c r="B190" s="404"/>
      <c r="C190" s="519" t="s">
        <v>663</v>
      </c>
      <c r="D190" s="520"/>
      <c r="E190" s="405">
        <v>51.92</v>
      </c>
      <c r="F190" s="406"/>
      <c r="G190" s="407"/>
      <c r="H190" s="408"/>
      <c r="I190" s="402"/>
      <c r="J190" s="409"/>
      <c r="K190" s="402"/>
      <c r="M190" s="403"/>
      <c r="O190" s="392"/>
    </row>
    <row r="191" spans="1:15" ht="12.75">
      <c r="A191" s="401"/>
      <c r="B191" s="404"/>
      <c r="C191" s="519" t="s">
        <v>662</v>
      </c>
      <c r="D191" s="520"/>
      <c r="E191" s="405">
        <v>0.44</v>
      </c>
      <c r="F191" s="406"/>
      <c r="G191" s="407"/>
      <c r="H191" s="408"/>
      <c r="I191" s="402"/>
      <c r="J191" s="409"/>
      <c r="K191" s="402"/>
      <c r="M191" s="403"/>
      <c r="O191" s="392"/>
    </row>
    <row r="192" spans="1:15" ht="12.75">
      <c r="A192" s="401"/>
      <c r="B192" s="404"/>
      <c r="C192" s="519" t="s">
        <v>661</v>
      </c>
      <c r="D192" s="520"/>
      <c r="E192" s="405">
        <v>0.56</v>
      </c>
      <c r="F192" s="406"/>
      <c r="G192" s="407"/>
      <c r="H192" s="408"/>
      <c r="I192" s="402"/>
      <c r="J192" s="409"/>
      <c r="K192" s="402"/>
      <c r="M192" s="403"/>
      <c r="O192" s="392"/>
    </row>
    <row r="193" spans="1:15" ht="12.75">
      <c r="A193" s="401"/>
      <c r="B193" s="404"/>
      <c r="C193" s="519" t="s">
        <v>660</v>
      </c>
      <c r="D193" s="520"/>
      <c r="E193" s="405">
        <v>6.8</v>
      </c>
      <c r="F193" s="406"/>
      <c r="G193" s="407"/>
      <c r="H193" s="408"/>
      <c r="I193" s="402"/>
      <c r="J193" s="409"/>
      <c r="K193" s="402"/>
      <c r="M193" s="403"/>
      <c r="O193" s="392"/>
    </row>
    <row r="194" spans="1:15" ht="12.75">
      <c r="A194" s="401"/>
      <c r="B194" s="404"/>
      <c r="C194" s="519" t="s">
        <v>659</v>
      </c>
      <c r="D194" s="520"/>
      <c r="E194" s="405">
        <v>267.22</v>
      </c>
      <c r="F194" s="406"/>
      <c r="G194" s="407"/>
      <c r="H194" s="408"/>
      <c r="I194" s="402"/>
      <c r="J194" s="409"/>
      <c r="K194" s="402"/>
      <c r="M194" s="403"/>
      <c r="O194" s="392"/>
    </row>
    <row r="195" spans="1:15" ht="12.75">
      <c r="A195" s="401"/>
      <c r="B195" s="404"/>
      <c r="C195" s="519" t="s">
        <v>658</v>
      </c>
      <c r="D195" s="520"/>
      <c r="E195" s="405">
        <v>31.715</v>
      </c>
      <c r="F195" s="406"/>
      <c r="G195" s="407"/>
      <c r="H195" s="408"/>
      <c r="I195" s="402"/>
      <c r="J195" s="409"/>
      <c r="K195" s="402"/>
      <c r="M195" s="403"/>
      <c r="O195" s="392"/>
    </row>
    <row r="196" spans="1:15" ht="12.75">
      <c r="A196" s="401"/>
      <c r="B196" s="404"/>
      <c r="C196" s="519" t="s">
        <v>657</v>
      </c>
      <c r="D196" s="520"/>
      <c r="E196" s="405">
        <v>0.825</v>
      </c>
      <c r="F196" s="406"/>
      <c r="G196" s="407"/>
      <c r="H196" s="408"/>
      <c r="I196" s="402"/>
      <c r="J196" s="409"/>
      <c r="K196" s="402"/>
      <c r="M196" s="403"/>
      <c r="O196" s="392"/>
    </row>
    <row r="197" spans="1:15" ht="12.75">
      <c r="A197" s="401"/>
      <c r="B197" s="404"/>
      <c r="C197" s="519" t="s">
        <v>656</v>
      </c>
      <c r="D197" s="520"/>
      <c r="E197" s="405">
        <v>145.2</v>
      </c>
      <c r="F197" s="406"/>
      <c r="G197" s="407"/>
      <c r="H197" s="408"/>
      <c r="I197" s="402"/>
      <c r="J197" s="409"/>
      <c r="K197" s="402"/>
      <c r="M197" s="403"/>
      <c r="O197" s="392"/>
    </row>
    <row r="198" spans="1:15" ht="12.75">
      <c r="A198" s="401"/>
      <c r="B198" s="404"/>
      <c r="C198" s="519" t="s">
        <v>655</v>
      </c>
      <c r="D198" s="520"/>
      <c r="E198" s="405">
        <v>25.68</v>
      </c>
      <c r="F198" s="406"/>
      <c r="G198" s="407"/>
      <c r="H198" s="408"/>
      <c r="I198" s="402"/>
      <c r="J198" s="409"/>
      <c r="K198" s="402"/>
      <c r="M198" s="403"/>
      <c r="O198" s="392"/>
    </row>
    <row r="199" spans="1:80" ht="12.75">
      <c r="A199" s="393">
        <v>32</v>
      </c>
      <c r="B199" s="394" t="s">
        <v>258</v>
      </c>
      <c r="C199" s="395" t="s">
        <v>259</v>
      </c>
      <c r="D199" s="396" t="s">
        <v>173</v>
      </c>
      <c r="E199" s="397">
        <v>110.465</v>
      </c>
      <c r="F199" s="397"/>
      <c r="G199" s="398">
        <f>E199*F199</f>
        <v>0</v>
      </c>
      <c r="H199" s="399">
        <v>2.57725</v>
      </c>
      <c r="I199" s="400">
        <f>E199*H199</f>
        <v>284.69592124999997</v>
      </c>
      <c r="J199" s="399">
        <v>0</v>
      </c>
      <c r="K199" s="400">
        <f>E199*J199</f>
        <v>0</v>
      </c>
      <c r="O199" s="392"/>
      <c r="AZ199" s="384">
        <v>1</v>
      </c>
      <c r="BA199" s="384">
        <f>IF(AZ199=1,G199,0)</f>
        <v>0</v>
      </c>
      <c r="BB199" s="384">
        <f>IF(AZ199=2,G199,0)</f>
        <v>0</v>
      </c>
      <c r="BC199" s="384">
        <f>IF(AZ199=3,G199,0)</f>
        <v>0</v>
      </c>
      <c r="BD199" s="384">
        <f>IF(AZ199=4,G199,0)</f>
        <v>0</v>
      </c>
      <c r="BE199" s="384">
        <f>IF(AZ199=5,G199,0)</f>
        <v>0</v>
      </c>
      <c r="CA199" s="392">
        <v>1</v>
      </c>
      <c r="CB199" s="392">
        <v>1</v>
      </c>
    </row>
    <row r="200" spans="1:15" ht="12.75">
      <c r="A200" s="401"/>
      <c r="B200" s="404"/>
      <c r="C200" s="519" t="s">
        <v>654</v>
      </c>
      <c r="D200" s="520"/>
      <c r="E200" s="405">
        <v>5.608</v>
      </c>
      <c r="F200" s="406"/>
      <c r="G200" s="407"/>
      <c r="H200" s="408"/>
      <c r="I200" s="402"/>
      <c r="J200" s="409"/>
      <c r="K200" s="402"/>
      <c r="M200" s="403"/>
      <c r="O200" s="392"/>
    </row>
    <row r="201" spans="1:15" ht="12.75">
      <c r="A201" s="401"/>
      <c r="B201" s="404"/>
      <c r="C201" s="519" t="s">
        <v>653</v>
      </c>
      <c r="D201" s="520"/>
      <c r="E201" s="405">
        <v>17.28</v>
      </c>
      <c r="F201" s="406"/>
      <c r="G201" s="407"/>
      <c r="H201" s="408"/>
      <c r="I201" s="402"/>
      <c r="J201" s="409"/>
      <c r="K201" s="402"/>
      <c r="M201" s="403"/>
      <c r="O201" s="392"/>
    </row>
    <row r="202" spans="1:15" ht="12.75">
      <c r="A202" s="401"/>
      <c r="B202" s="404"/>
      <c r="C202" s="519" t="s">
        <v>652</v>
      </c>
      <c r="D202" s="520"/>
      <c r="E202" s="405">
        <v>3.072</v>
      </c>
      <c r="F202" s="406"/>
      <c r="G202" s="407"/>
      <c r="H202" s="408"/>
      <c r="I202" s="402"/>
      <c r="J202" s="409"/>
      <c r="K202" s="402"/>
      <c r="M202" s="403"/>
      <c r="O202" s="392"/>
    </row>
    <row r="203" spans="1:15" ht="12.75">
      <c r="A203" s="401"/>
      <c r="B203" s="404"/>
      <c r="C203" s="519" t="s">
        <v>651</v>
      </c>
      <c r="D203" s="520"/>
      <c r="E203" s="405">
        <v>52.946</v>
      </c>
      <c r="F203" s="406"/>
      <c r="G203" s="407"/>
      <c r="H203" s="408"/>
      <c r="I203" s="402"/>
      <c r="J203" s="409"/>
      <c r="K203" s="402"/>
      <c r="M203" s="403"/>
      <c r="O203" s="392"/>
    </row>
    <row r="204" spans="1:15" ht="12.75">
      <c r="A204" s="433"/>
      <c r="B204" s="449"/>
      <c r="C204" s="517" t="s">
        <v>650</v>
      </c>
      <c r="D204" s="518"/>
      <c r="E204" s="452">
        <v>7.506</v>
      </c>
      <c r="F204" s="406"/>
      <c r="G204" s="453"/>
      <c r="H204" s="408"/>
      <c r="I204" s="402"/>
      <c r="J204" s="409"/>
      <c r="K204" s="402"/>
      <c r="M204" s="403"/>
      <c r="O204" s="392"/>
    </row>
    <row r="205" spans="1:15" ht="12.75">
      <c r="A205" s="433"/>
      <c r="B205" s="449"/>
      <c r="C205" s="517" t="s">
        <v>649</v>
      </c>
      <c r="D205" s="518"/>
      <c r="E205" s="452">
        <v>1.269</v>
      </c>
      <c r="F205" s="406"/>
      <c r="G205" s="453"/>
      <c r="H205" s="408"/>
      <c r="I205" s="402"/>
      <c r="J205" s="409"/>
      <c r="K205" s="402"/>
      <c r="M205" s="403"/>
      <c r="O205" s="392"/>
    </row>
    <row r="206" spans="1:15" ht="12.75">
      <c r="A206" s="433"/>
      <c r="B206" s="449"/>
      <c r="C206" s="517" t="s">
        <v>648</v>
      </c>
      <c r="D206" s="518"/>
      <c r="E206" s="452">
        <v>19.36</v>
      </c>
      <c r="F206" s="406"/>
      <c r="G206" s="453"/>
      <c r="H206" s="408"/>
      <c r="I206" s="402"/>
      <c r="J206" s="409"/>
      <c r="K206" s="402"/>
      <c r="M206" s="403"/>
      <c r="O206" s="392"/>
    </row>
    <row r="207" spans="1:15" ht="12.75">
      <c r="A207" s="433"/>
      <c r="B207" s="449"/>
      <c r="C207" s="517" t="s">
        <v>647</v>
      </c>
      <c r="D207" s="518"/>
      <c r="E207" s="452">
        <v>3.424</v>
      </c>
      <c r="F207" s="406"/>
      <c r="G207" s="453"/>
      <c r="H207" s="408"/>
      <c r="I207" s="402"/>
      <c r="J207" s="409"/>
      <c r="K207" s="402"/>
      <c r="M207" s="403"/>
      <c r="O207" s="392"/>
    </row>
    <row r="208" spans="1:80" ht="12.75">
      <c r="A208" s="444">
        <v>33</v>
      </c>
      <c r="B208" s="445" t="s">
        <v>260</v>
      </c>
      <c r="C208" s="446" t="s">
        <v>261</v>
      </c>
      <c r="D208" s="447" t="s">
        <v>262</v>
      </c>
      <c r="E208" s="448">
        <v>12.1512</v>
      </c>
      <c r="F208" s="397"/>
      <c r="G208" s="425">
        <f>E208*F208</f>
        <v>0</v>
      </c>
      <c r="H208" s="399">
        <v>1.02535</v>
      </c>
      <c r="I208" s="400">
        <f>E208*H208</f>
        <v>12.45923292</v>
      </c>
      <c r="J208" s="399">
        <v>0</v>
      </c>
      <c r="K208" s="400">
        <f>E208*J208</f>
        <v>0</v>
      </c>
      <c r="O208" s="392"/>
      <c r="AZ208" s="384">
        <v>1</v>
      </c>
      <c r="BA208" s="384">
        <f>IF(AZ208=1,G208,0)</f>
        <v>0</v>
      </c>
      <c r="BB208" s="384">
        <f>IF(AZ208=2,G208,0)</f>
        <v>0</v>
      </c>
      <c r="BC208" s="384">
        <f>IF(AZ208=3,G208,0)</f>
        <v>0</v>
      </c>
      <c r="BD208" s="384">
        <f>IF(AZ208=4,G208,0)</f>
        <v>0</v>
      </c>
      <c r="BE208" s="384">
        <f>IF(AZ208=5,G208,0)</f>
        <v>0</v>
      </c>
      <c r="CA208" s="392">
        <v>1</v>
      </c>
      <c r="CB208" s="392">
        <v>1</v>
      </c>
    </row>
    <row r="209" spans="1:15" ht="12.75">
      <c r="A209" s="433"/>
      <c r="B209" s="449"/>
      <c r="C209" s="517" t="s">
        <v>646</v>
      </c>
      <c r="D209" s="518"/>
      <c r="E209" s="452">
        <v>12.1512</v>
      </c>
      <c r="F209" s="406"/>
      <c r="G209" s="453"/>
      <c r="H209" s="408"/>
      <c r="I209" s="402"/>
      <c r="J209" s="409"/>
      <c r="K209" s="402"/>
      <c r="M209" s="403"/>
      <c r="O209" s="392"/>
    </row>
    <row r="210" spans="1:80" ht="22.5">
      <c r="A210" s="444">
        <v>34</v>
      </c>
      <c r="B210" s="445" t="s">
        <v>1923</v>
      </c>
      <c r="C210" s="446" t="s">
        <v>1924</v>
      </c>
      <c r="D210" s="447" t="s">
        <v>26</v>
      </c>
      <c r="E210" s="448">
        <v>41.94</v>
      </c>
      <c r="F210" s="397"/>
      <c r="G210" s="425">
        <f>E210*F210</f>
        <v>0</v>
      </c>
      <c r="H210" s="399">
        <v>0</v>
      </c>
      <c r="I210" s="400">
        <f>E210*H210</f>
        <v>0</v>
      </c>
      <c r="J210" s="399"/>
      <c r="K210" s="400">
        <f>E210*J210</f>
        <v>0</v>
      </c>
      <c r="O210" s="392"/>
      <c r="AZ210" s="384">
        <v>1</v>
      </c>
      <c r="BA210" s="384">
        <f>IF(AZ210=1,G210,0)</f>
        <v>0</v>
      </c>
      <c r="BB210" s="384">
        <f>IF(AZ210=2,G210,0)</f>
        <v>0</v>
      </c>
      <c r="BC210" s="384">
        <f>IF(AZ210=3,G210,0)</f>
        <v>0</v>
      </c>
      <c r="BD210" s="384">
        <f>IF(AZ210=4,G210,0)</f>
        <v>0</v>
      </c>
      <c r="BE210" s="384">
        <f>IF(AZ210=5,G210,0)</f>
        <v>0</v>
      </c>
      <c r="CA210" s="392">
        <v>12</v>
      </c>
      <c r="CB210" s="392">
        <v>0</v>
      </c>
    </row>
    <row r="211" spans="1:15" ht="12.75">
      <c r="A211" s="433"/>
      <c r="B211" s="449"/>
      <c r="C211" s="517" t="s">
        <v>1925</v>
      </c>
      <c r="D211" s="518"/>
      <c r="E211" s="452">
        <v>34.8</v>
      </c>
      <c r="F211" s="406"/>
      <c r="G211" s="453"/>
      <c r="H211" s="408"/>
      <c r="I211" s="402"/>
      <c r="J211" s="409"/>
      <c r="K211" s="402"/>
      <c r="M211" s="403"/>
      <c r="O211" s="392"/>
    </row>
    <row r="212" spans="1:15" ht="12.75">
      <c r="A212" s="433"/>
      <c r="B212" s="449"/>
      <c r="C212" s="517" t="s">
        <v>1926</v>
      </c>
      <c r="D212" s="518"/>
      <c r="E212" s="452">
        <v>7.14</v>
      </c>
      <c r="F212" s="406"/>
      <c r="G212" s="453"/>
      <c r="H212" s="408"/>
      <c r="I212" s="402"/>
      <c r="J212" s="409"/>
      <c r="K212" s="402"/>
      <c r="M212" s="403"/>
      <c r="O212" s="392"/>
    </row>
    <row r="213" spans="1:57" ht="12.75">
      <c r="A213" s="439"/>
      <c r="B213" s="440" t="s">
        <v>180</v>
      </c>
      <c r="C213" s="441" t="s">
        <v>263</v>
      </c>
      <c r="D213" s="442"/>
      <c r="E213" s="438"/>
      <c r="F213" s="443"/>
      <c r="G213" s="426">
        <f>SUM(G162:G212)</f>
        <v>0</v>
      </c>
      <c r="H213" s="416"/>
      <c r="I213" s="417">
        <f>SUM(I162:I212)</f>
        <v>322.9375831699999</v>
      </c>
      <c r="J213" s="416"/>
      <c r="K213" s="417">
        <f>SUM(K162:K212)</f>
        <v>0</v>
      </c>
      <c r="O213" s="392"/>
      <c r="BA213" s="418">
        <f>SUM(BA162:BA212)</f>
        <v>0</v>
      </c>
      <c r="BB213" s="418">
        <f>SUM(BB162:BB212)</f>
        <v>0</v>
      </c>
      <c r="BC213" s="418">
        <f>SUM(BC162:BC212)</f>
        <v>0</v>
      </c>
      <c r="BD213" s="418">
        <f>SUM(BD162:BD212)</f>
        <v>0</v>
      </c>
      <c r="BE213" s="418">
        <f>SUM(BE162:BE212)</f>
        <v>0</v>
      </c>
    </row>
    <row r="214" spans="1:15" ht="12.75">
      <c r="A214" s="427" t="s">
        <v>170</v>
      </c>
      <c r="B214" s="428" t="s">
        <v>472</v>
      </c>
      <c r="C214" s="429" t="s">
        <v>613</v>
      </c>
      <c r="D214" s="430"/>
      <c r="E214" s="431"/>
      <c r="F214" s="387"/>
      <c r="G214" s="432"/>
      <c r="H214" s="388"/>
      <c r="I214" s="389"/>
      <c r="J214" s="390"/>
      <c r="K214" s="391"/>
      <c r="O214" s="392"/>
    </row>
    <row r="215" spans="1:80" ht="12.75">
      <c r="A215" s="444">
        <v>35</v>
      </c>
      <c r="B215" s="445" t="s">
        <v>645</v>
      </c>
      <c r="C215" s="446" t="s">
        <v>644</v>
      </c>
      <c r="D215" s="447" t="s">
        <v>173</v>
      </c>
      <c r="E215" s="448">
        <v>1.314</v>
      </c>
      <c r="F215" s="397"/>
      <c r="G215" s="425">
        <f>E215*F215</f>
        <v>0</v>
      </c>
      <c r="H215" s="399">
        <v>1.6867</v>
      </c>
      <c r="I215" s="400">
        <f>E215*H215</f>
        <v>2.2163238</v>
      </c>
      <c r="J215" s="399">
        <v>0</v>
      </c>
      <c r="K215" s="400">
        <f>E215*J215</f>
        <v>0</v>
      </c>
      <c r="O215" s="392"/>
      <c r="AZ215" s="384">
        <v>1</v>
      </c>
      <c r="BA215" s="384">
        <f>IF(AZ215=1,G215,0)</f>
        <v>0</v>
      </c>
      <c r="BB215" s="384">
        <f>IF(AZ215=2,G215,0)</f>
        <v>0</v>
      </c>
      <c r="BC215" s="384">
        <f>IF(AZ215=3,G215,0)</f>
        <v>0</v>
      </c>
      <c r="BD215" s="384">
        <f>IF(AZ215=4,G215,0)</f>
        <v>0</v>
      </c>
      <c r="BE215" s="384">
        <f>IF(AZ215=5,G215,0)</f>
        <v>0</v>
      </c>
      <c r="CA215" s="392">
        <v>1</v>
      </c>
      <c r="CB215" s="392">
        <v>1</v>
      </c>
    </row>
    <row r="216" spans="1:15" ht="12.75">
      <c r="A216" s="433"/>
      <c r="B216" s="449"/>
      <c r="C216" s="517" t="s">
        <v>641</v>
      </c>
      <c r="D216" s="518"/>
      <c r="E216" s="452">
        <v>1.314</v>
      </c>
      <c r="F216" s="406"/>
      <c r="G216" s="453"/>
      <c r="H216" s="408"/>
      <c r="I216" s="402"/>
      <c r="J216" s="409"/>
      <c r="K216" s="402"/>
      <c r="M216" s="403"/>
      <c r="O216" s="392"/>
    </row>
    <row r="217" spans="1:80" ht="12.75">
      <c r="A217" s="444">
        <v>36</v>
      </c>
      <c r="B217" s="445" t="s">
        <v>643</v>
      </c>
      <c r="C217" s="446" t="s">
        <v>642</v>
      </c>
      <c r="D217" s="447" t="s">
        <v>173</v>
      </c>
      <c r="E217" s="448">
        <v>1.314</v>
      </c>
      <c r="F217" s="397"/>
      <c r="G217" s="425">
        <f>E217*F217</f>
        <v>0</v>
      </c>
      <c r="H217" s="399">
        <v>2.5</v>
      </c>
      <c r="I217" s="400">
        <f>E217*H217</f>
        <v>3.285</v>
      </c>
      <c r="J217" s="399">
        <v>0</v>
      </c>
      <c r="K217" s="400">
        <f>E217*J217</f>
        <v>0</v>
      </c>
      <c r="O217" s="392"/>
      <c r="AZ217" s="384">
        <v>1</v>
      </c>
      <c r="BA217" s="384">
        <f>IF(AZ217=1,G217,0)</f>
        <v>0</v>
      </c>
      <c r="BB217" s="384">
        <f>IF(AZ217=2,G217,0)</f>
        <v>0</v>
      </c>
      <c r="BC217" s="384">
        <f>IF(AZ217=3,G217,0)</f>
        <v>0</v>
      </c>
      <c r="BD217" s="384">
        <f>IF(AZ217=4,G217,0)</f>
        <v>0</v>
      </c>
      <c r="BE217" s="384">
        <f>IF(AZ217=5,G217,0)</f>
        <v>0</v>
      </c>
      <c r="CA217" s="392">
        <v>1</v>
      </c>
      <c r="CB217" s="392">
        <v>1</v>
      </c>
    </row>
    <row r="218" spans="1:15" ht="12.75">
      <c r="A218" s="433"/>
      <c r="B218" s="449"/>
      <c r="C218" s="517" t="s">
        <v>641</v>
      </c>
      <c r="D218" s="518"/>
      <c r="E218" s="452">
        <v>1.314</v>
      </c>
      <c r="F218" s="406"/>
      <c r="G218" s="453"/>
      <c r="H218" s="408"/>
      <c r="I218" s="402"/>
      <c r="J218" s="409"/>
      <c r="K218" s="402"/>
      <c r="M218" s="403"/>
      <c r="O218" s="392"/>
    </row>
    <row r="219" spans="1:57" ht="12.75">
      <c r="A219" s="439"/>
      <c r="B219" s="440" t="s">
        <v>180</v>
      </c>
      <c r="C219" s="441" t="s">
        <v>640</v>
      </c>
      <c r="D219" s="442"/>
      <c r="E219" s="438"/>
      <c r="F219" s="443"/>
      <c r="G219" s="426">
        <f>SUM(G214:G218)</f>
        <v>0</v>
      </c>
      <c r="H219" s="416"/>
      <c r="I219" s="417">
        <f>SUM(I214:I218)</f>
        <v>5.5013238</v>
      </c>
      <c r="J219" s="416"/>
      <c r="K219" s="417">
        <f>SUM(K214:K218)</f>
        <v>0</v>
      </c>
      <c r="O219" s="392"/>
      <c r="BA219" s="418">
        <f>SUM(BA214:BA218)</f>
        <v>0</v>
      </c>
      <c r="BB219" s="418">
        <f>SUM(BB214:BB218)</f>
        <v>0</v>
      </c>
      <c r="BC219" s="418">
        <f>SUM(BC214:BC218)</f>
        <v>0</v>
      </c>
      <c r="BD219" s="418">
        <f>SUM(BD214:BD218)</f>
        <v>0</v>
      </c>
      <c r="BE219" s="418">
        <f>SUM(BE214:BE218)</f>
        <v>0</v>
      </c>
    </row>
    <row r="220" spans="1:15" ht="12.75">
      <c r="A220" s="427" t="s">
        <v>170</v>
      </c>
      <c r="B220" s="428" t="s">
        <v>594</v>
      </c>
      <c r="C220" s="429" t="s">
        <v>593</v>
      </c>
      <c r="D220" s="430"/>
      <c r="E220" s="431"/>
      <c r="F220" s="387"/>
      <c r="G220" s="432"/>
      <c r="H220" s="388"/>
      <c r="I220" s="389"/>
      <c r="J220" s="390"/>
      <c r="K220" s="391"/>
      <c r="O220" s="392"/>
    </row>
    <row r="221" spans="1:80" ht="12.75">
      <c r="A221" s="444">
        <v>37</v>
      </c>
      <c r="B221" s="445" t="s">
        <v>639</v>
      </c>
      <c r="C221" s="446" t="s">
        <v>638</v>
      </c>
      <c r="D221" s="447" t="s">
        <v>26</v>
      </c>
      <c r="E221" s="448">
        <v>15.8</v>
      </c>
      <c r="F221" s="397"/>
      <c r="G221" s="425">
        <f>E221*F221</f>
        <v>0</v>
      </c>
      <c r="H221" s="399">
        <v>0</v>
      </c>
      <c r="I221" s="400">
        <f>E221*H221</f>
        <v>0</v>
      </c>
      <c r="J221" s="399">
        <v>0</v>
      </c>
      <c r="K221" s="400">
        <f>E221*J221</f>
        <v>0</v>
      </c>
      <c r="O221" s="392"/>
      <c r="AZ221" s="384">
        <v>1</v>
      </c>
      <c r="BA221" s="384">
        <f>IF(AZ221=1,G221,0)</f>
        <v>0</v>
      </c>
      <c r="BB221" s="384">
        <f>IF(AZ221=2,G221,0)</f>
        <v>0</v>
      </c>
      <c r="BC221" s="384">
        <f>IF(AZ221=3,G221,0)</f>
        <v>0</v>
      </c>
      <c r="BD221" s="384">
        <f>IF(AZ221=4,G221,0)</f>
        <v>0</v>
      </c>
      <c r="BE221" s="384">
        <f>IF(AZ221=5,G221,0)</f>
        <v>0</v>
      </c>
      <c r="CA221" s="392">
        <v>1</v>
      </c>
      <c r="CB221" s="392">
        <v>1</v>
      </c>
    </row>
    <row r="222" spans="1:15" ht="12.75">
      <c r="A222" s="433"/>
      <c r="B222" s="434"/>
      <c r="C222" s="514" t="s">
        <v>637</v>
      </c>
      <c r="D222" s="515"/>
      <c r="E222" s="515"/>
      <c r="F222" s="515"/>
      <c r="G222" s="516"/>
      <c r="I222" s="402"/>
      <c r="K222" s="402"/>
      <c r="L222" s="403"/>
      <c r="O222" s="392"/>
    </row>
    <row r="223" spans="1:15" ht="12.75">
      <c r="A223" s="433"/>
      <c r="B223" s="449"/>
      <c r="C223" s="517" t="s">
        <v>636</v>
      </c>
      <c r="D223" s="518"/>
      <c r="E223" s="452">
        <v>15.8</v>
      </c>
      <c r="F223" s="406"/>
      <c r="G223" s="453"/>
      <c r="H223" s="408"/>
      <c r="I223" s="402"/>
      <c r="J223" s="409"/>
      <c r="K223" s="402"/>
      <c r="M223" s="403"/>
      <c r="O223" s="392"/>
    </row>
    <row r="224" spans="1:57" ht="12.75">
      <c r="A224" s="439"/>
      <c r="B224" s="440" t="s">
        <v>180</v>
      </c>
      <c r="C224" s="441" t="s">
        <v>635</v>
      </c>
      <c r="D224" s="442"/>
      <c r="E224" s="438"/>
      <c r="F224" s="443"/>
      <c r="G224" s="426">
        <f>SUM(G220:G223)</f>
        <v>0</v>
      </c>
      <c r="H224" s="416"/>
      <c r="I224" s="417">
        <f>SUM(I220:I223)</f>
        <v>0</v>
      </c>
      <c r="J224" s="416"/>
      <c r="K224" s="417">
        <f>SUM(K220:K223)</f>
        <v>0</v>
      </c>
      <c r="O224" s="392"/>
      <c r="BA224" s="418">
        <f>SUM(BA220:BA223)</f>
        <v>0</v>
      </c>
      <c r="BB224" s="418">
        <f>SUM(BB220:BB223)</f>
        <v>0</v>
      </c>
      <c r="BC224" s="418">
        <f>SUM(BC220:BC223)</f>
        <v>0</v>
      </c>
      <c r="BD224" s="418">
        <f>SUM(BD220:BD223)</f>
        <v>0</v>
      </c>
      <c r="BE224" s="418">
        <f>SUM(BE220:BE223)</f>
        <v>0</v>
      </c>
    </row>
    <row r="225" spans="1:15" ht="12.75">
      <c r="A225" s="427" t="s">
        <v>170</v>
      </c>
      <c r="B225" s="428" t="s">
        <v>97</v>
      </c>
      <c r="C225" s="429" t="s">
        <v>98</v>
      </c>
      <c r="D225" s="430"/>
      <c r="E225" s="431"/>
      <c r="F225" s="431"/>
      <c r="G225" s="432"/>
      <c r="H225" s="388"/>
      <c r="I225" s="389"/>
      <c r="J225" s="390"/>
      <c r="K225" s="391"/>
      <c r="O225" s="392"/>
    </row>
    <row r="226" spans="1:80" ht="12.75">
      <c r="A226" s="444">
        <v>38</v>
      </c>
      <c r="B226" s="445" t="s">
        <v>264</v>
      </c>
      <c r="C226" s="446" t="s">
        <v>265</v>
      </c>
      <c r="D226" s="447" t="s">
        <v>173</v>
      </c>
      <c r="E226" s="448">
        <v>13.416</v>
      </c>
      <c r="F226" s="397"/>
      <c r="G226" s="425">
        <f>E226*F226</f>
        <v>0</v>
      </c>
      <c r="H226" s="399">
        <v>0.00147</v>
      </c>
      <c r="I226" s="400">
        <f>E226*H226</f>
        <v>0.01972152</v>
      </c>
      <c r="J226" s="399">
        <v>-2.4</v>
      </c>
      <c r="K226" s="400">
        <f>E226*J226</f>
        <v>-32.1984</v>
      </c>
      <c r="O226" s="392"/>
      <c r="AZ226" s="384">
        <v>1</v>
      </c>
      <c r="BA226" s="384">
        <f>IF(AZ226=1,G226,0)</f>
        <v>0</v>
      </c>
      <c r="BB226" s="384">
        <f>IF(AZ226=2,G226,0)</f>
        <v>0</v>
      </c>
      <c r="BC226" s="384">
        <f>IF(AZ226=3,G226,0)</f>
        <v>0</v>
      </c>
      <c r="BD226" s="384">
        <f>IF(AZ226=4,G226,0)</f>
        <v>0</v>
      </c>
      <c r="BE226" s="384">
        <f>IF(AZ226=5,G226,0)</f>
        <v>0</v>
      </c>
      <c r="CA226" s="392">
        <v>1</v>
      </c>
      <c r="CB226" s="392">
        <v>1</v>
      </c>
    </row>
    <row r="227" spans="1:15" ht="12.75">
      <c r="A227" s="433"/>
      <c r="B227" s="449"/>
      <c r="C227" s="517" t="s">
        <v>634</v>
      </c>
      <c r="D227" s="518"/>
      <c r="E227" s="452">
        <v>13.264</v>
      </c>
      <c r="F227" s="406"/>
      <c r="G227" s="453"/>
      <c r="H227" s="408"/>
      <c r="I227" s="402"/>
      <c r="J227" s="409"/>
      <c r="K227" s="402"/>
      <c r="M227" s="403"/>
      <c r="O227" s="392"/>
    </row>
    <row r="228" spans="1:15" ht="12.75">
      <c r="A228" s="433"/>
      <c r="B228" s="449"/>
      <c r="C228" s="517" t="s">
        <v>633</v>
      </c>
      <c r="D228" s="518"/>
      <c r="E228" s="452">
        <v>0.152</v>
      </c>
      <c r="F228" s="406"/>
      <c r="G228" s="453"/>
      <c r="H228" s="408"/>
      <c r="I228" s="402"/>
      <c r="J228" s="409"/>
      <c r="K228" s="402"/>
      <c r="M228" s="403"/>
      <c r="O228" s="392"/>
    </row>
    <row r="229" spans="1:80" ht="22.5">
      <c r="A229" s="444">
        <v>39</v>
      </c>
      <c r="B229" s="445" t="s">
        <v>266</v>
      </c>
      <c r="C229" s="446" t="s">
        <v>267</v>
      </c>
      <c r="D229" s="447" t="s">
        <v>268</v>
      </c>
      <c r="E229" s="448">
        <v>135</v>
      </c>
      <c r="F229" s="397"/>
      <c r="G229" s="425">
        <f>E229*F229</f>
        <v>0</v>
      </c>
      <c r="H229" s="399">
        <v>0</v>
      </c>
      <c r="I229" s="400">
        <f>E229*H229</f>
        <v>0</v>
      </c>
      <c r="J229" s="399"/>
      <c r="K229" s="400">
        <f>E229*J229</f>
        <v>0</v>
      </c>
      <c r="O229" s="392"/>
      <c r="AZ229" s="384">
        <v>1</v>
      </c>
      <c r="BA229" s="384">
        <f>IF(AZ229=1,G229,0)</f>
        <v>0</v>
      </c>
      <c r="BB229" s="384">
        <f>IF(AZ229=2,G229,0)</f>
        <v>0</v>
      </c>
      <c r="BC229" s="384">
        <f>IF(AZ229=3,G229,0)</f>
        <v>0</v>
      </c>
      <c r="BD229" s="384">
        <f>IF(AZ229=4,G229,0)</f>
        <v>0</v>
      </c>
      <c r="BE229" s="384">
        <f>IF(AZ229=5,G229,0)</f>
        <v>0</v>
      </c>
      <c r="CA229" s="392">
        <v>12</v>
      </c>
      <c r="CB229" s="392">
        <v>0</v>
      </c>
    </row>
    <row r="230" spans="1:15" ht="12.75">
      <c r="A230" s="433"/>
      <c r="B230" s="449"/>
      <c r="C230" s="517" t="s">
        <v>632</v>
      </c>
      <c r="D230" s="518"/>
      <c r="E230" s="452">
        <v>135</v>
      </c>
      <c r="F230" s="406"/>
      <c r="G230" s="453"/>
      <c r="H230" s="408"/>
      <c r="I230" s="402"/>
      <c r="J230" s="409"/>
      <c r="K230" s="402"/>
      <c r="M230" s="403"/>
      <c r="O230" s="392"/>
    </row>
    <row r="231" spans="1:57" ht="12.75">
      <c r="A231" s="439"/>
      <c r="B231" s="440" t="s">
        <v>180</v>
      </c>
      <c r="C231" s="441" t="s">
        <v>269</v>
      </c>
      <c r="D231" s="442"/>
      <c r="E231" s="438"/>
      <c r="F231" s="443"/>
      <c r="G231" s="426">
        <f>SUM(G225:G230)</f>
        <v>0</v>
      </c>
      <c r="H231" s="416"/>
      <c r="I231" s="417">
        <f>SUM(I225:I230)</f>
        <v>0.01972152</v>
      </c>
      <c r="J231" s="416"/>
      <c r="K231" s="417">
        <f>SUM(K225:K230)</f>
        <v>-32.1984</v>
      </c>
      <c r="O231" s="392"/>
      <c r="BA231" s="418">
        <f>SUM(BA225:BA230)</f>
        <v>0</v>
      </c>
      <c r="BB231" s="418">
        <f>SUM(BB225:BB230)</f>
        <v>0</v>
      </c>
      <c r="BC231" s="418">
        <f>SUM(BC225:BC230)</f>
        <v>0</v>
      </c>
      <c r="BD231" s="418">
        <f>SUM(BD225:BD230)</f>
        <v>0</v>
      </c>
      <c r="BE231" s="418">
        <f>SUM(BE225:BE230)</f>
        <v>0</v>
      </c>
    </row>
    <row r="232" spans="1:15" ht="12.75">
      <c r="A232" s="427" t="s">
        <v>170</v>
      </c>
      <c r="B232" s="428" t="s">
        <v>99</v>
      </c>
      <c r="C232" s="429" t="s">
        <v>100</v>
      </c>
      <c r="D232" s="430"/>
      <c r="E232" s="431"/>
      <c r="F232" s="431"/>
      <c r="G232" s="432"/>
      <c r="H232" s="388"/>
      <c r="I232" s="389"/>
      <c r="J232" s="390"/>
      <c r="K232" s="391"/>
      <c r="O232" s="392"/>
    </row>
    <row r="233" spans="1:80" ht="12.75">
      <c r="A233" s="444">
        <v>40</v>
      </c>
      <c r="B233" s="445" t="s">
        <v>270</v>
      </c>
      <c r="C233" s="446" t="s">
        <v>271</v>
      </c>
      <c r="D233" s="447" t="s">
        <v>262</v>
      </c>
      <c r="E233" s="448">
        <v>343.56311489</v>
      </c>
      <c r="F233" s="397"/>
      <c r="G233" s="425">
        <f>E233*F233</f>
        <v>0</v>
      </c>
      <c r="H233" s="399">
        <v>0</v>
      </c>
      <c r="I233" s="400">
        <f>E233*H233</f>
        <v>0</v>
      </c>
      <c r="J233" s="399"/>
      <c r="K233" s="400">
        <f>E233*J233</f>
        <v>0</v>
      </c>
      <c r="O233" s="392"/>
      <c r="AZ233" s="384">
        <v>1</v>
      </c>
      <c r="BA233" s="384">
        <f>IF(AZ233=1,G233,0)</f>
        <v>0</v>
      </c>
      <c r="BB233" s="384">
        <f>IF(AZ233=2,G233,0)</f>
        <v>0</v>
      </c>
      <c r="BC233" s="384">
        <f>IF(AZ233=3,G233,0)</f>
        <v>0</v>
      </c>
      <c r="BD233" s="384">
        <f>IF(AZ233=4,G233,0)</f>
        <v>0</v>
      </c>
      <c r="BE233" s="384">
        <f>IF(AZ233=5,G233,0)</f>
        <v>0</v>
      </c>
      <c r="CA233" s="392">
        <v>7</v>
      </c>
      <c r="CB233" s="392">
        <v>1</v>
      </c>
    </row>
    <row r="234" spans="1:57" ht="12.75">
      <c r="A234" s="439"/>
      <c r="B234" s="440" t="s">
        <v>180</v>
      </c>
      <c r="C234" s="441" t="s">
        <v>272</v>
      </c>
      <c r="D234" s="442"/>
      <c r="E234" s="438"/>
      <c r="F234" s="415"/>
      <c r="G234" s="426">
        <f>SUM(G232:G233)</f>
        <v>0</v>
      </c>
      <c r="H234" s="416"/>
      <c r="I234" s="417">
        <f>SUM(I232:I233)</f>
        <v>0</v>
      </c>
      <c r="J234" s="416"/>
      <c r="K234" s="417">
        <f>SUM(K232:K233)</f>
        <v>0</v>
      </c>
      <c r="O234" s="392"/>
      <c r="BA234" s="418">
        <f>SUM(BA232:BA233)</f>
        <v>0</v>
      </c>
      <c r="BB234" s="418">
        <f>SUM(BB232:BB233)</f>
        <v>0</v>
      </c>
      <c r="BC234" s="418">
        <f>SUM(BC232:BC233)</f>
        <v>0</v>
      </c>
      <c r="BD234" s="418">
        <f>SUM(BD232:BD233)</f>
        <v>0</v>
      </c>
      <c r="BE234" s="418">
        <f>SUM(BE232:BE233)</f>
        <v>0</v>
      </c>
    </row>
    <row r="235" spans="1:15" ht="12.75">
      <c r="A235" s="427" t="s">
        <v>170</v>
      </c>
      <c r="B235" s="428" t="s">
        <v>95</v>
      </c>
      <c r="C235" s="429" t="s">
        <v>96</v>
      </c>
      <c r="D235" s="430"/>
      <c r="E235" s="431"/>
      <c r="F235" s="387"/>
      <c r="G235" s="432"/>
      <c r="H235" s="388"/>
      <c r="I235" s="389"/>
      <c r="J235" s="390"/>
      <c r="K235" s="391"/>
      <c r="O235" s="392"/>
    </row>
    <row r="236" spans="1:80" ht="22.5">
      <c r="A236" s="444">
        <v>41</v>
      </c>
      <c r="B236" s="445" t="s">
        <v>273</v>
      </c>
      <c r="C236" s="446" t="s">
        <v>274</v>
      </c>
      <c r="D236" s="447" t="s">
        <v>28</v>
      </c>
      <c r="E236" s="448">
        <v>1257.348</v>
      </c>
      <c r="F236" s="397"/>
      <c r="G236" s="425">
        <f>E236*F236</f>
        <v>0</v>
      </c>
      <c r="H236" s="399">
        <v>0</v>
      </c>
      <c r="I236" s="400">
        <f>E236*H236</f>
        <v>0</v>
      </c>
      <c r="J236" s="399"/>
      <c r="K236" s="400">
        <f>E236*J236</f>
        <v>0</v>
      </c>
      <c r="O236" s="392"/>
      <c r="AZ236" s="384">
        <v>2</v>
      </c>
      <c r="BA236" s="384">
        <f>IF(AZ236=1,G236,0)</f>
        <v>0</v>
      </c>
      <c r="BB236" s="384">
        <f>IF(AZ236=2,G236,0)</f>
        <v>0</v>
      </c>
      <c r="BC236" s="384">
        <f>IF(AZ236=3,G236,0)</f>
        <v>0</v>
      </c>
      <c r="BD236" s="384">
        <f>IF(AZ236=4,G236,0)</f>
        <v>0</v>
      </c>
      <c r="BE236" s="384">
        <f>IF(AZ236=5,G236,0)</f>
        <v>0</v>
      </c>
      <c r="CA236" s="392">
        <v>12</v>
      </c>
      <c r="CB236" s="392">
        <v>0</v>
      </c>
    </row>
    <row r="237" spans="1:15" ht="12.75">
      <c r="A237" s="433"/>
      <c r="B237" s="434"/>
      <c r="C237" s="514" t="s">
        <v>631</v>
      </c>
      <c r="D237" s="515"/>
      <c r="E237" s="515"/>
      <c r="F237" s="515"/>
      <c r="G237" s="516"/>
      <c r="I237" s="402"/>
      <c r="K237" s="402"/>
      <c r="L237" s="403"/>
      <c r="O237" s="392"/>
    </row>
    <row r="238" spans="1:15" ht="12.75">
      <c r="A238" s="433"/>
      <c r="B238" s="449"/>
      <c r="C238" s="517" t="s">
        <v>630</v>
      </c>
      <c r="D238" s="518"/>
      <c r="E238" s="452">
        <v>1256.85</v>
      </c>
      <c r="F238" s="406"/>
      <c r="G238" s="453"/>
      <c r="H238" s="408"/>
      <c r="I238" s="402"/>
      <c r="J238" s="409"/>
      <c r="K238" s="402"/>
      <c r="M238" s="403"/>
      <c r="O238" s="392"/>
    </row>
    <row r="239" spans="1:15" ht="12.75">
      <c r="A239" s="433"/>
      <c r="B239" s="449"/>
      <c r="C239" s="517" t="s">
        <v>629</v>
      </c>
      <c r="D239" s="518"/>
      <c r="E239" s="452">
        <v>0.498</v>
      </c>
      <c r="F239" s="406"/>
      <c r="G239" s="453"/>
      <c r="H239" s="408"/>
      <c r="I239" s="402"/>
      <c r="J239" s="409"/>
      <c r="K239" s="402"/>
      <c r="M239" s="403"/>
      <c r="O239" s="392"/>
    </row>
    <row r="240" spans="1:80" ht="22.5">
      <c r="A240" s="444">
        <v>42</v>
      </c>
      <c r="B240" s="445" t="s">
        <v>628</v>
      </c>
      <c r="C240" s="446" t="s">
        <v>1927</v>
      </c>
      <c r="D240" s="447" t="s">
        <v>26</v>
      </c>
      <c r="E240" s="448">
        <v>41.46</v>
      </c>
      <c r="F240" s="397"/>
      <c r="G240" s="425">
        <f>E240*F240</f>
        <v>0</v>
      </c>
      <c r="H240" s="399">
        <v>0.0158</v>
      </c>
      <c r="I240" s="400">
        <f>E240*H240</f>
        <v>0.6550680000000001</v>
      </c>
      <c r="J240" s="399"/>
      <c r="K240" s="400">
        <f>E240*J240</f>
        <v>0</v>
      </c>
      <c r="O240" s="392"/>
      <c r="AZ240" s="384">
        <v>2</v>
      </c>
      <c r="BA240" s="384">
        <f>IF(AZ240=1,G240,0)</f>
        <v>0</v>
      </c>
      <c r="BB240" s="384">
        <f>IF(AZ240=2,G240,0)</f>
        <v>0</v>
      </c>
      <c r="BC240" s="384">
        <f>IF(AZ240=3,G240,0)</f>
        <v>0</v>
      </c>
      <c r="BD240" s="384">
        <f>IF(AZ240=4,G240,0)</f>
        <v>0</v>
      </c>
      <c r="BE240" s="384">
        <f>IF(AZ240=5,G240,0)</f>
        <v>0</v>
      </c>
      <c r="CA240" s="392">
        <v>12</v>
      </c>
      <c r="CB240" s="392">
        <v>0</v>
      </c>
    </row>
    <row r="241" spans="1:15" ht="12.75">
      <c r="A241" s="433"/>
      <c r="B241" s="434"/>
      <c r="C241" s="514" t="s">
        <v>627</v>
      </c>
      <c r="D241" s="515"/>
      <c r="E241" s="515"/>
      <c r="F241" s="515"/>
      <c r="G241" s="516"/>
      <c r="I241" s="402"/>
      <c r="K241" s="402"/>
      <c r="L241" s="403"/>
      <c r="O241" s="392"/>
    </row>
    <row r="242" spans="1:15" ht="12.75">
      <c r="A242" s="433"/>
      <c r="B242" s="434"/>
      <c r="C242" s="514" t="s">
        <v>626</v>
      </c>
      <c r="D242" s="515"/>
      <c r="E242" s="515"/>
      <c r="F242" s="515"/>
      <c r="G242" s="516"/>
      <c r="I242" s="402"/>
      <c r="K242" s="402"/>
      <c r="L242" s="403"/>
      <c r="O242" s="392"/>
    </row>
    <row r="243" spans="1:15" ht="12.75">
      <c r="A243" s="433"/>
      <c r="B243" s="449"/>
      <c r="C243" s="517" t="s">
        <v>625</v>
      </c>
      <c r="D243" s="518"/>
      <c r="E243" s="452">
        <v>33.2</v>
      </c>
      <c r="F243" s="406"/>
      <c r="G243" s="453"/>
      <c r="H243" s="408"/>
      <c r="I243" s="402"/>
      <c r="J243" s="409"/>
      <c r="K243" s="402"/>
      <c r="M243" s="403"/>
      <c r="O243" s="392"/>
    </row>
    <row r="244" spans="1:15" ht="12.75">
      <c r="A244" s="433"/>
      <c r="B244" s="449"/>
      <c r="C244" s="517" t="s">
        <v>624</v>
      </c>
      <c r="D244" s="518"/>
      <c r="E244" s="452">
        <v>8.26</v>
      </c>
      <c r="F244" s="406"/>
      <c r="G244" s="453"/>
      <c r="H244" s="408"/>
      <c r="I244" s="402"/>
      <c r="J244" s="409"/>
      <c r="K244" s="402"/>
      <c r="M244" s="403"/>
      <c r="O244" s="392"/>
    </row>
    <row r="245" spans="1:80" ht="12.75">
      <c r="A245" s="444">
        <v>43</v>
      </c>
      <c r="B245" s="445" t="s">
        <v>623</v>
      </c>
      <c r="C245" s="446" t="s">
        <v>622</v>
      </c>
      <c r="D245" s="447" t="s">
        <v>262</v>
      </c>
      <c r="E245" s="448">
        <v>0.655068</v>
      </c>
      <c r="F245" s="397"/>
      <c r="G245" s="425">
        <f>E245*F245</f>
        <v>0</v>
      </c>
      <c r="H245" s="399">
        <v>0</v>
      </c>
      <c r="I245" s="400">
        <f>E245*H245</f>
        <v>0</v>
      </c>
      <c r="J245" s="399"/>
      <c r="K245" s="400">
        <f>E245*J245</f>
        <v>0</v>
      </c>
      <c r="O245" s="392"/>
      <c r="AZ245" s="384">
        <v>2</v>
      </c>
      <c r="BA245" s="384">
        <f>IF(AZ245=1,G245,0)</f>
        <v>0</v>
      </c>
      <c r="BB245" s="384">
        <f>IF(AZ245=2,G245,0)</f>
        <v>0</v>
      </c>
      <c r="BC245" s="384">
        <f>IF(AZ245=3,G245,0)</f>
        <v>0</v>
      </c>
      <c r="BD245" s="384">
        <f>IF(AZ245=4,G245,0)</f>
        <v>0</v>
      </c>
      <c r="BE245" s="384">
        <f>IF(AZ245=5,G245,0)</f>
        <v>0</v>
      </c>
      <c r="CA245" s="392">
        <v>7</v>
      </c>
      <c r="CB245" s="392">
        <v>1001</v>
      </c>
    </row>
    <row r="246" spans="1:57" ht="12.75">
      <c r="A246" s="410"/>
      <c r="B246" s="411" t="s">
        <v>180</v>
      </c>
      <c r="C246" s="412" t="s">
        <v>275</v>
      </c>
      <c r="D246" s="413"/>
      <c r="E246" s="414"/>
      <c r="F246" s="415"/>
      <c r="G246" s="426">
        <f>SUM(G235:G245)</f>
        <v>0</v>
      </c>
      <c r="H246" s="416"/>
      <c r="I246" s="417">
        <f>SUM(I235:I245)</f>
        <v>0.6550680000000001</v>
      </c>
      <c r="J246" s="416"/>
      <c r="K246" s="417">
        <f>SUM(K235:K245)</f>
        <v>0</v>
      </c>
      <c r="O246" s="392"/>
      <c r="BA246" s="418">
        <f>SUM(BA235:BA245)</f>
        <v>0</v>
      </c>
      <c r="BB246" s="418">
        <f>SUM(BB235:BB245)</f>
        <v>0</v>
      </c>
      <c r="BC246" s="418">
        <f>SUM(BC235:BC245)</f>
        <v>0</v>
      </c>
      <c r="BD246" s="418">
        <f>SUM(BD235:BD245)</f>
        <v>0</v>
      </c>
      <c r="BE246" s="418">
        <f>SUM(BE235:BE245)</f>
        <v>0</v>
      </c>
    </row>
    <row r="247" spans="1:15" ht="12.75">
      <c r="A247" s="427" t="s">
        <v>170</v>
      </c>
      <c r="B247" s="428" t="s">
        <v>101</v>
      </c>
      <c r="C247" s="429" t="s">
        <v>102</v>
      </c>
      <c r="D247" s="430"/>
      <c r="E247" s="431"/>
      <c r="F247" s="431"/>
      <c r="G247" s="432"/>
      <c r="H247" s="388"/>
      <c r="I247" s="389"/>
      <c r="J247" s="390"/>
      <c r="K247" s="391"/>
      <c r="O247" s="392"/>
    </row>
    <row r="248" spans="1:80" ht="12.75">
      <c r="A248" s="444">
        <v>44</v>
      </c>
      <c r="B248" s="445" t="s">
        <v>276</v>
      </c>
      <c r="C248" s="446" t="s">
        <v>277</v>
      </c>
      <c r="D248" s="447" t="s">
        <v>262</v>
      </c>
      <c r="E248" s="448">
        <v>51.957</v>
      </c>
      <c r="F248" s="397"/>
      <c r="G248" s="425">
        <f>E248*F248</f>
        <v>0</v>
      </c>
      <c r="H248" s="399">
        <v>0</v>
      </c>
      <c r="I248" s="400">
        <f>E248*H248</f>
        <v>0</v>
      </c>
      <c r="J248" s="399"/>
      <c r="K248" s="400">
        <f>E248*J248</f>
        <v>0</v>
      </c>
      <c r="O248" s="392"/>
      <c r="AZ248" s="384">
        <v>1</v>
      </c>
      <c r="BA248" s="384">
        <f>IF(AZ248=1,G248,0)</f>
        <v>0</v>
      </c>
      <c r="BB248" s="384">
        <f>IF(AZ248=2,G248,0)</f>
        <v>0</v>
      </c>
      <c r="BC248" s="384">
        <f>IF(AZ248=3,G248,0)</f>
        <v>0</v>
      </c>
      <c r="BD248" s="384">
        <f>IF(AZ248=4,G248,0)</f>
        <v>0</v>
      </c>
      <c r="BE248" s="384">
        <f>IF(AZ248=5,G248,0)</f>
        <v>0</v>
      </c>
      <c r="CA248" s="392">
        <v>8</v>
      </c>
      <c r="CB248" s="392">
        <v>0</v>
      </c>
    </row>
    <row r="249" spans="1:80" ht="12.75">
      <c r="A249" s="444">
        <v>45</v>
      </c>
      <c r="B249" s="445" t="s">
        <v>278</v>
      </c>
      <c r="C249" s="446" t="s">
        <v>279</v>
      </c>
      <c r="D249" s="447" t="s">
        <v>262</v>
      </c>
      <c r="E249" s="448">
        <v>51.957</v>
      </c>
      <c r="F249" s="397"/>
      <c r="G249" s="425">
        <f>E249*F249</f>
        <v>0</v>
      </c>
      <c r="H249" s="399">
        <v>0</v>
      </c>
      <c r="I249" s="400">
        <f>E249*H249</f>
        <v>0</v>
      </c>
      <c r="J249" s="399"/>
      <c r="K249" s="400">
        <f>E249*J249</f>
        <v>0</v>
      </c>
      <c r="O249" s="392"/>
      <c r="AZ249" s="384">
        <v>1</v>
      </c>
      <c r="BA249" s="384">
        <f>IF(AZ249=1,G249,0)</f>
        <v>0</v>
      </c>
      <c r="BB249" s="384">
        <f>IF(AZ249=2,G249,0)</f>
        <v>0</v>
      </c>
      <c r="BC249" s="384">
        <f>IF(AZ249=3,G249,0)</f>
        <v>0</v>
      </c>
      <c r="BD249" s="384">
        <f>IF(AZ249=4,G249,0)</f>
        <v>0</v>
      </c>
      <c r="BE249" s="384">
        <f>IF(AZ249=5,G249,0)</f>
        <v>0</v>
      </c>
      <c r="CA249" s="392">
        <v>8</v>
      </c>
      <c r="CB249" s="392">
        <v>0</v>
      </c>
    </row>
    <row r="250" spans="1:80" ht="12.75">
      <c r="A250" s="444">
        <v>46</v>
      </c>
      <c r="B250" s="445" t="s">
        <v>280</v>
      </c>
      <c r="C250" s="446" t="s">
        <v>281</v>
      </c>
      <c r="D250" s="447" t="s">
        <v>262</v>
      </c>
      <c r="E250" s="448">
        <v>51.957</v>
      </c>
      <c r="F250" s="397"/>
      <c r="G250" s="425">
        <f>E250*F250</f>
        <v>0</v>
      </c>
      <c r="H250" s="399">
        <v>0</v>
      </c>
      <c r="I250" s="400">
        <f>E250*H250</f>
        <v>0</v>
      </c>
      <c r="J250" s="399"/>
      <c r="K250" s="400">
        <f>E250*J250</f>
        <v>0</v>
      </c>
      <c r="O250" s="392"/>
      <c r="AZ250" s="384">
        <v>1</v>
      </c>
      <c r="BA250" s="384">
        <f>IF(AZ250=1,G250,0)</f>
        <v>0</v>
      </c>
      <c r="BB250" s="384">
        <f>IF(AZ250=2,G250,0)</f>
        <v>0</v>
      </c>
      <c r="BC250" s="384">
        <f>IF(AZ250=3,G250,0)</f>
        <v>0</v>
      </c>
      <c r="BD250" s="384">
        <f>IF(AZ250=4,G250,0)</f>
        <v>0</v>
      </c>
      <c r="BE250" s="384">
        <f>IF(AZ250=5,G250,0)</f>
        <v>0</v>
      </c>
      <c r="CA250" s="392">
        <v>8</v>
      </c>
      <c r="CB250" s="392">
        <v>0</v>
      </c>
    </row>
    <row r="251" spans="1:80" ht="12.75">
      <c r="A251" s="444">
        <v>47</v>
      </c>
      <c r="B251" s="445" t="s">
        <v>282</v>
      </c>
      <c r="C251" s="446" t="s">
        <v>283</v>
      </c>
      <c r="D251" s="447" t="s">
        <v>262</v>
      </c>
      <c r="E251" s="448">
        <v>467.613</v>
      </c>
      <c r="F251" s="397"/>
      <c r="G251" s="425">
        <f>E251*F251</f>
        <v>0</v>
      </c>
      <c r="H251" s="399">
        <v>0</v>
      </c>
      <c r="I251" s="400">
        <f>E251*H251</f>
        <v>0</v>
      </c>
      <c r="J251" s="399"/>
      <c r="K251" s="400">
        <f>E251*J251</f>
        <v>0</v>
      </c>
      <c r="O251" s="392"/>
      <c r="AZ251" s="384">
        <v>1</v>
      </c>
      <c r="BA251" s="384">
        <f>IF(AZ251=1,G251,0)</f>
        <v>0</v>
      </c>
      <c r="BB251" s="384">
        <f>IF(AZ251=2,G251,0)</f>
        <v>0</v>
      </c>
      <c r="BC251" s="384">
        <f>IF(AZ251=3,G251,0)</f>
        <v>0</v>
      </c>
      <c r="BD251" s="384">
        <f>IF(AZ251=4,G251,0)</f>
        <v>0</v>
      </c>
      <c r="BE251" s="384">
        <f>IF(AZ251=5,G251,0)</f>
        <v>0</v>
      </c>
      <c r="CA251" s="392">
        <v>8</v>
      </c>
      <c r="CB251" s="392">
        <v>0</v>
      </c>
    </row>
    <row r="252" spans="1:15" ht="12.75">
      <c r="A252" s="433"/>
      <c r="B252" s="434"/>
      <c r="C252" s="514" t="s">
        <v>284</v>
      </c>
      <c r="D252" s="515"/>
      <c r="E252" s="515"/>
      <c r="F252" s="515"/>
      <c r="G252" s="516"/>
      <c r="I252" s="402"/>
      <c r="K252" s="402"/>
      <c r="L252" s="403"/>
      <c r="O252" s="392"/>
    </row>
    <row r="253" spans="1:80" ht="12.75">
      <c r="A253" s="444">
        <v>48</v>
      </c>
      <c r="B253" s="445" t="s">
        <v>285</v>
      </c>
      <c r="C253" s="446" t="s">
        <v>286</v>
      </c>
      <c r="D253" s="447" t="s">
        <v>262</v>
      </c>
      <c r="E253" s="448">
        <v>51.957</v>
      </c>
      <c r="F253" s="397"/>
      <c r="G253" s="425">
        <f>E253*F253</f>
        <v>0</v>
      </c>
      <c r="H253" s="399">
        <v>0</v>
      </c>
      <c r="I253" s="400">
        <f>E253*H253</f>
        <v>0</v>
      </c>
      <c r="J253" s="399"/>
      <c r="K253" s="400">
        <f>E253*J253</f>
        <v>0</v>
      </c>
      <c r="O253" s="392"/>
      <c r="AZ253" s="384">
        <v>1</v>
      </c>
      <c r="BA253" s="384">
        <f>IF(AZ253=1,G253,0)</f>
        <v>0</v>
      </c>
      <c r="BB253" s="384">
        <f>IF(AZ253=2,G253,0)</f>
        <v>0</v>
      </c>
      <c r="BC253" s="384">
        <f>IF(AZ253=3,G253,0)</f>
        <v>0</v>
      </c>
      <c r="BD253" s="384">
        <f>IF(AZ253=4,G253,0)</f>
        <v>0</v>
      </c>
      <c r="BE253" s="384">
        <f>IF(AZ253=5,G253,0)</f>
        <v>0</v>
      </c>
      <c r="CA253" s="392">
        <v>8</v>
      </c>
      <c r="CB253" s="392">
        <v>0</v>
      </c>
    </row>
    <row r="254" spans="1:80" ht="12.75">
      <c r="A254" s="444">
        <v>49</v>
      </c>
      <c r="B254" s="445" t="s">
        <v>287</v>
      </c>
      <c r="C254" s="446" t="s">
        <v>288</v>
      </c>
      <c r="D254" s="447" t="s">
        <v>262</v>
      </c>
      <c r="E254" s="448">
        <v>51.957</v>
      </c>
      <c r="F254" s="397"/>
      <c r="G254" s="425">
        <f>E254*F254</f>
        <v>0</v>
      </c>
      <c r="H254" s="399">
        <v>0</v>
      </c>
      <c r="I254" s="400">
        <f>E254*H254</f>
        <v>0</v>
      </c>
      <c r="J254" s="399"/>
      <c r="K254" s="400">
        <f>E254*J254</f>
        <v>0</v>
      </c>
      <c r="O254" s="392"/>
      <c r="AZ254" s="384">
        <v>1</v>
      </c>
      <c r="BA254" s="384">
        <f>IF(AZ254=1,G254,0)</f>
        <v>0</v>
      </c>
      <c r="BB254" s="384">
        <f>IF(AZ254=2,G254,0)</f>
        <v>0</v>
      </c>
      <c r="BC254" s="384">
        <f>IF(AZ254=3,G254,0)</f>
        <v>0</v>
      </c>
      <c r="BD254" s="384">
        <f>IF(AZ254=4,G254,0)</f>
        <v>0</v>
      </c>
      <c r="BE254" s="384">
        <f>IF(AZ254=5,G254,0)</f>
        <v>0</v>
      </c>
      <c r="CA254" s="392">
        <v>8</v>
      </c>
      <c r="CB254" s="392">
        <v>0</v>
      </c>
    </row>
    <row r="255" spans="1:57" ht="12.75">
      <c r="A255" s="439"/>
      <c r="B255" s="440" t="s">
        <v>180</v>
      </c>
      <c r="C255" s="441" t="s">
        <v>289</v>
      </c>
      <c r="D255" s="442"/>
      <c r="E255" s="438"/>
      <c r="F255" s="443"/>
      <c r="G255" s="426">
        <f>SUM(G247:G254)</f>
        <v>0</v>
      </c>
      <c r="H255" s="416"/>
      <c r="I255" s="417">
        <f>SUM(I247:I254)</f>
        <v>0</v>
      </c>
      <c r="J255" s="416"/>
      <c r="K255" s="417">
        <f>SUM(K247:K254)</f>
        <v>0</v>
      </c>
      <c r="O255" s="392"/>
      <c r="BA255" s="418">
        <f>SUM(BA247:BA254)</f>
        <v>0</v>
      </c>
      <c r="BB255" s="418">
        <f>SUM(BB247:BB254)</f>
        <v>0</v>
      </c>
      <c r="BC255" s="418">
        <f>SUM(BC247:BC254)</f>
        <v>0</v>
      </c>
      <c r="BD255" s="418">
        <f>SUM(BD247:BD254)</f>
        <v>0</v>
      </c>
      <c r="BE255" s="418">
        <f>SUM(BE247:BE254)</f>
        <v>0</v>
      </c>
    </row>
    <row r="256" ht="12.75">
      <c r="E256" s="384"/>
    </row>
    <row r="257" ht="12.75">
      <c r="E257" s="384"/>
    </row>
    <row r="258" ht="12.75">
      <c r="E258" s="384"/>
    </row>
    <row r="259" ht="12.75">
      <c r="E259" s="384"/>
    </row>
    <row r="260" ht="12.75">
      <c r="E260" s="384"/>
    </row>
    <row r="261" ht="12.75">
      <c r="E261" s="384"/>
    </row>
    <row r="262" ht="12.75">
      <c r="E262" s="384"/>
    </row>
    <row r="263" ht="12.75">
      <c r="E263" s="384"/>
    </row>
    <row r="264" ht="12.75">
      <c r="E264" s="384"/>
    </row>
    <row r="265" ht="12.75">
      <c r="E265" s="384"/>
    </row>
    <row r="266" ht="12.75">
      <c r="E266" s="384"/>
    </row>
    <row r="267" ht="12.75">
      <c r="E267" s="384"/>
    </row>
    <row r="268" ht="12.75">
      <c r="E268" s="384"/>
    </row>
    <row r="269" ht="12.75">
      <c r="E269" s="384"/>
    </row>
    <row r="270" ht="12.75">
      <c r="E270" s="384"/>
    </row>
    <row r="271" ht="12.75">
      <c r="E271" s="384"/>
    </row>
    <row r="272" ht="12.75">
      <c r="E272" s="384"/>
    </row>
    <row r="273" ht="12.75">
      <c r="E273" s="384"/>
    </row>
    <row r="274" ht="12.75">
      <c r="E274" s="384"/>
    </row>
    <row r="275" ht="12.75">
      <c r="E275" s="384"/>
    </row>
    <row r="276" ht="12.75">
      <c r="E276" s="384"/>
    </row>
    <row r="277" ht="12.75">
      <c r="E277" s="384"/>
    </row>
    <row r="278" ht="12.75">
      <c r="E278" s="384"/>
    </row>
    <row r="279" spans="1:7" ht="12.75">
      <c r="A279" s="409"/>
      <c r="B279" s="409"/>
      <c r="C279" s="409"/>
      <c r="D279" s="409"/>
      <c r="E279" s="409"/>
      <c r="F279" s="409"/>
      <c r="G279" s="409"/>
    </row>
    <row r="280" spans="1:7" ht="12.75">
      <c r="A280" s="409"/>
      <c r="B280" s="409"/>
      <c r="C280" s="409"/>
      <c r="D280" s="409"/>
      <c r="E280" s="409"/>
      <c r="F280" s="409"/>
      <c r="G280" s="409"/>
    </row>
    <row r="281" spans="1:7" ht="12.75">
      <c r="A281" s="409"/>
      <c r="B281" s="409"/>
      <c r="C281" s="409"/>
      <c r="D281" s="409"/>
      <c r="E281" s="409"/>
      <c r="F281" s="409"/>
      <c r="G281" s="409"/>
    </row>
    <row r="282" spans="1:7" ht="12.75">
      <c r="A282" s="409"/>
      <c r="B282" s="409"/>
      <c r="C282" s="409"/>
      <c r="D282" s="409"/>
      <c r="E282" s="409"/>
      <c r="F282" s="409"/>
      <c r="G282" s="409"/>
    </row>
    <row r="283" ht="12.75">
      <c r="E283" s="384"/>
    </row>
    <row r="284" ht="12.75">
      <c r="E284" s="384"/>
    </row>
    <row r="285" ht="12.75">
      <c r="E285" s="384"/>
    </row>
    <row r="286" ht="12.75">
      <c r="E286" s="384"/>
    </row>
    <row r="287" ht="12.75">
      <c r="E287" s="384"/>
    </row>
    <row r="288" ht="12.75">
      <c r="E288" s="384"/>
    </row>
    <row r="289" ht="12.75">
      <c r="E289" s="384"/>
    </row>
    <row r="290" ht="12.75">
      <c r="E290" s="384"/>
    </row>
    <row r="291" ht="12.75">
      <c r="E291" s="384"/>
    </row>
    <row r="292" ht="12.75">
      <c r="E292" s="384"/>
    </row>
    <row r="293" ht="12.75">
      <c r="E293" s="384"/>
    </row>
    <row r="294" ht="12.75">
      <c r="E294" s="384"/>
    </row>
    <row r="295" ht="12.75">
      <c r="E295" s="384"/>
    </row>
    <row r="296" ht="12.75">
      <c r="E296" s="384"/>
    </row>
    <row r="297" ht="12.75">
      <c r="E297" s="384"/>
    </row>
    <row r="298" ht="12.75">
      <c r="E298" s="384"/>
    </row>
    <row r="299" ht="12.75">
      <c r="E299" s="384"/>
    </row>
    <row r="300" ht="12.75">
      <c r="E300" s="384"/>
    </row>
    <row r="301" ht="12.75">
      <c r="E301" s="384"/>
    </row>
    <row r="302" ht="12.75">
      <c r="E302" s="384"/>
    </row>
    <row r="303" ht="12.75">
      <c r="E303" s="384"/>
    </row>
    <row r="304" ht="12.75">
      <c r="E304" s="384"/>
    </row>
    <row r="305" ht="12.75">
      <c r="E305" s="384"/>
    </row>
    <row r="306" ht="12.75">
      <c r="E306" s="384"/>
    </row>
    <row r="307" ht="12.75">
      <c r="E307" s="384"/>
    </row>
    <row r="308" ht="12.75">
      <c r="E308" s="384"/>
    </row>
    <row r="309" ht="12.75">
      <c r="E309" s="384"/>
    </row>
    <row r="310" ht="12.75">
      <c r="E310" s="384"/>
    </row>
    <row r="311" ht="12.75">
      <c r="E311" s="384"/>
    </row>
    <row r="312" ht="12.75">
      <c r="E312" s="384"/>
    </row>
    <row r="313" ht="12.75">
      <c r="E313" s="384"/>
    </row>
    <row r="314" spans="1:2" ht="12.75">
      <c r="A314" s="419"/>
      <c r="B314" s="419"/>
    </row>
    <row r="315" spans="1:7" ht="12.75">
      <c r="A315" s="409"/>
      <c r="B315" s="409"/>
      <c r="C315" s="420"/>
      <c r="D315" s="420"/>
      <c r="E315" s="421"/>
      <c r="F315" s="420"/>
      <c r="G315" s="422"/>
    </row>
    <row r="316" spans="1:7" ht="12.75">
      <c r="A316" s="423"/>
      <c r="B316" s="423"/>
      <c r="C316" s="409"/>
      <c r="D316" s="409"/>
      <c r="E316" s="424"/>
      <c r="F316" s="409"/>
      <c r="G316" s="409"/>
    </row>
    <row r="317" spans="1:7" ht="12.75">
      <c r="A317" s="409"/>
      <c r="B317" s="409"/>
      <c r="C317" s="409"/>
      <c r="D317" s="409"/>
      <c r="E317" s="424"/>
      <c r="F317" s="409"/>
      <c r="G317" s="409"/>
    </row>
    <row r="318" spans="1:7" ht="12.75">
      <c r="A318" s="409"/>
      <c r="B318" s="409"/>
      <c r="C318" s="409"/>
      <c r="D318" s="409"/>
      <c r="E318" s="424"/>
      <c r="F318" s="409"/>
      <c r="G318" s="409"/>
    </row>
    <row r="319" spans="1:7" ht="12.75">
      <c r="A319" s="409"/>
      <c r="B319" s="409"/>
      <c r="C319" s="409"/>
      <c r="D319" s="409"/>
      <c r="E319" s="424"/>
      <c r="F319" s="409"/>
      <c r="G319" s="409"/>
    </row>
    <row r="320" spans="1:7" ht="12.75">
      <c r="A320" s="409"/>
      <c r="B320" s="409"/>
      <c r="C320" s="409"/>
      <c r="D320" s="409"/>
      <c r="E320" s="424"/>
      <c r="F320" s="409"/>
      <c r="G320" s="409"/>
    </row>
    <row r="321" spans="1:7" ht="12.75">
      <c r="A321" s="409"/>
      <c r="B321" s="409"/>
      <c r="C321" s="409"/>
      <c r="D321" s="409"/>
      <c r="E321" s="424"/>
      <c r="F321" s="409"/>
      <c r="G321" s="409"/>
    </row>
    <row r="322" spans="1:7" ht="12.75">
      <c r="A322" s="409"/>
      <c r="B322" s="409"/>
      <c r="C322" s="409"/>
      <c r="D322" s="409"/>
      <c r="E322" s="424"/>
      <c r="F322" s="409"/>
      <c r="G322" s="409"/>
    </row>
    <row r="323" spans="1:7" ht="12.75">
      <c r="A323" s="409"/>
      <c r="B323" s="409"/>
      <c r="C323" s="409"/>
      <c r="D323" s="409"/>
      <c r="E323" s="424"/>
      <c r="F323" s="409"/>
      <c r="G323" s="409"/>
    </row>
    <row r="324" spans="1:7" ht="12.75">
      <c r="A324" s="409"/>
      <c r="B324" s="409"/>
      <c r="C324" s="409"/>
      <c r="D324" s="409"/>
      <c r="E324" s="424"/>
      <c r="F324" s="409"/>
      <c r="G324" s="409"/>
    </row>
    <row r="325" spans="1:7" ht="12.75">
      <c r="A325" s="409"/>
      <c r="B325" s="409"/>
      <c r="C325" s="409"/>
      <c r="D325" s="409"/>
      <c r="E325" s="424"/>
      <c r="F325" s="409"/>
      <c r="G325" s="409"/>
    </row>
    <row r="326" spans="1:7" ht="12.75">
      <c r="A326" s="409"/>
      <c r="B326" s="409"/>
      <c r="C326" s="409"/>
      <c r="D326" s="409"/>
      <c r="E326" s="424"/>
      <c r="F326" s="409"/>
      <c r="G326" s="409"/>
    </row>
    <row r="327" spans="1:7" ht="12.75">
      <c r="A327" s="409"/>
      <c r="B327" s="409"/>
      <c r="C327" s="409"/>
      <c r="D327" s="409"/>
      <c r="E327" s="424"/>
      <c r="F327" s="409"/>
      <c r="G327" s="409"/>
    </row>
    <row r="328" spans="1:7" ht="12.75">
      <c r="A328" s="409"/>
      <c r="B328" s="409"/>
      <c r="C328" s="409"/>
      <c r="D328" s="409"/>
      <c r="E328" s="424"/>
      <c r="F328" s="409"/>
      <c r="G328" s="409"/>
    </row>
  </sheetData>
  <sheetProtection password="A2DB" sheet="1" selectLockedCells="1"/>
  <mergeCells count="173">
    <mergeCell ref="C241:G241"/>
    <mergeCell ref="C242:G242"/>
    <mergeCell ref="C243:D243"/>
    <mergeCell ref="C244:D244"/>
    <mergeCell ref="C252:G252"/>
    <mergeCell ref="C227:D227"/>
    <mergeCell ref="C228:D228"/>
    <mergeCell ref="C230:D230"/>
    <mergeCell ref="C237:G237"/>
    <mergeCell ref="C238:D238"/>
    <mergeCell ref="C239:D239"/>
    <mergeCell ref="C211:D211"/>
    <mergeCell ref="C212:D212"/>
    <mergeCell ref="C216:D216"/>
    <mergeCell ref="C218:D218"/>
    <mergeCell ref="C222:G222"/>
    <mergeCell ref="C223:D223"/>
    <mergeCell ref="C203:D203"/>
    <mergeCell ref="C204:D204"/>
    <mergeCell ref="C205:D205"/>
    <mergeCell ref="C206:D206"/>
    <mergeCell ref="C207:D207"/>
    <mergeCell ref="C209:D209"/>
    <mergeCell ref="C196:D196"/>
    <mergeCell ref="C197:D197"/>
    <mergeCell ref="C198:D198"/>
    <mergeCell ref="C200:D200"/>
    <mergeCell ref="C201:D201"/>
    <mergeCell ref="C202:D202"/>
    <mergeCell ref="C190:D190"/>
    <mergeCell ref="C191:D191"/>
    <mergeCell ref="C192:D192"/>
    <mergeCell ref="C193:D193"/>
    <mergeCell ref="C194:D194"/>
    <mergeCell ref="C195:D195"/>
    <mergeCell ref="C183:D183"/>
    <mergeCell ref="C184:D184"/>
    <mergeCell ref="C185:D185"/>
    <mergeCell ref="C186:D186"/>
    <mergeCell ref="C187:D187"/>
    <mergeCell ref="C189:D189"/>
    <mergeCell ref="C176:D176"/>
    <mergeCell ref="C178:D178"/>
    <mergeCell ref="C179:D179"/>
    <mergeCell ref="C180:D180"/>
    <mergeCell ref="C181:D181"/>
    <mergeCell ref="C182:D182"/>
    <mergeCell ref="C169:D169"/>
    <mergeCell ref="C171:G171"/>
    <mergeCell ref="C172:G172"/>
    <mergeCell ref="C173:G173"/>
    <mergeCell ref="C174:D174"/>
    <mergeCell ref="C175:D175"/>
    <mergeCell ref="C159:D159"/>
    <mergeCell ref="C160:D160"/>
    <mergeCell ref="C164:G164"/>
    <mergeCell ref="C165:D165"/>
    <mergeCell ref="C166:D166"/>
    <mergeCell ref="C167:D167"/>
    <mergeCell ref="C151:G151"/>
    <mergeCell ref="C152:G152"/>
    <mergeCell ref="C153:D153"/>
    <mergeCell ref="C154:D154"/>
    <mergeCell ref="C157:G157"/>
    <mergeCell ref="C158:D158"/>
    <mergeCell ref="C144:G144"/>
    <mergeCell ref="C145:G145"/>
    <mergeCell ref="C146:D146"/>
    <mergeCell ref="C147:D147"/>
    <mergeCell ref="C148:D148"/>
    <mergeCell ref="C150:G150"/>
    <mergeCell ref="C136:D136"/>
    <mergeCell ref="C137:D137"/>
    <mergeCell ref="C138:D138"/>
    <mergeCell ref="C140:G140"/>
    <mergeCell ref="C142:G142"/>
    <mergeCell ref="C143:G143"/>
    <mergeCell ref="C130:G130"/>
    <mergeCell ref="C131:G131"/>
    <mergeCell ref="C132:D132"/>
    <mergeCell ref="C133:D133"/>
    <mergeCell ref="C134:D134"/>
    <mergeCell ref="C135:D135"/>
    <mergeCell ref="C122:G122"/>
    <mergeCell ref="C123:G123"/>
    <mergeCell ref="C124:G124"/>
    <mergeCell ref="C126:G126"/>
    <mergeCell ref="C127:G127"/>
    <mergeCell ref="C129:G129"/>
    <mergeCell ref="C115:G115"/>
    <mergeCell ref="C116:G116"/>
    <mergeCell ref="C117:D117"/>
    <mergeCell ref="C119:G119"/>
    <mergeCell ref="C120:G120"/>
    <mergeCell ref="C121:G121"/>
    <mergeCell ref="C108:D108"/>
    <mergeCell ref="C109:D109"/>
    <mergeCell ref="C110:D110"/>
    <mergeCell ref="C111:D111"/>
    <mergeCell ref="C113:G113"/>
    <mergeCell ref="C114:G114"/>
    <mergeCell ref="C101:D101"/>
    <mergeCell ref="C102:D102"/>
    <mergeCell ref="C103:D103"/>
    <mergeCell ref="C105:D105"/>
    <mergeCell ref="C106:D106"/>
    <mergeCell ref="C107:D107"/>
    <mergeCell ref="C94:D94"/>
    <mergeCell ref="C96:G96"/>
    <mergeCell ref="C97:D97"/>
    <mergeCell ref="C98:D98"/>
    <mergeCell ref="C99:D99"/>
    <mergeCell ref="C100:D100"/>
    <mergeCell ref="C88:D88"/>
    <mergeCell ref="C89:D89"/>
    <mergeCell ref="C90:D90"/>
    <mergeCell ref="C91:D91"/>
    <mergeCell ref="C92:D92"/>
    <mergeCell ref="C93:D93"/>
    <mergeCell ref="C80:D80"/>
    <mergeCell ref="C81:D81"/>
    <mergeCell ref="C82:D82"/>
    <mergeCell ref="C83:D83"/>
    <mergeCell ref="C84:D84"/>
    <mergeCell ref="C87:G87"/>
    <mergeCell ref="C73:D73"/>
    <mergeCell ref="C74:D74"/>
    <mergeCell ref="C75:D75"/>
    <mergeCell ref="C77:G77"/>
    <mergeCell ref="C78:D78"/>
    <mergeCell ref="C79:D79"/>
    <mergeCell ref="C66:D66"/>
    <mergeCell ref="C68:G68"/>
    <mergeCell ref="C69:D69"/>
    <mergeCell ref="C70:D70"/>
    <mergeCell ref="C71:D71"/>
    <mergeCell ref="C72:D72"/>
    <mergeCell ref="C60:G60"/>
    <mergeCell ref="C61:D61"/>
    <mergeCell ref="C62:D62"/>
    <mergeCell ref="C63:D63"/>
    <mergeCell ref="C64:D64"/>
    <mergeCell ref="C65:D65"/>
    <mergeCell ref="C38:D38"/>
    <mergeCell ref="C42:G42"/>
    <mergeCell ref="C54:G54"/>
    <mergeCell ref="C56:G56"/>
    <mergeCell ref="C57:D57"/>
    <mergeCell ref="C59:G59"/>
    <mergeCell ref="C30:D30"/>
    <mergeCell ref="C31:D31"/>
    <mergeCell ref="C33:D33"/>
    <mergeCell ref="C35:G35"/>
    <mergeCell ref="C36:D36"/>
    <mergeCell ref="C37:D37"/>
    <mergeCell ref="C19:G19"/>
    <mergeCell ref="C20:D20"/>
    <mergeCell ref="C21:D21"/>
    <mergeCell ref="C22:D22"/>
    <mergeCell ref="C27:D27"/>
    <mergeCell ref="C28:D28"/>
    <mergeCell ref="C12:G12"/>
    <mergeCell ref="C13:G13"/>
    <mergeCell ref="C14:G14"/>
    <mergeCell ref="C15:D15"/>
    <mergeCell ref="C16:D16"/>
    <mergeCell ref="C17:D17"/>
    <mergeCell ref="A1:G1"/>
    <mergeCell ref="A3:B3"/>
    <mergeCell ref="A4:B4"/>
    <mergeCell ref="E4:G4"/>
    <mergeCell ref="C9:G9"/>
    <mergeCell ref="C10:D10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4" customWidth="1"/>
    <col min="2" max="2" width="15.00390625" style="34" customWidth="1"/>
    <col min="3" max="3" width="15.875" style="34" customWidth="1"/>
    <col min="4" max="4" width="14.625" style="34" customWidth="1"/>
    <col min="5" max="5" width="13.625" style="34" customWidth="1"/>
    <col min="6" max="6" width="16.625" style="34" customWidth="1"/>
    <col min="7" max="7" width="15.25390625" style="34" customWidth="1"/>
    <col min="8" max="16384" width="9.125" style="34" customWidth="1"/>
  </cols>
  <sheetData>
    <row r="1" spans="1:7" ht="24.75" customHeight="1" thickBot="1">
      <c r="A1" s="114" t="s">
        <v>103</v>
      </c>
      <c r="B1" s="115"/>
      <c r="C1" s="115"/>
      <c r="D1" s="115"/>
      <c r="E1" s="115"/>
      <c r="F1" s="115"/>
      <c r="G1" s="115"/>
    </row>
    <row r="2" spans="1:7" ht="12.75" customHeight="1">
      <c r="A2" s="116" t="s">
        <v>2006</v>
      </c>
      <c r="B2" s="117"/>
      <c r="C2" s="118" t="s">
        <v>54</v>
      </c>
      <c r="D2" s="118" t="s">
        <v>619</v>
      </c>
      <c r="E2" s="119"/>
      <c r="F2" s="120" t="s">
        <v>104</v>
      </c>
      <c r="G2" s="121"/>
    </row>
    <row r="3" spans="1:7" ht="3" customHeight="1" hidden="1">
      <c r="A3" s="122"/>
      <c r="B3" s="123"/>
      <c r="C3" s="124"/>
      <c r="D3" s="124"/>
      <c r="E3" s="125"/>
      <c r="F3" s="126"/>
      <c r="G3" s="127"/>
    </row>
    <row r="4" spans="1:7" ht="12" customHeight="1">
      <c r="A4" s="128" t="s">
        <v>105</v>
      </c>
      <c r="B4" s="123"/>
      <c r="C4" s="124"/>
      <c r="D4" s="124"/>
      <c r="E4" s="125"/>
      <c r="F4" s="126" t="s">
        <v>106</v>
      </c>
      <c r="G4" s="129"/>
    </row>
    <row r="5" spans="1:7" ht="12.75" customHeight="1">
      <c r="A5" s="130" t="s">
        <v>616</v>
      </c>
      <c r="B5" s="131"/>
      <c r="C5" s="132" t="s">
        <v>619</v>
      </c>
      <c r="D5" s="133"/>
      <c r="E5" s="131"/>
      <c r="F5" s="126" t="s">
        <v>107</v>
      </c>
      <c r="G5" s="127"/>
    </row>
    <row r="6" spans="1:15" ht="12.75" customHeight="1">
      <c r="A6" s="128" t="s">
        <v>108</v>
      </c>
      <c r="B6" s="123"/>
      <c r="C6" s="124"/>
      <c r="D6" s="124"/>
      <c r="E6" s="125"/>
      <c r="F6" s="134" t="s">
        <v>109</v>
      </c>
      <c r="G6" s="135">
        <v>0</v>
      </c>
      <c r="O6" s="136"/>
    </row>
    <row r="7" spans="1:7" ht="12.75" customHeight="1">
      <c r="A7" s="137" t="s">
        <v>54</v>
      </c>
      <c r="B7" s="138"/>
      <c r="C7" s="139" t="s">
        <v>55</v>
      </c>
      <c r="D7" s="140"/>
      <c r="E7" s="140"/>
      <c r="F7" s="141" t="s">
        <v>110</v>
      </c>
      <c r="G7" s="135">
        <f>IF(G6=0,,ROUND((F30+F32)/G6,1))</f>
        <v>0</v>
      </c>
    </row>
    <row r="8" spans="1:9" ht="12.75">
      <c r="A8" s="142" t="s">
        <v>111</v>
      </c>
      <c r="B8" s="126"/>
      <c r="C8" s="486"/>
      <c r="D8" s="486"/>
      <c r="E8" s="487"/>
      <c r="F8" s="143" t="s">
        <v>112</v>
      </c>
      <c r="G8" s="144"/>
      <c r="H8" s="145"/>
      <c r="I8" s="146"/>
    </row>
    <row r="9" spans="1:8" ht="12.75">
      <c r="A9" s="142" t="s">
        <v>113</v>
      </c>
      <c r="B9" s="126"/>
      <c r="C9" s="486"/>
      <c r="D9" s="486"/>
      <c r="E9" s="487"/>
      <c r="F9" s="126"/>
      <c r="G9" s="147"/>
      <c r="H9" s="148"/>
    </row>
    <row r="10" spans="1:8" ht="12.75">
      <c r="A10" s="142" t="s">
        <v>114</v>
      </c>
      <c r="B10" s="126"/>
      <c r="C10" s="486"/>
      <c r="D10" s="486"/>
      <c r="E10" s="486"/>
      <c r="F10" s="149"/>
      <c r="G10" s="150"/>
      <c r="H10" s="151"/>
    </row>
    <row r="11" spans="1:57" ht="13.5" customHeight="1">
      <c r="A11" s="142" t="s">
        <v>115</v>
      </c>
      <c r="B11" s="126"/>
      <c r="C11" s="486" t="s">
        <v>60</v>
      </c>
      <c r="D11" s="486"/>
      <c r="E11" s="486"/>
      <c r="F11" s="152" t="s">
        <v>116</v>
      </c>
      <c r="G11" s="153"/>
      <c r="H11" s="148"/>
      <c r="BA11" s="154"/>
      <c r="BB11" s="154"/>
      <c r="BC11" s="154"/>
      <c r="BD11" s="154"/>
      <c r="BE11" s="154"/>
    </row>
    <row r="12" spans="1:8" ht="12.75" customHeight="1">
      <c r="A12" s="155" t="s">
        <v>117</v>
      </c>
      <c r="B12" s="123"/>
      <c r="C12" s="488"/>
      <c r="D12" s="488"/>
      <c r="E12" s="488"/>
      <c r="F12" s="156" t="s">
        <v>118</v>
      </c>
      <c r="G12" s="157"/>
      <c r="H12" s="148"/>
    </row>
    <row r="13" spans="1:8" ht="28.5" customHeight="1" thickBot="1">
      <c r="A13" s="158" t="s">
        <v>119</v>
      </c>
      <c r="B13" s="159"/>
      <c r="C13" s="159"/>
      <c r="D13" s="159"/>
      <c r="E13" s="160"/>
      <c r="F13" s="160"/>
      <c r="G13" s="161"/>
      <c r="H13" s="148"/>
    </row>
    <row r="14" spans="1:7" ht="17.25" customHeight="1" thickBot="1">
      <c r="A14" s="162" t="s">
        <v>120</v>
      </c>
      <c r="B14" s="163"/>
      <c r="C14" s="164"/>
      <c r="D14" s="165" t="s">
        <v>121</v>
      </c>
      <c r="E14" s="166"/>
      <c r="F14" s="166"/>
      <c r="G14" s="164"/>
    </row>
    <row r="15" spans="1:7" ht="15.75" customHeight="1">
      <c r="A15" s="167"/>
      <c r="B15" s="168" t="s">
        <v>122</v>
      </c>
      <c r="C15" s="169">
        <f>'SO 10 1231-83 Rek'!E25</f>
        <v>0</v>
      </c>
      <c r="D15" s="170">
        <f>'SO 10 1231-83 Rek'!A33</f>
        <v>0</v>
      </c>
      <c r="E15" s="171"/>
      <c r="F15" s="172"/>
      <c r="G15" s="169">
        <f>'SO 10 1231-83 Rek'!I33</f>
        <v>0</v>
      </c>
    </row>
    <row r="16" spans="1:7" ht="15.75" customHeight="1">
      <c r="A16" s="167" t="s">
        <v>123</v>
      </c>
      <c r="B16" s="168" t="s">
        <v>124</v>
      </c>
      <c r="C16" s="169">
        <f>'SO 10 1231-83 Rek'!F25</f>
        <v>0</v>
      </c>
      <c r="D16" s="122"/>
      <c r="E16" s="173"/>
      <c r="F16" s="174"/>
      <c r="G16" s="169"/>
    </row>
    <row r="17" spans="1:7" ht="15.75" customHeight="1">
      <c r="A17" s="167" t="s">
        <v>125</v>
      </c>
      <c r="B17" s="168" t="s">
        <v>126</v>
      </c>
      <c r="C17" s="169">
        <f>'SO 10 1231-83 Rek'!H25</f>
        <v>0</v>
      </c>
      <c r="D17" s="122"/>
      <c r="E17" s="173"/>
      <c r="F17" s="174"/>
      <c r="G17" s="169"/>
    </row>
    <row r="18" spans="1:7" ht="15.75" customHeight="1">
      <c r="A18" s="175" t="s">
        <v>127</v>
      </c>
      <c r="B18" s="176" t="s">
        <v>128</v>
      </c>
      <c r="C18" s="169">
        <f>'SO 10 1231-83 Rek'!G25</f>
        <v>0</v>
      </c>
      <c r="D18" s="122"/>
      <c r="E18" s="173"/>
      <c r="F18" s="174"/>
      <c r="G18" s="169"/>
    </row>
    <row r="19" spans="1:7" ht="15.75" customHeight="1">
      <c r="A19" s="177" t="s">
        <v>129</v>
      </c>
      <c r="B19" s="168"/>
      <c r="C19" s="169">
        <f>SUM(C15:C18)</f>
        <v>0</v>
      </c>
      <c r="D19" s="122"/>
      <c r="E19" s="173"/>
      <c r="F19" s="174"/>
      <c r="G19" s="169"/>
    </row>
    <row r="20" spans="1:7" ht="15.75" customHeight="1">
      <c r="A20" s="177"/>
      <c r="B20" s="168"/>
      <c r="C20" s="169"/>
      <c r="D20" s="122"/>
      <c r="E20" s="173"/>
      <c r="F20" s="174"/>
      <c r="G20" s="169"/>
    </row>
    <row r="21" spans="1:7" ht="15.75" customHeight="1">
      <c r="A21" s="177" t="s">
        <v>87</v>
      </c>
      <c r="B21" s="168"/>
      <c r="C21" s="169">
        <f>'SO 10 1231-83 Rek'!I25</f>
        <v>0</v>
      </c>
      <c r="D21" s="122"/>
      <c r="E21" s="173"/>
      <c r="F21" s="174"/>
      <c r="G21" s="169"/>
    </row>
    <row r="22" spans="1:7" ht="15.75" customHeight="1">
      <c r="A22" s="178" t="s">
        <v>130</v>
      </c>
      <c r="B22" s="148"/>
      <c r="C22" s="169">
        <f>C19+C21</f>
        <v>0</v>
      </c>
      <c r="D22" s="122" t="s">
        <v>131</v>
      </c>
      <c r="E22" s="173"/>
      <c r="F22" s="174"/>
      <c r="G22" s="169">
        <f>G23-SUM(G15:G21)</f>
        <v>0</v>
      </c>
    </row>
    <row r="23" spans="1:7" ht="15.75" customHeight="1" thickBot="1">
      <c r="A23" s="489" t="s">
        <v>132</v>
      </c>
      <c r="B23" s="490"/>
      <c r="C23" s="179">
        <f>C22+G23</f>
        <v>0</v>
      </c>
      <c r="D23" s="180" t="s">
        <v>133</v>
      </c>
      <c r="E23" s="181"/>
      <c r="F23" s="182"/>
      <c r="G23" s="169">
        <f>'SO 10 1231-83 Rek'!H31</f>
        <v>0</v>
      </c>
    </row>
    <row r="24" spans="1:7" ht="12.75">
      <c r="A24" s="183" t="s">
        <v>134</v>
      </c>
      <c r="B24" s="184"/>
      <c r="C24" s="185"/>
      <c r="D24" s="184" t="s">
        <v>135</v>
      </c>
      <c r="E24" s="184"/>
      <c r="F24" s="186" t="s">
        <v>136</v>
      </c>
      <c r="G24" s="187"/>
    </row>
    <row r="25" spans="1:7" ht="12.75">
      <c r="A25" s="178" t="s">
        <v>137</v>
      </c>
      <c r="B25" s="148"/>
      <c r="C25" s="188"/>
      <c r="D25" s="148" t="s">
        <v>137</v>
      </c>
      <c r="F25" s="189" t="s">
        <v>137</v>
      </c>
      <c r="G25" s="190"/>
    </row>
    <row r="26" spans="1:7" ht="37.5" customHeight="1">
      <c r="A26" s="178" t="s">
        <v>138</v>
      </c>
      <c r="B26" s="191"/>
      <c r="C26" s="188"/>
      <c r="D26" s="148" t="s">
        <v>138</v>
      </c>
      <c r="F26" s="189" t="s">
        <v>138</v>
      </c>
      <c r="G26" s="190"/>
    </row>
    <row r="27" spans="1:7" ht="12.75">
      <c r="A27" s="178"/>
      <c r="B27" s="192"/>
      <c r="C27" s="188"/>
      <c r="D27" s="148"/>
      <c r="F27" s="189"/>
      <c r="G27" s="190"/>
    </row>
    <row r="28" spans="1:7" ht="12.75">
      <c r="A28" s="178" t="s">
        <v>139</v>
      </c>
      <c r="B28" s="148"/>
      <c r="C28" s="188"/>
      <c r="D28" s="189" t="s">
        <v>140</v>
      </c>
      <c r="E28" s="188"/>
      <c r="F28" s="193" t="s">
        <v>140</v>
      </c>
      <c r="G28" s="190"/>
    </row>
    <row r="29" spans="1:7" ht="69" customHeight="1">
      <c r="A29" s="178"/>
      <c r="B29" s="148"/>
      <c r="C29" s="194"/>
      <c r="D29" s="195"/>
      <c r="E29" s="194"/>
      <c r="F29" s="148"/>
      <c r="G29" s="190"/>
    </row>
    <row r="30" spans="1:7" ht="12.75">
      <c r="A30" s="196" t="s">
        <v>70</v>
      </c>
      <c r="B30" s="197"/>
      <c r="C30" s="198">
        <v>21</v>
      </c>
      <c r="D30" s="197" t="s">
        <v>141</v>
      </c>
      <c r="E30" s="199"/>
      <c r="F30" s="491">
        <f>C23-F32</f>
        <v>0</v>
      </c>
      <c r="G30" s="492"/>
    </row>
    <row r="31" spans="1:7" ht="12.75">
      <c r="A31" s="196" t="s">
        <v>142</v>
      </c>
      <c r="B31" s="197"/>
      <c r="C31" s="198">
        <f>C30</f>
        <v>21</v>
      </c>
      <c r="D31" s="197" t="s">
        <v>143</v>
      </c>
      <c r="E31" s="199"/>
      <c r="F31" s="491">
        <f>ROUND(PRODUCT(F30,C31/100),0)</f>
        <v>0</v>
      </c>
      <c r="G31" s="492"/>
    </row>
    <row r="32" spans="1:7" ht="12.75">
      <c r="A32" s="196" t="s">
        <v>70</v>
      </c>
      <c r="B32" s="197"/>
      <c r="C32" s="198">
        <v>0</v>
      </c>
      <c r="D32" s="197" t="s">
        <v>143</v>
      </c>
      <c r="E32" s="199"/>
      <c r="F32" s="491">
        <v>0</v>
      </c>
      <c r="G32" s="492"/>
    </row>
    <row r="33" spans="1:7" ht="12.75">
      <c r="A33" s="196" t="s">
        <v>142</v>
      </c>
      <c r="B33" s="200"/>
      <c r="C33" s="201">
        <f>C32</f>
        <v>0</v>
      </c>
      <c r="D33" s="197" t="s">
        <v>143</v>
      </c>
      <c r="E33" s="174"/>
      <c r="F33" s="491">
        <f>ROUND(PRODUCT(F32,C33/100),0)</f>
        <v>0</v>
      </c>
      <c r="G33" s="492"/>
    </row>
    <row r="34" spans="1:7" s="205" customFormat="1" ht="19.5" customHeight="1" thickBot="1">
      <c r="A34" s="202" t="s">
        <v>144</v>
      </c>
      <c r="B34" s="203"/>
      <c r="C34" s="203"/>
      <c r="D34" s="203"/>
      <c r="E34" s="204"/>
      <c r="F34" s="493">
        <f>ROUND(SUM(F30:F33),0)</f>
        <v>0</v>
      </c>
      <c r="G34" s="494"/>
    </row>
    <row r="36" spans="1:8" ht="12.75">
      <c r="A36" s="35" t="s">
        <v>145</v>
      </c>
      <c r="B36" s="35"/>
      <c r="C36" s="35"/>
      <c r="D36" s="35"/>
      <c r="E36" s="35"/>
      <c r="F36" s="35"/>
      <c r="G36" s="35"/>
      <c r="H36" s="34" t="s">
        <v>7</v>
      </c>
    </row>
    <row r="37" spans="1:8" ht="14.25" customHeight="1">
      <c r="A37" s="35"/>
      <c r="B37" s="495"/>
      <c r="C37" s="495"/>
      <c r="D37" s="495"/>
      <c r="E37" s="495"/>
      <c r="F37" s="495"/>
      <c r="G37" s="495"/>
      <c r="H37" s="34" t="s">
        <v>7</v>
      </c>
    </row>
    <row r="38" spans="1:8" ht="12.75" customHeight="1">
      <c r="A38" s="206"/>
      <c r="B38" s="495"/>
      <c r="C38" s="495"/>
      <c r="D38" s="495"/>
      <c r="E38" s="495"/>
      <c r="F38" s="495"/>
      <c r="G38" s="495"/>
      <c r="H38" s="34" t="s">
        <v>7</v>
      </c>
    </row>
    <row r="39" spans="1:8" ht="12.75">
      <c r="A39" s="206"/>
      <c r="B39" s="495"/>
      <c r="C39" s="495"/>
      <c r="D39" s="495"/>
      <c r="E39" s="495"/>
      <c r="F39" s="495"/>
      <c r="G39" s="495"/>
      <c r="H39" s="34" t="s">
        <v>7</v>
      </c>
    </row>
    <row r="40" spans="1:8" ht="12.75">
      <c r="A40" s="206"/>
      <c r="B40" s="495"/>
      <c r="C40" s="495"/>
      <c r="D40" s="495"/>
      <c r="E40" s="495"/>
      <c r="F40" s="495"/>
      <c r="G40" s="495"/>
      <c r="H40" s="34" t="s">
        <v>7</v>
      </c>
    </row>
    <row r="41" spans="1:8" ht="12.75">
      <c r="A41" s="206"/>
      <c r="B41" s="495"/>
      <c r="C41" s="495"/>
      <c r="D41" s="495"/>
      <c r="E41" s="495"/>
      <c r="F41" s="495"/>
      <c r="G41" s="495"/>
      <c r="H41" s="34" t="s">
        <v>7</v>
      </c>
    </row>
    <row r="42" spans="1:8" ht="20.25" customHeight="1">
      <c r="A42" s="206"/>
      <c r="B42" s="495"/>
      <c r="C42" s="495"/>
      <c r="D42" s="495"/>
      <c r="E42" s="495"/>
      <c r="F42" s="495"/>
      <c r="G42" s="495"/>
      <c r="H42" s="34" t="s">
        <v>7</v>
      </c>
    </row>
    <row r="43" spans="1:7" ht="20.25" customHeight="1">
      <c r="A43" s="206"/>
      <c r="B43" s="495"/>
      <c r="C43" s="495"/>
      <c r="D43" s="495"/>
      <c r="E43" s="495"/>
      <c r="F43" s="495"/>
      <c r="G43" s="495"/>
    </row>
    <row r="44" spans="1:7" ht="20.25" customHeight="1">
      <c r="A44" s="206"/>
      <c r="B44" s="495"/>
      <c r="C44" s="495"/>
      <c r="D44" s="495"/>
      <c r="E44" s="495"/>
      <c r="F44" s="495"/>
      <c r="G44" s="495"/>
    </row>
    <row r="45" spans="1:7" ht="20.25" customHeight="1">
      <c r="A45" s="206"/>
      <c r="B45" s="495"/>
      <c r="C45" s="495"/>
      <c r="D45" s="495"/>
      <c r="E45" s="495"/>
      <c r="F45" s="495"/>
      <c r="G45" s="495"/>
    </row>
    <row r="46" spans="1:7" ht="20.25" customHeight="1">
      <c r="A46" s="206"/>
      <c r="B46" s="495"/>
      <c r="C46" s="495"/>
      <c r="D46" s="495"/>
      <c r="E46" s="495"/>
      <c r="F46" s="495"/>
      <c r="G46" s="495"/>
    </row>
    <row r="47" spans="1:7" ht="20.25" customHeight="1">
      <c r="A47" s="206"/>
      <c r="B47" s="495"/>
      <c r="C47" s="495"/>
      <c r="D47" s="495"/>
      <c r="E47" s="495"/>
      <c r="F47" s="495"/>
      <c r="G47" s="495"/>
    </row>
    <row r="48" spans="1:7" ht="20.25" customHeight="1">
      <c r="A48" s="206"/>
      <c r="B48" s="495"/>
      <c r="C48" s="495"/>
      <c r="D48" s="495"/>
      <c r="E48" s="495"/>
      <c r="F48" s="495"/>
      <c r="G48" s="495"/>
    </row>
    <row r="49" spans="1:7" ht="20.25" customHeight="1">
      <c r="A49" s="206"/>
      <c r="B49" s="495"/>
      <c r="C49" s="495"/>
      <c r="D49" s="495"/>
      <c r="E49" s="495"/>
      <c r="F49" s="495"/>
      <c r="G49" s="495"/>
    </row>
    <row r="50" spans="1:7" ht="20.25" customHeight="1">
      <c r="A50" s="206"/>
      <c r="B50" s="495"/>
      <c r="C50" s="495"/>
      <c r="D50" s="495"/>
      <c r="E50" s="495"/>
      <c r="F50" s="495"/>
      <c r="G50" s="495"/>
    </row>
    <row r="51" spans="1:7" ht="20.25" customHeight="1">
      <c r="A51" s="206"/>
      <c r="B51" s="495"/>
      <c r="C51" s="495"/>
      <c r="D51" s="495"/>
      <c r="E51" s="495"/>
      <c r="F51" s="495"/>
      <c r="G51" s="495"/>
    </row>
    <row r="52" spans="1:7" ht="20.25" customHeight="1">
      <c r="A52" s="206"/>
      <c r="B52" s="495"/>
      <c r="C52" s="495"/>
      <c r="D52" s="495"/>
      <c r="E52" s="495"/>
      <c r="F52" s="495"/>
      <c r="G52" s="495"/>
    </row>
    <row r="53" spans="1:7" ht="20.25" customHeight="1">
      <c r="A53" s="206"/>
      <c r="B53" s="495"/>
      <c r="C53" s="495"/>
      <c r="D53" s="495"/>
      <c r="E53" s="495"/>
      <c r="F53" s="495"/>
      <c r="G53" s="495"/>
    </row>
    <row r="54" spans="1:8" ht="12.75">
      <c r="A54" s="206"/>
      <c r="B54" s="495"/>
      <c r="C54" s="495"/>
      <c r="D54" s="495"/>
      <c r="E54" s="495"/>
      <c r="F54" s="495"/>
      <c r="G54" s="495"/>
      <c r="H54" s="34" t="s">
        <v>7</v>
      </c>
    </row>
    <row r="55" spans="1:8" ht="12.75" customHeight="1">
      <c r="A55" s="206"/>
      <c r="B55" s="495"/>
      <c r="C55" s="495"/>
      <c r="D55" s="495"/>
      <c r="E55" s="495"/>
      <c r="F55" s="495"/>
      <c r="G55" s="495"/>
      <c r="H55" s="34" t="s">
        <v>7</v>
      </c>
    </row>
    <row r="56" spans="1:8" ht="12.75" customHeight="1">
      <c r="A56" s="206"/>
      <c r="B56" s="495"/>
      <c r="C56" s="495"/>
      <c r="D56" s="495"/>
      <c r="E56" s="495"/>
      <c r="F56" s="495"/>
      <c r="G56" s="495"/>
      <c r="H56" s="34" t="s">
        <v>7</v>
      </c>
    </row>
    <row r="57" spans="2:7" ht="12.75">
      <c r="B57" s="496"/>
      <c r="C57" s="496"/>
      <c r="D57" s="496"/>
      <c r="E57" s="496"/>
      <c r="F57" s="496"/>
      <c r="G57" s="496"/>
    </row>
    <row r="58" spans="2:7" ht="12.75">
      <c r="B58" s="496"/>
      <c r="C58" s="496"/>
      <c r="D58" s="496"/>
      <c r="E58" s="496"/>
      <c r="F58" s="496"/>
      <c r="G58" s="496"/>
    </row>
    <row r="59" spans="2:7" ht="12.75">
      <c r="B59" s="496"/>
      <c r="C59" s="496"/>
      <c r="D59" s="496"/>
      <c r="E59" s="496"/>
      <c r="F59" s="496"/>
      <c r="G59" s="496"/>
    </row>
    <row r="60" spans="2:7" ht="12.75">
      <c r="B60" s="496"/>
      <c r="C60" s="496"/>
      <c r="D60" s="496"/>
      <c r="E60" s="496"/>
      <c r="F60" s="496"/>
      <c r="G60" s="496"/>
    </row>
    <row r="61" spans="2:7" ht="12.75">
      <c r="B61" s="496"/>
      <c r="C61" s="496"/>
      <c r="D61" s="496"/>
      <c r="E61" s="496"/>
      <c r="F61" s="496"/>
      <c r="G61" s="496"/>
    </row>
    <row r="62" spans="2:7" ht="12.75">
      <c r="B62" s="496"/>
      <c r="C62" s="496"/>
      <c r="D62" s="496"/>
      <c r="E62" s="496"/>
      <c r="F62" s="496"/>
      <c r="G62" s="496"/>
    </row>
  </sheetData>
  <sheetProtection password="A2DB" sheet="1" selectLockedCells="1"/>
  <mergeCells count="18">
    <mergeCell ref="B57:G57"/>
    <mergeCell ref="B58:G58"/>
    <mergeCell ref="B59:G59"/>
    <mergeCell ref="B60:G60"/>
    <mergeCell ref="B61:G61"/>
    <mergeCell ref="B62:G62"/>
    <mergeCell ref="F30:G30"/>
    <mergeCell ref="F31:G31"/>
    <mergeCell ref="F32:G32"/>
    <mergeCell ref="F33:G33"/>
    <mergeCell ref="F34:G34"/>
    <mergeCell ref="B37:G56"/>
    <mergeCell ref="C8:E8"/>
    <mergeCell ref="C9:E9"/>
    <mergeCell ref="C10:E10"/>
    <mergeCell ref="C11:E11"/>
    <mergeCell ref="C12:E12"/>
    <mergeCell ref="A23:B23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E93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5.875" style="34" customWidth="1"/>
    <col min="2" max="2" width="6.125" style="34" customWidth="1"/>
    <col min="3" max="3" width="11.375" style="34" customWidth="1"/>
    <col min="4" max="4" width="15.875" style="34" customWidth="1"/>
    <col min="5" max="5" width="11.25390625" style="34" customWidth="1"/>
    <col min="6" max="6" width="10.875" style="34" customWidth="1"/>
    <col min="7" max="7" width="11.00390625" style="34" customWidth="1"/>
    <col min="8" max="8" width="11.125" style="34" customWidth="1"/>
    <col min="9" max="9" width="10.75390625" style="34" customWidth="1"/>
    <col min="10" max="16384" width="9.125" style="34" customWidth="1"/>
  </cols>
  <sheetData>
    <row r="1" spans="1:9" ht="13.5" thickTop="1">
      <c r="A1" s="497" t="s">
        <v>53</v>
      </c>
      <c r="B1" s="498"/>
      <c r="C1" s="207" t="s">
        <v>146</v>
      </c>
      <c r="D1" s="208"/>
      <c r="E1" s="209"/>
      <c r="F1" s="208"/>
      <c r="G1" s="210" t="s">
        <v>147</v>
      </c>
      <c r="H1" s="211" t="s">
        <v>54</v>
      </c>
      <c r="I1" s="212"/>
    </row>
    <row r="2" spans="1:9" ht="13.5" thickBot="1">
      <c r="A2" s="499" t="s">
        <v>2006</v>
      </c>
      <c r="B2" s="500"/>
      <c r="C2" s="213" t="s">
        <v>703</v>
      </c>
      <c r="D2" s="214"/>
      <c r="E2" s="215"/>
      <c r="F2" s="214"/>
      <c r="G2" s="501" t="s">
        <v>619</v>
      </c>
      <c r="H2" s="502"/>
      <c r="I2" s="503"/>
    </row>
    <row r="3" ht="13.5" thickTop="1">
      <c r="F3" s="148"/>
    </row>
    <row r="4" spans="1:9" ht="19.5" customHeight="1">
      <c r="A4" s="216" t="s">
        <v>149</v>
      </c>
      <c r="B4" s="217"/>
      <c r="C4" s="217"/>
      <c r="D4" s="217"/>
      <c r="E4" s="218"/>
      <c r="F4" s="217"/>
      <c r="G4" s="217"/>
      <c r="H4" s="217"/>
      <c r="I4" s="217"/>
    </row>
    <row r="5" ht="13.5" thickBot="1"/>
    <row r="6" spans="1:9" s="148" customFormat="1" ht="13.5" thickBot="1">
      <c r="A6" s="219"/>
      <c r="B6" s="220" t="s">
        <v>150</v>
      </c>
      <c r="C6" s="220"/>
      <c r="D6" s="221"/>
      <c r="E6" s="222" t="s">
        <v>83</v>
      </c>
      <c r="F6" s="223" t="s">
        <v>84</v>
      </c>
      <c r="G6" s="223" t="s">
        <v>85</v>
      </c>
      <c r="H6" s="223" t="s">
        <v>86</v>
      </c>
      <c r="I6" s="224" t="s">
        <v>87</v>
      </c>
    </row>
    <row r="7" spans="1:9" s="148" customFormat="1" ht="12.75">
      <c r="A7" s="225" t="str">
        <f>'SO 10 1231-83 Pol'!B7</f>
        <v>1</v>
      </c>
      <c r="B7" s="110" t="str">
        <f>'SO 10 1231-83 Pol'!C7</f>
        <v>Zemní práce</v>
      </c>
      <c r="D7" s="226"/>
      <c r="E7" s="227">
        <f>'SO 10 1231-83 Pol'!BA16</f>
        <v>0</v>
      </c>
      <c r="F7" s="228">
        <f>'SO 10 1231-83 Pol'!BB16</f>
        <v>0</v>
      </c>
      <c r="G7" s="228">
        <f>'SO 10 1231-83 Pol'!BC16</f>
        <v>0</v>
      </c>
      <c r="H7" s="228">
        <f>'SO 10 1231-83 Pol'!BD16</f>
        <v>0</v>
      </c>
      <c r="I7" s="229">
        <f>'SO 10 1231-83 Pol'!BE16</f>
        <v>0</v>
      </c>
    </row>
    <row r="8" spans="1:9" s="148" customFormat="1" ht="12.75">
      <c r="A8" s="225" t="str">
        <f>'SO 10 1231-83 Pol'!B17</f>
        <v>2</v>
      </c>
      <c r="B8" s="110" t="str">
        <f>'SO 10 1231-83 Pol'!C17</f>
        <v>Základy a zvláštní zakládání</v>
      </c>
      <c r="D8" s="226"/>
      <c r="E8" s="227">
        <f>'SO 10 1231-83 Pol'!BA25</f>
        <v>0</v>
      </c>
      <c r="F8" s="228">
        <f>'SO 10 1231-83 Pol'!BB25</f>
        <v>0</v>
      </c>
      <c r="G8" s="228">
        <f>'SO 10 1231-83 Pol'!BC25</f>
        <v>0</v>
      </c>
      <c r="H8" s="228">
        <f>'SO 10 1231-83 Pol'!BD25</f>
        <v>0</v>
      </c>
      <c r="I8" s="229">
        <f>'SO 10 1231-83 Pol'!BE25</f>
        <v>0</v>
      </c>
    </row>
    <row r="9" spans="1:9" s="148" customFormat="1" ht="12.75">
      <c r="A9" s="225" t="str">
        <f>'SO 10 1231-83 Pol'!B26</f>
        <v>300</v>
      </c>
      <c r="B9" s="110" t="str">
        <f>'SO 10 1231-83 Pol'!C26</f>
        <v>Sanace</v>
      </c>
      <c r="D9" s="226"/>
      <c r="E9" s="227">
        <f>'SO 10 1231-83 Pol'!BA188</f>
        <v>0</v>
      </c>
      <c r="F9" s="228">
        <f>'SO 10 1231-83 Pol'!BB188</f>
        <v>0</v>
      </c>
      <c r="G9" s="228">
        <f>'SO 10 1231-83 Pol'!BC188</f>
        <v>0</v>
      </c>
      <c r="H9" s="228">
        <f>'SO 10 1231-83 Pol'!BD188</f>
        <v>0</v>
      </c>
      <c r="I9" s="229">
        <f>'SO 10 1231-83 Pol'!BE188</f>
        <v>0</v>
      </c>
    </row>
    <row r="10" spans="1:9" s="148" customFormat="1" ht="12.75">
      <c r="A10" s="225" t="str">
        <f>'SO 10 1231-83 Pol'!B189</f>
        <v>61</v>
      </c>
      <c r="B10" s="110" t="str">
        <f>'SO 10 1231-83 Pol'!C189</f>
        <v>Upravy povrchů vnitřní</v>
      </c>
      <c r="D10" s="226"/>
      <c r="E10" s="227">
        <f>'SO 10 1231-83 Pol'!BA206</f>
        <v>0</v>
      </c>
      <c r="F10" s="228">
        <f>'SO 10 1231-83 Pol'!BB206</f>
        <v>0</v>
      </c>
      <c r="G10" s="228">
        <f>'SO 10 1231-83 Pol'!BC206</f>
        <v>0</v>
      </c>
      <c r="H10" s="228">
        <f>'SO 10 1231-83 Pol'!BD206</f>
        <v>0</v>
      </c>
      <c r="I10" s="229">
        <f>'SO 10 1231-83 Pol'!BE206</f>
        <v>0</v>
      </c>
    </row>
    <row r="11" spans="1:9" s="148" customFormat="1" ht="12.75">
      <c r="A11" s="225" t="str">
        <f>'SO 10 1231-83 Pol'!B207</f>
        <v>62</v>
      </c>
      <c r="B11" s="110" t="str">
        <f>'SO 10 1231-83 Pol'!C207</f>
        <v>Úpravy povrchů vnější</v>
      </c>
      <c r="D11" s="226"/>
      <c r="E11" s="227">
        <f>'SO 10 1231-83 Pol'!BA229</f>
        <v>0</v>
      </c>
      <c r="F11" s="228">
        <f>'SO 10 1231-83 Pol'!BB229</f>
        <v>0</v>
      </c>
      <c r="G11" s="228">
        <f>'SO 10 1231-83 Pol'!BC229</f>
        <v>0</v>
      </c>
      <c r="H11" s="228">
        <f>'SO 10 1231-83 Pol'!BD229</f>
        <v>0</v>
      </c>
      <c r="I11" s="229">
        <f>'SO 10 1231-83 Pol'!BE229</f>
        <v>0</v>
      </c>
    </row>
    <row r="12" spans="1:9" s="148" customFormat="1" ht="12.75">
      <c r="A12" s="225" t="str">
        <f>'SO 10 1231-83 Pol'!B230</f>
        <v>64</v>
      </c>
      <c r="B12" s="110" t="str">
        <f>'SO 10 1231-83 Pol'!C230</f>
        <v>Výplně otvorů</v>
      </c>
      <c r="D12" s="226"/>
      <c r="E12" s="227">
        <f>'SO 10 1231-83 Pol'!BA233</f>
        <v>0</v>
      </c>
      <c r="F12" s="228">
        <f>'SO 10 1231-83 Pol'!BB233</f>
        <v>0</v>
      </c>
      <c r="G12" s="228">
        <f>'SO 10 1231-83 Pol'!BC233</f>
        <v>0</v>
      </c>
      <c r="H12" s="228">
        <f>'SO 10 1231-83 Pol'!BD233</f>
        <v>0</v>
      </c>
      <c r="I12" s="229">
        <f>'SO 10 1231-83 Pol'!BE233</f>
        <v>0</v>
      </c>
    </row>
    <row r="13" spans="1:9" s="148" customFormat="1" ht="12.75">
      <c r="A13" s="225" t="str">
        <f>'SO 10 1231-83 Pol'!B234</f>
        <v>93</v>
      </c>
      <c r="B13" s="110" t="str">
        <f>'SO 10 1231-83 Pol'!C234</f>
        <v>Dokončovací práce inženýrskách staveb</v>
      </c>
      <c r="D13" s="226"/>
      <c r="E13" s="227">
        <f>'SO 10 1231-83 Pol'!BA250</f>
        <v>0</v>
      </c>
      <c r="F13" s="228">
        <f>'SO 10 1231-83 Pol'!BB250</f>
        <v>0</v>
      </c>
      <c r="G13" s="228">
        <f>'SO 10 1231-83 Pol'!BC250</f>
        <v>0</v>
      </c>
      <c r="H13" s="228">
        <f>'SO 10 1231-83 Pol'!BD250</f>
        <v>0</v>
      </c>
      <c r="I13" s="229">
        <f>'SO 10 1231-83 Pol'!BE250</f>
        <v>0</v>
      </c>
    </row>
    <row r="14" spans="1:9" s="148" customFormat="1" ht="12.75">
      <c r="A14" s="225" t="str">
        <f>'SO 10 1231-83 Pol'!B251</f>
        <v>96</v>
      </c>
      <c r="B14" s="110" t="str">
        <f>'SO 10 1231-83 Pol'!C251</f>
        <v>Bourání konstrukcí</v>
      </c>
      <c r="D14" s="226"/>
      <c r="E14" s="227">
        <f>'SO 10 1231-83 Pol'!BA266</f>
        <v>0</v>
      </c>
      <c r="F14" s="228">
        <f>'SO 10 1231-83 Pol'!BB266</f>
        <v>0</v>
      </c>
      <c r="G14" s="228">
        <f>'SO 10 1231-83 Pol'!BC266</f>
        <v>0</v>
      </c>
      <c r="H14" s="228">
        <f>'SO 10 1231-83 Pol'!BD266</f>
        <v>0</v>
      </c>
      <c r="I14" s="229">
        <f>'SO 10 1231-83 Pol'!BE266</f>
        <v>0</v>
      </c>
    </row>
    <row r="15" spans="1:9" s="148" customFormat="1" ht="12.75">
      <c r="A15" s="225" t="str">
        <f>'SO 10 1231-83 Pol'!B267</f>
        <v>97</v>
      </c>
      <c r="B15" s="110" t="str">
        <f>'SO 10 1231-83 Pol'!C267</f>
        <v>Prorážení otvorů</v>
      </c>
      <c r="D15" s="226"/>
      <c r="E15" s="227">
        <f>'SO 10 1231-83 Pol'!BA288</f>
        <v>0</v>
      </c>
      <c r="F15" s="228">
        <f>'SO 10 1231-83 Pol'!BB288</f>
        <v>0</v>
      </c>
      <c r="G15" s="228">
        <f>'SO 10 1231-83 Pol'!BC288</f>
        <v>0</v>
      </c>
      <c r="H15" s="228">
        <f>'SO 10 1231-83 Pol'!BD288</f>
        <v>0</v>
      </c>
      <c r="I15" s="229">
        <f>'SO 10 1231-83 Pol'!BE288</f>
        <v>0</v>
      </c>
    </row>
    <row r="16" spans="1:9" s="148" customFormat="1" ht="12.75">
      <c r="A16" s="225" t="str">
        <f>'SO 10 1231-83 Pol'!B289</f>
        <v>99</v>
      </c>
      <c r="B16" s="110" t="str">
        <f>'SO 10 1231-83 Pol'!C289</f>
        <v>Staveništní přesun hmot</v>
      </c>
      <c r="D16" s="226"/>
      <c r="E16" s="227">
        <f>'SO 10 1231-83 Pol'!BA291</f>
        <v>0</v>
      </c>
      <c r="F16" s="228">
        <f>'SO 10 1231-83 Pol'!BB291</f>
        <v>0</v>
      </c>
      <c r="G16" s="228">
        <f>'SO 10 1231-83 Pol'!BC291</f>
        <v>0</v>
      </c>
      <c r="H16" s="228">
        <f>'SO 10 1231-83 Pol'!BD291</f>
        <v>0</v>
      </c>
      <c r="I16" s="229">
        <f>'SO 10 1231-83 Pol'!BE291</f>
        <v>0</v>
      </c>
    </row>
    <row r="17" spans="1:9" s="148" customFormat="1" ht="12.75">
      <c r="A17" s="225" t="str">
        <f>'SO 10 1231-83 Pol'!B292</f>
        <v>711</v>
      </c>
      <c r="B17" s="110" t="str">
        <f>'SO 10 1231-83 Pol'!C292</f>
        <v>Izolace proti vodě</v>
      </c>
      <c r="D17" s="226"/>
      <c r="E17" s="227">
        <f>'SO 10 1231-83 Pol'!BA302</f>
        <v>0</v>
      </c>
      <c r="F17" s="228">
        <f>'SO 10 1231-83 Pol'!BB302</f>
        <v>0</v>
      </c>
      <c r="G17" s="228">
        <f>'SO 10 1231-83 Pol'!BC302</f>
        <v>0</v>
      </c>
      <c r="H17" s="228">
        <f>'SO 10 1231-83 Pol'!BD302</f>
        <v>0</v>
      </c>
      <c r="I17" s="229">
        <f>'SO 10 1231-83 Pol'!BE302</f>
        <v>0</v>
      </c>
    </row>
    <row r="18" spans="1:9" s="148" customFormat="1" ht="12.75">
      <c r="A18" s="225" t="str">
        <f>'SO 10 1231-83 Pol'!B303</f>
        <v>712</v>
      </c>
      <c r="B18" s="110" t="str">
        <f>'SO 10 1231-83 Pol'!C303</f>
        <v>Živičné krytiny</v>
      </c>
      <c r="D18" s="226"/>
      <c r="E18" s="227">
        <f>'SO 10 1231-83 Pol'!BA323</f>
        <v>0</v>
      </c>
      <c r="F18" s="228">
        <f>'SO 10 1231-83 Pol'!BB323</f>
        <v>0</v>
      </c>
      <c r="G18" s="228">
        <f>'SO 10 1231-83 Pol'!BC323</f>
        <v>0</v>
      </c>
      <c r="H18" s="228">
        <f>'SO 10 1231-83 Pol'!BD323</f>
        <v>0</v>
      </c>
      <c r="I18" s="229">
        <f>'SO 10 1231-83 Pol'!BE323</f>
        <v>0</v>
      </c>
    </row>
    <row r="19" spans="1:9" s="148" customFormat="1" ht="12.75">
      <c r="A19" s="225" t="str">
        <f>'SO 10 1231-83 Pol'!B324</f>
        <v>764</v>
      </c>
      <c r="B19" s="110" t="str">
        <f>'SO 10 1231-83 Pol'!C324</f>
        <v>Konstrukce klempířské</v>
      </c>
      <c r="D19" s="226"/>
      <c r="E19" s="227">
        <f>'SO 10 1231-83 Pol'!BA351</f>
        <v>0</v>
      </c>
      <c r="F19" s="228">
        <f>'SO 10 1231-83 Pol'!BB351</f>
        <v>0</v>
      </c>
      <c r="G19" s="228">
        <f>'SO 10 1231-83 Pol'!BC351</f>
        <v>0</v>
      </c>
      <c r="H19" s="228">
        <f>'SO 10 1231-83 Pol'!BD351</f>
        <v>0</v>
      </c>
      <c r="I19" s="229">
        <f>'SO 10 1231-83 Pol'!BE351</f>
        <v>0</v>
      </c>
    </row>
    <row r="20" spans="1:9" s="148" customFormat="1" ht="12.75">
      <c r="A20" s="225" t="str">
        <f>'SO 10 1231-83 Pol'!B352</f>
        <v>767</v>
      </c>
      <c r="B20" s="110" t="str">
        <f>'SO 10 1231-83 Pol'!C352</f>
        <v>Konstrukce zámečnické</v>
      </c>
      <c r="D20" s="226"/>
      <c r="E20" s="227">
        <f>'SO 10 1231-83 Pol'!BA410</f>
        <v>0</v>
      </c>
      <c r="F20" s="228">
        <f>'SO 10 1231-83 Pol'!BB410</f>
        <v>0</v>
      </c>
      <c r="G20" s="228">
        <f>'SO 10 1231-83 Pol'!BC410</f>
        <v>0</v>
      </c>
      <c r="H20" s="228">
        <f>'SO 10 1231-83 Pol'!BD410</f>
        <v>0</v>
      </c>
      <c r="I20" s="229">
        <f>'SO 10 1231-83 Pol'!BE410</f>
        <v>0</v>
      </c>
    </row>
    <row r="21" spans="1:9" s="148" customFormat="1" ht="12.75">
      <c r="A21" s="225" t="str">
        <f>'SO 10 1231-83 Pol'!B411</f>
        <v>783</v>
      </c>
      <c r="B21" s="110" t="str">
        <f>'SO 10 1231-83 Pol'!C411</f>
        <v>Nátěry</v>
      </c>
      <c r="D21" s="226"/>
      <c r="E21" s="227">
        <f>'SO 10 1231-83 Pol'!BA452</f>
        <v>0</v>
      </c>
      <c r="F21" s="228">
        <f>'SO 10 1231-83 Pol'!BB452</f>
        <v>0</v>
      </c>
      <c r="G21" s="228">
        <f>'SO 10 1231-83 Pol'!BC452</f>
        <v>0</v>
      </c>
      <c r="H21" s="228">
        <f>'SO 10 1231-83 Pol'!BD452</f>
        <v>0</v>
      </c>
      <c r="I21" s="229">
        <f>'SO 10 1231-83 Pol'!BE452</f>
        <v>0</v>
      </c>
    </row>
    <row r="22" spans="1:9" s="148" customFormat="1" ht="12.75">
      <c r="A22" s="225" t="str">
        <f>'SO 10 1231-83 Pol'!B453</f>
        <v>784</v>
      </c>
      <c r="B22" s="110" t="str">
        <f>'SO 10 1231-83 Pol'!C453</f>
        <v>Malby</v>
      </c>
      <c r="D22" s="226"/>
      <c r="E22" s="227">
        <f>'SO 10 1231-83 Pol'!BA479</f>
        <v>0</v>
      </c>
      <c r="F22" s="228">
        <f>'SO 10 1231-83 Pol'!BB479</f>
        <v>0</v>
      </c>
      <c r="G22" s="228">
        <f>'SO 10 1231-83 Pol'!BC479</f>
        <v>0</v>
      </c>
      <c r="H22" s="228">
        <f>'SO 10 1231-83 Pol'!BD479</f>
        <v>0</v>
      </c>
      <c r="I22" s="229">
        <f>'SO 10 1231-83 Pol'!BE479</f>
        <v>0</v>
      </c>
    </row>
    <row r="23" spans="1:9" s="148" customFormat="1" ht="12.75">
      <c r="A23" s="225" t="str">
        <f>'SO 10 1231-83 Pol'!B480</f>
        <v>799</v>
      </c>
      <c r="B23" s="110" t="str">
        <f>'SO 10 1231-83 Pol'!C480</f>
        <v>Ostatní</v>
      </c>
      <c r="D23" s="226"/>
      <c r="E23" s="227">
        <f>'SO 10 1231-83 Pol'!BA482</f>
        <v>0</v>
      </c>
      <c r="F23" s="228">
        <f>'SO 10 1231-83 Pol'!BB482</f>
        <v>0</v>
      </c>
      <c r="G23" s="228">
        <f>'SO 10 1231-83 Pol'!BC482</f>
        <v>0</v>
      </c>
      <c r="H23" s="228">
        <f>'SO 10 1231-83 Pol'!BD482</f>
        <v>0</v>
      </c>
      <c r="I23" s="229">
        <f>'SO 10 1231-83 Pol'!BE482</f>
        <v>0</v>
      </c>
    </row>
    <row r="24" spans="1:9" s="148" customFormat="1" ht="13.5" thickBot="1">
      <c r="A24" s="225" t="str">
        <f>'SO 10 1231-83 Pol'!B483</f>
        <v>D96</v>
      </c>
      <c r="B24" s="110" t="str">
        <f>'SO 10 1231-83 Pol'!C483</f>
        <v>Přesuny suti a vybouraných hmot</v>
      </c>
      <c r="D24" s="226"/>
      <c r="E24" s="227">
        <f>'SO 10 1231-83 Pol'!BA491</f>
        <v>0</v>
      </c>
      <c r="F24" s="228">
        <f>'SO 10 1231-83 Pol'!BB491</f>
        <v>0</v>
      </c>
      <c r="G24" s="228">
        <f>'SO 10 1231-83 Pol'!BC491</f>
        <v>0</v>
      </c>
      <c r="H24" s="228">
        <f>'SO 10 1231-83 Pol'!BD491</f>
        <v>0</v>
      </c>
      <c r="I24" s="229">
        <f>'SO 10 1231-83 Pol'!BE491</f>
        <v>0</v>
      </c>
    </row>
    <row r="25" spans="1:9" s="47" customFormat="1" ht="13.5" thickBot="1">
      <c r="A25" s="230"/>
      <c r="B25" s="231" t="s">
        <v>151</v>
      </c>
      <c r="C25" s="231"/>
      <c r="D25" s="232"/>
      <c r="E25" s="233">
        <f>SUM(E7:E24)</f>
        <v>0</v>
      </c>
      <c r="F25" s="234">
        <f>SUM(F7:F24)</f>
        <v>0</v>
      </c>
      <c r="G25" s="234">
        <f>SUM(G7:G24)</f>
        <v>0</v>
      </c>
      <c r="H25" s="234">
        <f>SUM(H7:H24)</f>
        <v>0</v>
      </c>
      <c r="I25" s="235">
        <f>SUM(I7:I24)</f>
        <v>0</v>
      </c>
    </row>
    <row r="26" spans="1:9" ht="12.75">
      <c r="A26" s="148"/>
      <c r="B26" s="148"/>
      <c r="C26" s="148"/>
      <c r="D26" s="148"/>
      <c r="E26" s="148"/>
      <c r="F26" s="148"/>
      <c r="G26" s="148"/>
      <c r="H26" s="148"/>
      <c r="I26" s="148"/>
    </row>
    <row r="27" spans="1:57" ht="19.5" customHeight="1">
      <c r="A27" s="217" t="s">
        <v>152</v>
      </c>
      <c r="B27" s="217"/>
      <c r="C27" s="217"/>
      <c r="D27" s="217"/>
      <c r="E27" s="217"/>
      <c r="F27" s="217"/>
      <c r="G27" s="236"/>
      <c r="H27" s="217"/>
      <c r="I27" s="217"/>
      <c r="BA27" s="154"/>
      <c r="BB27" s="154"/>
      <c r="BC27" s="154"/>
      <c r="BD27" s="154"/>
      <c r="BE27" s="154"/>
    </row>
    <row r="28" ht="13.5" thickBot="1"/>
    <row r="29" spans="1:9" ht="12.75">
      <c r="A29" s="183" t="s">
        <v>153</v>
      </c>
      <c r="B29" s="184"/>
      <c r="C29" s="184"/>
      <c r="D29" s="237"/>
      <c r="E29" s="238" t="s">
        <v>154</v>
      </c>
      <c r="F29" s="239" t="s">
        <v>71</v>
      </c>
      <c r="G29" s="240" t="s">
        <v>155</v>
      </c>
      <c r="H29" s="241"/>
      <c r="I29" s="242" t="s">
        <v>154</v>
      </c>
    </row>
    <row r="30" spans="1:53" ht="12.75">
      <c r="A30" s="177"/>
      <c r="B30" s="168"/>
      <c r="C30" s="168"/>
      <c r="D30" s="243"/>
      <c r="E30" s="244"/>
      <c r="F30" s="245"/>
      <c r="G30" s="246">
        <f>CHOOSE(BA30+1,E25+F25,E25+F25+H25,E25+F25+G25+H25,E25,F25,H25,G25,H25+G25,0)</f>
        <v>0</v>
      </c>
      <c r="H30" s="247"/>
      <c r="I30" s="248">
        <f>E30+F30*G30/100</f>
        <v>0</v>
      </c>
      <c r="BA30" s="34">
        <v>8</v>
      </c>
    </row>
    <row r="31" spans="1:9" ht="13.5" thickBot="1">
      <c r="A31" s="249"/>
      <c r="B31" s="250" t="s">
        <v>156</v>
      </c>
      <c r="C31" s="251"/>
      <c r="D31" s="252"/>
      <c r="E31" s="253"/>
      <c r="F31" s="254"/>
      <c r="G31" s="254"/>
      <c r="H31" s="504">
        <f>SUM(I30:I30)</f>
        <v>0</v>
      </c>
      <c r="I31" s="505"/>
    </row>
    <row r="33" spans="2:9" ht="12.75">
      <c r="B33" s="47"/>
      <c r="F33" s="255"/>
      <c r="G33" s="256"/>
      <c r="H33" s="256"/>
      <c r="I33" s="79"/>
    </row>
    <row r="34" spans="6:9" ht="12.75">
      <c r="F34" s="255"/>
      <c r="G34" s="256"/>
      <c r="H34" s="256"/>
      <c r="I34" s="79"/>
    </row>
    <row r="35" spans="6:9" ht="12.75">
      <c r="F35" s="255"/>
      <c r="G35" s="256"/>
      <c r="H35" s="256"/>
      <c r="I35" s="79"/>
    </row>
    <row r="36" spans="6:9" ht="12.75">
      <c r="F36" s="255"/>
      <c r="G36" s="256"/>
      <c r="H36" s="256"/>
      <c r="I36" s="79"/>
    </row>
    <row r="37" spans="6:9" ht="12.75">
      <c r="F37" s="255"/>
      <c r="G37" s="256"/>
      <c r="H37" s="256"/>
      <c r="I37" s="79"/>
    </row>
    <row r="38" spans="6:9" ht="12.75">
      <c r="F38" s="255"/>
      <c r="G38" s="256"/>
      <c r="H38" s="256"/>
      <c r="I38" s="79"/>
    </row>
    <row r="39" spans="6:9" ht="12.75">
      <c r="F39" s="255"/>
      <c r="G39" s="256"/>
      <c r="H39" s="256"/>
      <c r="I39" s="79"/>
    </row>
    <row r="40" spans="6:9" ht="12.75">
      <c r="F40" s="255"/>
      <c r="G40" s="256"/>
      <c r="H40" s="256"/>
      <c r="I40" s="79"/>
    </row>
    <row r="41" spans="6:9" ht="12.75">
      <c r="F41" s="255"/>
      <c r="G41" s="256"/>
      <c r="H41" s="256"/>
      <c r="I41" s="79"/>
    </row>
    <row r="42" spans="6:9" ht="20.25" customHeight="1">
      <c r="F42" s="255"/>
      <c r="G42" s="256"/>
      <c r="H42" s="256"/>
      <c r="I42" s="79"/>
    </row>
    <row r="43" spans="6:9" ht="20.25" customHeight="1">
      <c r="F43" s="255"/>
      <c r="G43" s="256"/>
      <c r="H43" s="256"/>
      <c r="I43" s="79"/>
    </row>
    <row r="44" spans="6:9" ht="20.25" customHeight="1">
      <c r="F44" s="255"/>
      <c r="G44" s="256"/>
      <c r="H44" s="256"/>
      <c r="I44" s="79"/>
    </row>
    <row r="45" spans="6:9" ht="20.25" customHeight="1">
      <c r="F45" s="255"/>
      <c r="G45" s="256"/>
      <c r="H45" s="256"/>
      <c r="I45" s="79"/>
    </row>
    <row r="46" spans="6:9" ht="20.25" customHeight="1">
      <c r="F46" s="255"/>
      <c r="G46" s="256"/>
      <c r="H46" s="256"/>
      <c r="I46" s="79"/>
    </row>
    <row r="47" spans="6:9" ht="20.25" customHeight="1">
      <c r="F47" s="255"/>
      <c r="G47" s="256"/>
      <c r="H47" s="256"/>
      <c r="I47" s="79"/>
    </row>
    <row r="48" spans="6:9" ht="20.25" customHeight="1">
      <c r="F48" s="255"/>
      <c r="G48" s="256"/>
      <c r="H48" s="256"/>
      <c r="I48" s="79"/>
    </row>
    <row r="49" spans="6:9" ht="20.25" customHeight="1">
      <c r="F49" s="255"/>
      <c r="G49" s="256"/>
      <c r="H49" s="256"/>
      <c r="I49" s="79"/>
    </row>
    <row r="50" spans="6:9" ht="20.25" customHeight="1">
      <c r="F50" s="255"/>
      <c r="G50" s="256"/>
      <c r="H50" s="256"/>
      <c r="I50" s="79"/>
    </row>
    <row r="51" spans="6:9" ht="20.25" customHeight="1">
      <c r="F51" s="255"/>
      <c r="G51" s="256"/>
      <c r="H51" s="256"/>
      <c r="I51" s="79"/>
    </row>
    <row r="52" spans="6:9" ht="20.25" customHeight="1">
      <c r="F52" s="255"/>
      <c r="G52" s="256"/>
      <c r="H52" s="256"/>
      <c r="I52" s="79"/>
    </row>
    <row r="53" spans="6:9" ht="20.25" customHeight="1">
      <c r="F53" s="255"/>
      <c r="G53" s="256"/>
      <c r="H53" s="256"/>
      <c r="I53" s="79"/>
    </row>
    <row r="54" spans="6:9" ht="12.75">
      <c r="F54" s="255"/>
      <c r="G54" s="256"/>
      <c r="H54" s="256"/>
      <c r="I54" s="79"/>
    </row>
    <row r="55" spans="6:9" ht="12.75">
      <c r="F55" s="255"/>
      <c r="G55" s="256"/>
      <c r="H55" s="256"/>
      <c r="I55" s="79"/>
    </row>
    <row r="56" spans="6:9" ht="12.75">
      <c r="F56" s="255"/>
      <c r="G56" s="256"/>
      <c r="H56" s="256"/>
      <c r="I56" s="79"/>
    </row>
    <row r="57" spans="6:9" ht="12.75">
      <c r="F57" s="255"/>
      <c r="G57" s="256"/>
      <c r="H57" s="256"/>
      <c r="I57" s="79"/>
    </row>
    <row r="58" spans="6:9" ht="12.75">
      <c r="F58" s="255"/>
      <c r="G58" s="256"/>
      <c r="H58" s="256"/>
      <c r="I58" s="79"/>
    </row>
    <row r="59" spans="6:9" ht="12.75">
      <c r="F59" s="255"/>
      <c r="G59" s="256"/>
      <c r="H59" s="256"/>
      <c r="I59" s="79"/>
    </row>
    <row r="60" spans="6:9" ht="12.75">
      <c r="F60" s="255"/>
      <c r="G60" s="256"/>
      <c r="H60" s="256"/>
      <c r="I60" s="79"/>
    </row>
    <row r="61" spans="6:9" ht="12.75">
      <c r="F61" s="255"/>
      <c r="G61" s="256"/>
      <c r="H61" s="256"/>
      <c r="I61" s="79"/>
    </row>
    <row r="62" spans="6:9" ht="12.75">
      <c r="F62" s="255"/>
      <c r="G62" s="256"/>
      <c r="H62" s="256"/>
      <c r="I62" s="79"/>
    </row>
    <row r="63" spans="6:9" ht="12.75">
      <c r="F63" s="255"/>
      <c r="G63" s="256"/>
      <c r="H63" s="256"/>
      <c r="I63" s="79"/>
    </row>
    <row r="64" spans="6:9" ht="12.75">
      <c r="F64" s="255"/>
      <c r="G64" s="256"/>
      <c r="H64" s="256"/>
      <c r="I64" s="79"/>
    </row>
    <row r="65" spans="6:9" ht="12.75">
      <c r="F65" s="255"/>
      <c r="G65" s="256"/>
      <c r="H65" s="256"/>
      <c r="I65" s="79"/>
    </row>
    <row r="66" spans="6:9" ht="12.75">
      <c r="F66" s="255"/>
      <c r="G66" s="256"/>
      <c r="H66" s="256"/>
      <c r="I66" s="79"/>
    </row>
    <row r="67" spans="6:9" ht="12.75">
      <c r="F67" s="255"/>
      <c r="G67" s="256"/>
      <c r="H67" s="256"/>
      <c r="I67" s="79"/>
    </row>
    <row r="68" spans="6:9" ht="12.75">
      <c r="F68" s="255"/>
      <c r="G68" s="256"/>
      <c r="H68" s="256"/>
      <c r="I68" s="79"/>
    </row>
    <row r="69" spans="6:9" ht="12.75">
      <c r="F69" s="255"/>
      <c r="G69" s="256"/>
      <c r="H69" s="256"/>
      <c r="I69" s="79"/>
    </row>
    <row r="70" spans="6:9" ht="12.75">
      <c r="F70" s="255"/>
      <c r="G70" s="256"/>
      <c r="H70" s="256"/>
      <c r="I70" s="79"/>
    </row>
    <row r="71" spans="6:9" ht="12.75">
      <c r="F71" s="255"/>
      <c r="G71" s="256"/>
      <c r="H71" s="256"/>
      <c r="I71" s="79"/>
    </row>
    <row r="72" spans="6:9" ht="12.75">
      <c r="F72" s="255"/>
      <c r="G72" s="256"/>
      <c r="H72" s="256"/>
      <c r="I72" s="79"/>
    </row>
    <row r="73" spans="6:9" ht="12.75">
      <c r="F73" s="255"/>
      <c r="G73" s="256"/>
      <c r="H73" s="256"/>
      <c r="I73" s="79"/>
    </row>
    <row r="74" spans="6:9" ht="12.75">
      <c r="F74" s="255"/>
      <c r="G74" s="256"/>
      <c r="H74" s="256"/>
      <c r="I74" s="79"/>
    </row>
    <row r="75" spans="6:9" ht="12.75">
      <c r="F75" s="255"/>
      <c r="G75" s="256"/>
      <c r="H75" s="256"/>
      <c r="I75" s="79"/>
    </row>
    <row r="76" spans="6:9" ht="12.75">
      <c r="F76" s="255"/>
      <c r="G76" s="256"/>
      <c r="H76" s="256"/>
      <c r="I76" s="79"/>
    </row>
    <row r="77" spans="6:9" ht="12.75">
      <c r="F77" s="255"/>
      <c r="G77" s="256"/>
      <c r="H77" s="256"/>
      <c r="I77" s="79"/>
    </row>
    <row r="78" spans="6:9" ht="12.75">
      <c r="F78" s="255"/>
      <c r="G78" s="256"/>
      <c r="H78" s="256"/>
      <c r="I78" s="79"/>
    </row>
    <row r="79" spans="6:9" ht="12.75">
      <c r="F79" s="255"/>
      <c r="G79" s="256"/>
      <c r="H79" s="256"/>
      <c r="I79" s="79"/>
    </row>
    <row r="80" spans="6:9" ht="12.75">
      <c r="F80" s="255"/>
      <c r="G80" s="256"/>
      <c r="H80" s="256"/>
      <c r="I80" s="79"/>
    </row>
    <row r="81" spans="6:9" ht="12.75">
      <c r="F81" s="255"/>
      <c r="G81" s="256"/>
      <c r="H81" s="256"/>
      <c r="I81" s="79"/>
    </row>
    <row r="82" spans="6:9" ht="12.75">
      <c r="F82" s="255"/>
      <c r="G82" s="256"/>
      <c r="H82" s="256"/>
      <c r="I82" s="79"/>
    </row>
    <row r="83" spans="6:9" ht="12.75">
      <c r="F83" s="255"/>
      <c r="G83" s="256"/>
      <c r="H83" s="256"/>
      <c r="I83" s="79"/>
    </row>
    <row r="84" spans="6:9" ht="12.75">
      <c r="F84" s="255"/>
      <c r="G84" s="256"/>
      <c r="H84" s="256"/>
      <c r="I84" s="79"/>
    </row>
    <row r="85" spans="6:9" ht="12.75">
      <c r="F85" s="255"/>
      <c r="G85" s="256"/>
      <c r="H85" s="256"/>
      <c r="I85" s="79"/>
    </row>
    <row r="86" spans="6:9" ht="12.75">
      <c r="F86" s="255"/>
      <c r="G86" s="256"/>
      <c r="H86" s="256"/>
      <c r="I86" s="79"/>
    </row>
    <row r="87" spans="6:9" ht="12.75">
      <c r="F87" s="255"/>
      <c r="G87" s="256"/>
      <c r="H87" s="256"/>
      <c r="I87" s="79"/>
    </row>
    <row r="88" spans="6:9" ht="12.75">
      <c r="F88" s="255"/>
      <c r="G88" s="256"/>
      <c r="H88" s="256"/>
      <c r="I88" s="79"/>
    </row>
    <row r="89" spans="6:9" ht="12.75">
      <c r="F89" s="255"/>
      <c r="G89" s="256"/>
      <c r="H89" s="256"/>
      <c r="I89" s="79"/>
    </row>
    <row r="90" spans="6:9" ht="12.75">
      <c r="F90" s="255"/>
      <c r="G90" s="256"/>
      <c r="H90" s="256"/>
      <c r="I90" s="79"/>
    </row>
    <row r="91" spans="6:9" ht="12.75">
      <c r="F91" s="255"/>
      <c r="G91" s="256"/>
      <c r="H91" s="256"/>
      <c r="I91" s="79"/>
    </row>
    <row r="92" spans="6:9" ht="12.75">
      <c r="F92" s="255"/>
      <c r="G92" s="256"/>
      <c r="H92" s="256"/>
      <c r="I92" s="79"/>
    </row>
    <row r="93" spans="6:9" ht="12.75">
      <c r="F93" s="255"/>
      <c r="G93" s="256"/>
      <c r="H93" s="256"/>
      <c r="I93" s="79"/>
    </row>
  </sheetData>
  <sheetProtection password="A2DB" sheet="1" selectLockedCells="1"/>
  <mergeCells count="4">
    <mergeCell ref="A1:B1"/>
    <mergeCell ref="A2:B2"/>
    <mergeCell ref="G2:I2"/>
    <mergeCell ref="H31:I31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1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B564"/>
  <sheetViews>
    <sheetView showGridLines="0" showZeros="0" view="pageBreakPreview" zoomScale="190" zoomScaleSheetLayoutView="190" zoomScalePageLayoutView="0" workbookViewId="0" topLeftCell="A1">
      <selection activeCell="A564" sqref="A564"/>
    </sheetView>
  </sheetViews>
  <sheetFormatPr defaultColWidth="9.00390625" defaultRowHeight="12.75"/>
  <cols>
    <col min="1" max="1" width="4.375" style="384" customWidth="1"/>
    <col min="2" max="2" width="11.625" style="384" customWidth="1"/>
    <col min="3" max="3" width="40.375" style="384" customWidth="1"/>
    <col min="4" max="4" width="5.625" style="384" customWidth="1"/>
    <col min="5" max="5" width="8.625" style="385" customWidth="1"/>
    <col min="6" max="6" width="9.875" style="384" customWidth="1"/>
    <col min="7" max="7" width="13.875" style="384" customWidth="1"/>
    <col min="8" max="8" width="11.75390625" style="384" hidden="1" customWidth="1"/>
    <col min="9" max="9" width="11.625" style="384" hidden="1" customWidth="1"/>
    <col min="10" max="10" width="11.00390625" style="384" hidden="1" customWidth="1"/>
    <col min="11" max="11" width="10.375" style="384" hidden="1" customWidth="1"/>
    <col min="12" max="12" width="75.375" style="384" customWidth="1"/>
    <col min="13" max="13" width="45.25390625" style="384" customWidth="1"/>
    <col min="14" max="16384" width="9.125" style="384" customWidth="1"/>
  </cols>
  <sheetData>
    <row r="1" spans="1:7" ht="15.75">
      <c r="A1" s="506" t="s">
        <v>157</v>
      </c>
      <c r="B1" s="506"/>
      <c r="C1" s="506"/>
      <c r="D1" s="506"/>
      <c r="E1" s="506"/>
      <c r="F1" s="506"/>
      <c r="G1" s="506"/>
    </row>
    <row r="2" spans="1:7" ht="14.25" customHeight="1" thickBot="1">
      <c r="A2" s="454" t="s">
        <v>2006</v>
      </c>
      <c r="B2" s="455"/>
      <c r="C2" s="456"/>
      <c r="D2" s="456"/>
      <c r="E2" s="457"/>
      <c r="F2" s="456"/>
      <c r="G2" s="456"/>
    </row>
    <row r="3" spans="1:7" ht="13.5" thickTop="1">
      <c r="A3" s="507" t="s">
        <v>53</v>
      </c>
      <c r="B3" s="508"/>
      <c r="C3" s="458" t="s">
        <v>146</v>
      </c>
      <c r="D3" s="459"/>
      <c r="E3" s="460" t="s">
        <v>158</v>
      </c>
      <c r="F3" s="461" t="str">
        <f>'SO 10 1231-83 Rek'!H1</f>
        <v>1231-83</v>
      </c>
      <c r="G3" s="462"/>
    </row>
    <row r="4" spans="1:7" ht="13.5" thickBot="1">
      <c r="A4" s="509" t="s">
        <v>148</v>
      </c>
      <c r="B4" s="510"/>
      <c r="C4" s="463" t="s">
        <v>703</v>
      </c>
      <c r="D4" s="464"/>
      <c r="E4" s="511" t="str">
        <f>'SO 10 1231-83 Rek'!G2</f>
        <v>Čerpání kalu a rozvodna</v>
      </c>
      <c r="F4" s="512"/>
      <c r="G4" s="513"/>
    </row>
    <row r="5" spans="1:7" ht="13.5" thickTop="1">
      <c r="A5" s="465"/>
      <c r="B5" s="454"/>
      <c r="C5" s="454"/>
      <c r="D5" s="454"/>
      <c r="E5" s="466"/>
      <c r="F5" s="454"/>
      <c r="G5" s="467"/>
    </row>
    <row r="6" spans="1:11" ht="27" customHeight="1">
      <c r="A6" s="468" t="s">
        <v>159</v>
      </c>
      <c r="B6" s="469" t="s">
        <v>160</v>
      </c>
      <c r="C6" s="469" t="s">
        <v>161</v>
      </c>
      <c r="D6" s="469" t="s">
        <v>162</v>
      </c>
      <c r="E6" s="470" t="s">
        <v>163</v>
      </c>
      <c r="F6" s="469" t="s">
        <v>164</v>
      </c>
      <c r="G6" s="471" t="s">
        <v>165</v>
      </c>
      <c r="H6" s="386" t="s">
        <v>166</v>
      </c>
      <c r="I6" s="386" t="s">
        <v>167</v>
      </c>
      <c r="J6" s="386" t="s">
        <v>168</v>
      </c>
      <c r="K6" s="386" t="s">
        <v>169</v>
      </c>
    </row>
    <row r="7" spans="1:15" ht="12.75">
      <c r="A7" s="427" t="s">
        <v>170</v>
      </c>
      <c r="B7" s="428" t="s">
        <v>22</v>
      </c>
      <c r="C7" s="429" t="s">
        <v>88</v>
      </c>
      <c r="D7" s="430"/>
      <c r="E7" s="431"/>
      <c r="F7" s="431"/>
      <c r="G7" s="432"/>
      <c r="H7" s="388"/>
      <c r="I7" s="389"/>
      <c r="J7" s="390"/>
      <c r="K7" s="391"/>
      <c r="O7" s="392"/>
    </row>
    <row r="8" spans="1:80" ht="12.75">
      <c r="A8" s="444">
        <v>1</v>
      </c>
      <c r="B8" s="445" t="s">
        <v>171</v>
      </c>
      <c r="C8" s="446" t="s">
        <v>172</v>
      </c>
      <c r="D8" s="447" t="s">
        <v>173</v>
      </c>
      <c r="E8" s="448">
        <v>2.592</v>
      </c>
      <c r="F8" s="397"/>
      <c r="G8" s="425">
        <f>E8*F8</f>
        <v>0</v>
      </c>
      <c r="H8" s="399">
        <v>0</v>
      </c>
      <c r="I8" s="400">
        <f>E8*H8</f>
        <v>0</v>
      </c>
      <c r="J8" s="399">
        <v>0</v>
      </c>
      <c r="K8" s="400">
        <f>E8*J8</f>
        <v>0</v>
      </c>
      <c r="O8" s="392"/>
      <c r="AZ8" s="384">
        <v>1</v>
      </c>
      <c r="BA8" s="384">
        <f>IF(AZ8=1,G8,0)</f>
        <v>0</v>
      </c>
      <c r="BB8" s="384">
        <f>IF(AZ8=2,G8,0)</f>
        <v>0</v>
      </c>
      <c r="BC8" s="384">
        <f>IF(AZ8=3,G8,0)</f>
        <v>0</v>
      </c>
      <c r="BD8" s="384">
        <f>IF(AZ8=4,G8,0)</f>
        <v>0</v>
      </c>
      <c r="BE8" s="384">
        <f>IF(AZ8=5,G8,0)</f>
        <v>0</v>
      </c>
      <c r="CA8" s="392">
        <v>1</v>
      </c>
      <c r="CB8" s="392">
        <v>0</v>
      </c>
    </row>
    <row r="9" spans="1:15" ht="12.75">
      <c r="A9" s="433"/>
      <c r="B9" s="434"/>
      <c r="C9" s="514" t="s">
        <v>959</v>
      </c>
      <c r="D9" s="515"/>
      <c r="E9" s="515"/>
      <c r="F9" s="515"/>
      <c r="G9" s="516"/>
      <c r="I9" s="402"/>
      <c r="K9" s="402"/>
      <c r="L9" s="403"/>
      <c r="O9" s="392"/>
    </row>
    <row r="10" spans="1:15" ht="12.75">
      <c r="A10" s="433"/>
      <c r="B10" s="434"/>
      <c r="C10" s="514" t="s">
        <v>175</v>
      </c>
      <c r="D10" s="515"/>
      <c r="E10" s="515"/>
      <c r="F10" s="515"/>
      <c r="G10" s="516"/>
      <c r="I10" s="402"/>
      <c r="K10" s="402"/>
      <c r="L10" s="403"/>
      <c r="O10" s="392"/>
    </row>
    <row r="11" spans="1:15" ht="12.75">
      <c r="A11" s="433"/>
      <c r="B11" s="434"/>
      <c r="C11" s="514" t="s">
        <v>176</v>
      </c>
      <c r="D11" s="515"/>
      <c r="E11" s="515"/>
      <c r="F11" s="515"/>
      <c r="G11" s="516"/>
      <c r="I11" s="402"/>
      <c r="K11" s="402"/>
      <c r="L11" s="403"/>
      <c r="O11" s="392"/>
    </row>
    <row r="12" spans="1:15" ht="12.75">
      <c r="A12" s="433"/>
      <c r="B12" s="449"/>
      <c r="C12" s="517" t="s">
        <v>958</v>
      </c>
      <c r="D12" s="518"/>
      <c r="E12" s="452">
        <v>2.592</v>
      </c>
      <c r="F12" s="406"/>
      <c r="G12" s="453"/>
      <c r="H12" s="408"/>
      <c r="I12" s="402"/>
      <c r="J12" s="409"/>
      <c r="K12" s="402"/>
      <c r="M12" s="403"/>
      <c r="O12" s="392"/>
    </row>
    <row r="13" spans="1:80" ht="12.75">
      <c r="A13" s="444">
        <v>2</v>
      </c>
      <c r="B13" s="445" t="s">
        <v>177</v>
      </c>
      <c r="C13" s="446" t="s">
        <v>178</v>
      </c>
      <c r="D13" s="447" t="s">
        <v>173</v>
      </c>
      <c r="E13" s="448">
        <v>2.592</v>
      </c>
      <c r="F13" s="397"/>
      <c r="G13" s="425">
        <f>E13*F13</f>
        <v>0</v>
      </c>
      <c r="H13" s="399">
        <v>0</v>
      </c>
      <c r="I13" s="400">
        <f>E13*H13</f>
        <v>0</v>
      </c>
      <c r="J13" s="399">
        <v>0</v>
      </c>
      <c r="K13" s="400">
        <f>E13*J13</f>
        <v>0</v>
      </c>
      <c r="O13" s="392"/>
      <c r="AZ13" s="384">
        <v>1</v>
      </c>
      <c r="BA13" s="384">
        <f>IF(AZ13=1,G13,0)</f>
        <v>0</v>
      </c>
      <c r="BB13" s="384">
        <f>IF(AZ13=2,G13,0)</f>
        <v>0</v>
      </c>
      <c r="BC13" s="384">
        <f>IF(AZ13=3,G13,0)</f>
        <v>0</v>
      </c>
      <c r="BD13" s="384">
        <f>IF(AZ13=4,G13,0)</f>
        <v>0</v>
      </c>
      <c r="BE13" s="384">
        <f>IF(AZ13=5,G13,0)</f>
        <v>0</v>
      </c>
      <c r="CA13" s="392">
        <v>1</v>
      </c>
      <c r="CB13" s="392">
        <v>1</v>
      </c>
    </row>
    <row r="14" spans="1:15" ht="12.75">
      <c r="A14" s="433"/>
      <c r="B14" s="434"/>
      <c r="C14" s="514" t="s">
        <v>179</v>
      </c>
      <c r="D14" s="515"/>
      <c r="E14" s="515"/>
      <c r="F14" s="515"/>
      <c r="G14" s="516"/>
      <c r="I14" s="402"/>
      <c r="K14" s="402"/>
      <c r="L14" s="403"/>
      <c r="O14" s="392"/>
    </row>
    <row r="15" spans="1:15" ht="12.75">
      <c r="A15" s="433"/>
      <c r="B15" s="449"/>
      <c r="C15" s="517" t="s">
        <v>958</v>
      </c>
      <c r="D15" s="518"/>
      <c r="E15" s="452">
        <v>2.592</v>
      </c>
      <c r="F15" s="406"/>
      <c r="G15" s="453"/>
      <c r="H15" s="408"/>
      <c r="I15" s="402"/>
      <c r="J15" s="409"/>
      <c r="K15" s="402"/>
      <c r="M15" s="403"/>
      <c r="O15" s="392"/>
    </row>
    <row r="16" spans="1:57" ht="12.75">
      <c r="A16" s="439"/>
      <c r="B16" s="440" t="s">
        <v>180</v>
      </c>
      <c r="C16" s="441" t="s">
        <v>181</v>
      </c>
      <c r="D16" s="442"/>
      <c r="E16" s="438"/>
      <c r="F16" s="443"/>
      <c r="G16" s="426">
        <f>SUM(G7:G15)</f>
        <v>0</v>
      </c>
      <c r="H16" s="416"/>
      <c r="I16" s="417">
        <f>SUM(I7:I15)</f>
        <v>0</v>
      </c>
      <c r="J16" s="416"/>
      <c r="K16" s="417">
        <f>SUM(K7:K15)</f>
        <v>0</v>
      </c>
      <c r="O16" s="392"/>
      <c r="BA16" s="418">
        <f>SUM(BA7:BA15)</f>
        <v>0</v>
      </c>
      <c r="BB16" s="418">
        <f>SUM(BB7:BB15)</f>
        <v>0</v>
      </c>
      <c r="BC16" s="418">
        <f>SUM(BC7:BC15)</f>
        <v>0</v>
      </c>
      <c r="BD16" s="418">
        <f>SUM(BD7:BD15)</f>
        <v>0</v>
      </c>
      <c r="BE16" s="418">
        <f>SUM(BE7:BE15)</f>
        <v>0</v>
      </c>
    </row>
    <row r="17" spans="1:15" ht="12.75">
      <c r="A17" s="427" t="s">
        <v>170</v>
      </c>
      <c r="B17" s="428" t="s">
        <v>23</v>
      </c>
      <c r="C17" s="429" t="s">
        <v>614</v>
      </c>
      <c r="D17" s="430"/>
      <c r="E17" s="431"/>
      <c r="F17" s="431"/>
      <c r="G17" s="432"/>
      <c r="H17" s="388"/>
      <c r="I17" s="389"/>
      <c r="J17" s="390"/>
      <c r="K17" s="391"/>
      <c r="O17" s="392"/>
    </row>
    <row r="18" spans="1:80" ht="12.75">
      <c r="A18" s="444">
        <v>3</v>
      </c>
      <c r="B18" s="445" t="s">
        <v>957</v>
      </c>
      <c r="C18" s="446" t="s">
        <v>956</v>
      </c>
      <c r="D18" s="447" t="s">
        <v>173</v>
      </c>
      <c r="E18" s="448">
        <v>0.012</v>
      </c>
      <c r="F18" s="397"/>
      <c r="G18" s="425">
        <f>E18*F18</f>
        <v>0</v>
      </c>
      <c r="H18" s="399">
        <v>3.12844</v>
      </c>
      <c r="I18" s="400">
        <f>E18*H18</f>
        <v>0.037541279999999996</v>
      </c>
      <c r="J18" s="399"/>
      <c r="K18" s="400">
        <f>E18*J18</f>
        <v>0</v>
      </c>
      <c r="O18" s="392"/>
      <c r="AZ18" s="384">
        <v>1</v>
      </c>
      <c r="BA18" s="384">
        <f>IF(AZ18=1,G18,0)</f>
        <v>0</v>
      </c>
      <c r="BB18" s="384">
        <f>IF(AZ18=2,G18,0)</f>
        <v>0</v>
      </c>
      <c r="BC18" s="384">
        <f>IF(AZ18=3,G18,0)</f>
        <v>0</v>
      </c>
      <c r="BD18" s="384">
        <f>IF(AZ18=4,G18,0)</f>
        <v>0</v>
      </c>
      <c r="BE18" s="384">
        <f>IF(AZ18=5,G18,0)</f>
        <v>0</v>
      </c>
      <c r="CA18" s="392">
        <v>12</v>
      </c>
      <c r="CB18" s="392">
        <v>0</v>
      </c>
    </row>
    <row r="19" spans="1:15" ht="12.75">
      <c r="A19" s="433"/>
      <c r="B19" s="449"/>
      <c r="C19" s="517" t="s">
        <v>955</v>
      </c>
      <c r="D19" s="518"/>
      <c r="E19" s="452">
        <v>0.012</v>
      </c>
      <c r="F19" s="406"/>
      <c r="G19" s="453"/>
      <c r="H19" s="408"/>
      <c r="I19" s="402"/>
      <c r="J19" s="409"/>
      <c r="K19" s="402"/>
      <c r="M19" s="403"/>
      <c r="O19" s="392"/>
    </row>
    <row r="20" spans="1:80" ht="12.75">
      <c r="A20" s="444">
        <v>4</v>
      </c>
      <c r="B20" s="445" t="s">
        <v>954</v>
      </c>
      <c r="C20" s="446" t="s">
        <v>953</v>
      </c>
      <c r="D20" s="447" t="s">
        <v>173</v>
      </c>
      <c r="E20" s="448">
        <v>0.05</v>
      </c>
      <c r="F20" s="397"/>
      <c r="G20" s="425">
        <f>E20*F20</f>
        <v>0</v>
      </c>
      <c r="H20" s="399">
        <v>2.99438</v>
      </c>
      <c r="I20" s="400">
        <f>E20*H20</f>
        <v>0.14971900000000002</v>
      </c>
      <c r="J20" s="399"/>
      <c r="K20" s="400">
        <f>E20*J20</f>
        <v>0</v>
      </c>
      <c r="O20" s="392"/>
      <c r="AZ20" s="384">
        <v>1</v>
      </c>
      <c r="BA20" s="384">
        <f>IF(AZ20=1,G20,0)</f>
        <v>0</v>
      </c>
      <c r="BB20" s="384">
        <f>IF(AZ20=2,G20,0)</f>
        <v>0</v>
      </c>
      <c r="BC20" s="384">
        <f>IF(AZ20=3,G20,0)</f>
        <v>0</v>
      </c>
      <c r="BD20" s="384">
        <f>IF(AZ20=4,G20,0)</f>
        <v>0</v>
      </c>
      <c r="BE20" s="384">
        <f>IF(AZ20=5,G20,0)</f>
        <v>0</v>
      </c>
      <c r="CA20" s="392">
        <v>12</v>
      </c>
      <c r="CB20" s="392">
        <v>0</v>
      </c>
    </row>
    <row r="21" spans="1:15" ht="12.75">
      <c r="A21" s="433"/>
      <c r="B21" s="449"/>
      <c r="C21" s="517" t="s">
        <v>952</v>
      </c>
      <c r="D21" s="518"/>
      <c r="E21" s="452">
        <v>0.036</v>
      </c>
      <c r="F21" s="406"/>
      <c r="G21" s="453"/>
      <c r="H21" s="408"/>
      <c r="I21" s="402"/>
      <c r="J21" s="409"/>
      <c r="K21" s="402"/>
      <c r="M21" s="403"/>
      <c r="O21" s="392"/>
    </row>
    <row r="22" spans="1:15" ht="12.75">
      <c r="A22" s="433"/>
      <c r="B22" s="449"/>
      <c r="C22" s="517" t="s">
        <v>951</v>
      </c>
      <c r="D22" s="518"/>
      <c r="E22" s="452">
        <v>0.014</v>
      </c>
      <c r="F22" s="406"/>
      <c r="G22" s="453"/>
      <c r="H22" s="408"/>
      <c r="I22" s="402"/>
      <c r="J22" s="409"/>
      <c r="K22" s="402"/>
      <c r="M22" s="403"/>
      <c r="O22" s="392"/>
    </row>
    <row r="23" spans="1:80" ht="12.75">
      <c r="A23" s="444">
        <v>5</v>
      </c>
      <c r="B23" s="445" t="s">
        <v>950</v>
      </c>
      <c r="C23" s="446" t="s">
        <v>949</v>
      </c>
      <c r="D23" s="447" t="s">
        <v>173</v>
      </c>
      <c r="E23" s="448">
        <v>0.064</v>
      </c>
      <c r="F23" s="397"/>
      <c r="G23" s="425">
        <f>E23*F23</f>
        <v>0</v>
      </c>
      <c r="H23" s="399">
        <v>2.92351</v>
      </c>
      <c r="I23" s="400">
        <f>E23*H23</f>
        <v>0.18710464</v>
      </c>
      <c r="J23" s="399"/>
      <c r="K23" s="400">
        <f>E23*J23</f>
        <v>0</v>
      </c>
      <c r="O23" s="392"/>
      <c r="AZ23" s="384">
        <v>1</v>
      </c>
      <c r="BA23" s="384">
        <f>IF(AZ23=1,G23,0)</f>
        <v>0</v>
      </c>
      <c r="BB23" s="384">
        <f>IF(AZ23=2,G23,0)</f>
        <v>0</v>
      </c>
      <c r="BC23" s="384">
        <f>IF(AZ23=3,G23,0)</f>
        <v>0</v>
      </c>
      <c r="BD23" s="384">
        <f>IF(AZ23=4,G23,0)</f>
        <v>0</v>
      </c>
      <c r="BE23" s="384">
        <f>IF(AZ23=5,G23,0)</f>
        <v>0</v>
      </c>
      <c r="CA23" s="392">
        <v>12</v>
      </c>
      <c r="CB23" s="392">
        <v>0</v>
      </c>
    </row>
    <row r="24" spans="1:15" ht="12.75">
      <c r="A24" s="433"/>
      <c r="B24" s="449"/>
      <c r="C24" s="517" t="s">
        <v>948</v>
      </c>
      <c r="D24" s="518"/>
      <c r="E24" s="452">
        <v>0.064</v>
      </c>
      <c r="F24" s="406"/>
      <c r="G24" s="453"/>
      <c r="H24" s="408"/>
      <c r="I24" s="402"/>
      <c r="J24" s="409"/>
      <c r="K24" s="402"/>
      <c r="M24" s="403"/>
      <c r="O24" s="392"/>
    </row>
    <row r="25" spans="1:57" ht="12.75">
      <c r="A25" s="439"/>
      <c r="B25" s="440" t="s">
        <v>180</v>
      </c>
      <c r="C25" s="441" t="s">
        <v>947</v>
      </c>
      <c r="D25" s="442"/>
      <c r="E25" s="438"/>
      <c r="F25" s="443"/>
      <c r="G25" s="426">
        <f>SUM(G17:G24)</f>
        <v>0</v>
      </c>
      <c r="H25" s="416"/>
      <c r="I25" s="417">
        <f>SUM(I17:I24)</f>
        <v>0.37436492</v>
      </c>
      <c r="J25" s="416"/>
      <c r="K25" s="417">
        <f>SUM(K17:K24)</f>
        <v>0</v>
      </c>
      <c r="O25" s="392"/>
      <c r="BA25" s="418">
        <f>SUM(BA17:BA24)</f>
        <v>0</v>
      </c>
      <c r="BB25" s="418">
        <f>SUM(BB17:BB24)</f>
        <v>0</v>
      </c>
      <c r="BC25" s="418">
        <f>SUM(BC17:BC24)</f>
        <v>0</v>
      </c>
      <c r="BD25" s="418">
        <f>SUM(BD17:BD24)</f>
        <v>0</v>
      </c>
      <c r="BE25" s="418">
        <f>SUM(BE17:BE24)</f>
        <v>0</v>
      </c>
    </row>
    <row r="26" spans="1:15" ht="12.75">
      <c r="A26" s="427" t="s">
        <v>170</v>
      </c>
      <c r="B26" s="428" t="s">
        <v>91</v>
      </c>
      <c r="C26" s="429" t="s">
        <v>92</v>
      </c>
      <c r="D26" s="430"/>
      <c r="E26" s="431"/>
      <c r="F26" s="431"/>
      <c r="G26" s="432"/>
      <c r="H26" s="388"/>
      <c r="I26" s="389"/>
      <c r="J26" s="390"/>
      <c r="K26" s="391"/>
      <c r="O26" s="392"/>
    </row>
    <row r="27" spans="1:80" ht="22.5">
      <c r="A27" s="444">
        <v>6</v>
      </c>
      <c r="B27" s="445" t="s">
        <v>195</v>
      </c>
      <c r="C27" s="446" t="s">
        <v>196</v>
      </c>
      <c r="D27" s="447" t="s">
        <v>10</v>
      </c>
      <c r="E27" s="448">
        <v>1</v>
      </c>
      <c r="F27" s="397"/>
      <c r="G27" s="425">
        <f>E27*F27</f>
        <v>0</v>
      </c>
      <c r="H27" s="399">
        <v>0</v>
      </c>
      <c r="I27" s="400">
        <f>E27*H27</f>
        <v>0</v>
      </c>
      <c r="J27" s="399"/>
      <c r="K27" s="400">
        <f>E27*J27</f>
        <v>0</v>
      </c>
      <c r="O27" s="392"/>
      <c r="AZ27" s="384">
        <v>1</v>
      </c>
      <c r="BA27" s="384">
        <f>IF(AZ27=1,G27,0)</f>
        <v>0</v>
      </c>
      <c r="BB27" s="384">
        <f>IF(AZ27=2,G27,0)</f>
        <v>0</v>
      </c>
      <c r="BC27" s="384">
        <f>IF(AZ27=3,G27,0)</f>
        <v>0</v>
      </c>
      <c r="BD27" s="384">
        <f>IF(AZ27=4,G27,0)</f>
        <v>0</v>
      </c>
      <c r="BE27" s="384">
        <f>IF(AZ27=5,G27,0)</f>
        <v>0</v>
      </c>
      <c r="CA27" s="392">
        <v>12</v>
      </c>
      <c r="CB27" s="392">
        <v>0</v>
      </c>
    </row>
    <row r="28" spans="1:15" ht="12.75">
      <c r="A28" s="433"/>
      <c r="B28" s="434"/>
      <c r="C28" s="514" t="s">
        <v>197</v>
      </c>
      <c r="D28" s="515"/>
      <c r="E28" s="515"/>
      <c r="F28" s="515"/>
      <c r="G28" s="516"/>
      <c r="I28" s="402"/>
      <c r="K28" s="402"/>
      <c r="L28" s="403"/>
      <c r="O28" s="392"/>
    </row>
    <row r="29" spans="1:15" ht="12.75">
      <c r="A29" s="433"/>
      <c r="B29" s="434"/>
      <c r="C29" s="514" t="s">
        <v>1897</v>
      </c>
      <c r="D29" s="515"/>
      <c r="E29" s="515"/>
      <c r="F29" s="515"/>
      <c r="G29" s="516"/>
      <c r="I29" s="402"/>
      <c r="K29" s="402"/>
      <c r="L29" s="403"/>
      <c r="O29" s="392"/>
    </row>
    <row r="30" spans="1:80" ht="22.5">
      <c r="A30" s="444">
        <v>7</v>
      </c>
      <c r="B30" s="445" t="s">
        <v>198</v>
      </c>
      <c r="C30" s="446" t="s">
        <v>199</v>
      </c>
      <c r="D30" s="447" t="s">
        <v>173</v>
      </c>
      <c r="E30" s="448">
        <v>5.5</v>
      </c>
      <c r="F30" s="397"/>
      <c r="G30" s="425">
        <f>E30*F30</f>
        <v>0</v>
      </c>
      <c r="H30" s="399">
        <v>0</v>
      </c>
      <c r="I30" s="400">
        <f>E30*H30</f>
        <v>0</v>
      </c>
      <c r="J30" s="399"/>
      <c r="K30" s="400">
        <f>E30*J30</f>
        <v>0</v>
      </c>
      <c r="O30" s="392"/>
      <c r="AZ30" s="384">
        <v>1</v>
      </c>
      <c r="BA30" s="384">
        <f>IF(AZ30=1,G30,0)</f>
        <v>0</v>
      </c>
      <c r="BB30" s="384">
        <f>IF(AZ30=2,G30,0)</f>
        <v>0</v>
      </c>
      <c r="BC30" s="384">
        <f>IF(AZ30=3,G30,0)</f>
        <v>0</v>
      </c>
      <c r="BD30" s="384">
        <f>IF(AZ30=4,G30,0)</f>
        <v>0</v>
      </c>
      <c r="BE30" s="384">
        <f>IF(AZ30=5,G30,0)</f>
        <v>0</v>
      </c>
      <c r="CA30" s="392">
        <v>12</v>
      </c>
      <c r="CB30" s="392">
        <v>0</v>
      </c>
    </row>
    <row r="31" spans="1:15" ht="12.75">
      <c r="A31" s="433"/>
      <c r="B31" s="434"/>
      <c r="C31" s="514" t="s">
        <v>200</v>
      </c>
      <c r="D31" s="515"/>
      <c r="E31" s="515"/>
      <c r="F31" s="515"/>
      <c r="G31" s="516"/>
      <c r="I31" s="402"/>
      <c r="K31" s="402"/>
      <c r="L31" s="403"/>
      <c r="O31" s="392"/>
    </row>
    <row r="32" spans="1:15" ht="12.75">
      <c r="A32" s="433"/>
      <c r="B32" s="449"/>
      <c r="C32" s="517" t="s">
        <v>946</v>
      </c>
      <c r="D32" s="518"/>
      <c r="E32" s="452">
        <v>1.5</v>
      </c>
      <c r="F32" s="406"/>
      <c r="G32" s="453"/>
      <c r="H32" s="408"/>
      <c r="I32" s="402"/>
      <c r="J32" s="409"/>
      <c r="K32" s="402"/>
      <c r="M32" s="403"/>
      <c r="O32" s="392"/>
    </row>
    <row r="33" spans="1:15" ht="12.75">
      <c r="A33" s="433"/>
      <c r="B33" s="449"/>
      <c r="C33" s="517" t="s">
        <v>945</v>
      </c>
      <c r="D33" s="518"/>
      <c r="E33" s="452">
        <v>1.5</v>
      </c>
      <c r="F33" s="406"/>
      <c r="G33" s="453"/>
      <c r="H33" s="408"/>
      <c r="I33" s="402"/>
      <c r="J33" s="409"/>
      <c r="K33" s="402"/>
      <c r="M33" s="403"/>
      <c r="O33" s="392"/>
    </row>
    <row r="34" spans="1:15" ht="12.75">
      <c r="A34" s="433"/>
      <c r="B34" s="449"/>
      <c r="C34" s="517" t="s">
        <v>944</v>
      </c>
      <c r="D34" s="518"/>
      <c r="E34" s="452">
        <v>2.5</v>
      </c>
      <c r="F34" s="406"/>
      <c r="G34" s="453"/>
      <c r="H34" s="408"/>
      <c r="I34" s="402"/>
      <c r="J34" s="409"/>
      <c r="K34" s="402"/>
      <c r="M34" s="403"/>
      <c r="O34" s="392"/>
    </row>
    <row r="35" spans="1:80" ht="22.5">
      <c r="A35" s="444">
        <v>8</v>
      </c>
      <c r="B35" s="445" t="s">
        <v>201</v>
      </c>
      <c r="C35" s="446" t="s">
        <v>202</v>
      </c>
      <c r="D35" s="447" t="s">
        <v>203</v>
      </c>
      <c r="E35" s="448">
        <v>592.9</v>
      </c>
      <c r="F35" s="397"/>
      <c r="G35" s="425">
        <f>E35*F35</f>
        <v>0</v>
      </c>
      <c r="H35" s="399">
        <v>0</v>
      </c>
      <c r="I35" s="400">
        <f>E35*H35</f>
        <v>0</v>
      </c>
      <c r="J35" s="399"/>
      <c r="K35" s="400">
        <f>E35*J35</f>
        <v>0</v>
      </c>
      <c r="O35" s="392"/>
      <c r="AZ35" s="384">
        <v>1</v>
      </c>
      <c r="BA35" s="384">
        <f>IF(AZ35=1,G35,0)</f>
        <v>0</v>
      </c>
      <c r="BB35" s="384">
        <f>IF(AZ35=2,G35,0)</f>
        <v>0</v>
      </c>
      <c r="BC35" s="384">
        <f>IF(AZ35=3,G35,0)</f>
        <v>0</v>
      </c>
      <c r="BD35" s="384">
        <f>IF(AZ35=4,G35,0)</f>
        <v>0</v>
      </c>
      <c r="BE35" s="384">
        <f>IF(AZ35=5,G35,0)</f>
        <v>0</v>
      </c>
      <c r="CA35" s="392">
        <v>12</v>
      </c>
      <c r="CB35" s="392">
        <v>0</v>
      </c>
    </row>
    <row r="36" spans="1:15" ht="12.75">
      <c r="A36" s="433"/>
      <c r="B36" s="434"/>
      <c r="C36" s="514" t="s">
        <v>204</v>
      </c>
      <c r="D36" s="515"/>
      <c r="E36" s="515"/>
      <c r="F36" s="515"/>
      <c r="G36" s="516"/>
      <c r="I36" s="402"/>
      <c r="K36" s="402"/>
      <c r="L36" s="403"/>
      <c r="O36" s="392"/>
    </row>
    <row r="37" spans="1:15" ht="12.75">
      <c r="A37" s="433"/>
      <c r="B37" s="434"/>
      <c r="C37" s="514" t="s">
        <v>205</v>
      </c>
      <c r="D37" s="515"/>
      <c r="E37" s="515"/>
      <c r="F37" s="515"/>
      <c r="G37" s="516"/>
      <c r="I37" s="402"/>
      <c r="K37" s="402"/>
      <c r="L37" s="403"/>
      <c r="O37" s="392"/>
    </row>
    <row r="38" spans="1:15" ht="12.75">
      <c r="A38" s="433"/>
      <c r="B38" s="449"/>
      <c r="C38" s="517" t="s">
        <v>925</v>
      </c>
      <c r="D38" s="518"/>
      <c r="E38" s="452">
        <v>285</v>
      </c>
      <c r="F38" s="406"/>
      <c r="G38" s="453"/>
      <c r="H38" s="408"/>
      <c r="I38" s="402"/>
      <c r="J38" s="409"/>
      <c r="K38" s="402"/>
      <c r="M38" s="403"/>
      <c r="O38" s="392"/>
    </row>
    <row r="39" spans="1:15" ht="12.75">
      <c r="A39" s="433"/>
      <c r="B39" s="449"/>
      <c r="C39" s="517" t="s">
        <v>924</v>
      </c>
      <c r="D39" s="518"/>
      <c r="E39" s="452">
        <v>136</v>
      </c>
      <c r="F39" s="406"/>
      <c r="G39" s="453"/>
      <c r="H39" s="408"/>
      <c r="I39" s="402"/>
      <c r="J39" s="409"/>
      <c r="K39" s="402"/>
      <c r="M39" s="403"/>
      <c r="O39" s="392"/>
    </row>
    <row r="40" spans="1:15" ht="12.75">
      <c r="A40" s="433"/>
      <c r="B40" s="449"/>
      <c r="C40" s="517" t="s">
        <v>943</v>
      </c>
      <c r="D40" s="518"/>
      <c r="E40" s="452">
        <v>5.5</v>
      </c>
      <c r="F40" s="406"/>
      <c r="G40" s="453"/>
      <c r="H40" s="408"/>
      <c r="I40" s="402"/>
      <c r="J40" s="409"/>
      <c r="K40" s="402"/>
      <c r="M40" s="403"/>
      <c r="O40" s="392"/>
    </row>
    <row r="41" spans="1:15" ht="12.75">
      <c r="A41" s="433"/>
      <c r="B41" s="449"/>
      <c r="C41" s="517" t="s">
        <v>942</v>
      </c>
      <c r="D41" s="518"/>
      <c r="E41" s="452">
        <v>43.1</v>
      </c>
      <c r="F41" s="406"/>
      <c r="G41" s="453"/>
      <c r="H41" s="408"/>
      <c r="I41" s="402"/>
      <c r="J41" s="409"/>
      <c r="K41" s="402"/>
      <c r="M41" s="403"/>
      <c r="O41" s="392"/>
    </row>
    <row r="42" spans="1:15" ht="20.25" customHeight="1">
      <c r="A42" s="433"/>
      <c r="B42" s="449"/>
      <c r="C42" s="517" t="s">
        <v>941</v>
      </c>
      <c r="D42" s="518"/>
      <c r="E42" s="452">
        <v>5.6</v>
      </c>
      <c r="F42" s="406"/>
      <c r="G42" s="453"/>
      <c r="H42" s="408"/>
      <c r="I42" s="402"/>
      <c r="J42" s="409"/>
      <c r="K42" s="402"/>
      <c r="M42" s="403"/>
      <c r="O42" s="392"/>
    </row>
    <row r="43" spans="1:15" ht="20.25" customHeight="1">
      <c r="A43" s="433"/>
      <c r="B43" s="449"/>
      <c r="C43" s="450"/>
      <c r="D43" s="451"/>
      <c r="E43" s="452"/>
      <c r="F43" s="406"/>
      <c r="G43" s="453"/>
      <c r="H43" s="408"/>
      <c r="I43" s="402"/>
      <c r="J43" s="409"/>
      <c r="K43" s="402"/>
      <c r="M43" s="403"/>
      <c r="O43" s="392"/>
    </row>
    <row r="44" spans="1:15" ht="20.25" customHeight="1">
      <c r="A44" s="433"/>
      <c r="B44" s="449"/>
      <c r="C44" s="450"/>
      <c r="D44" s="451"/>
      <c r="E44" s="452"/>
      <c r="F44" s="406"/>
      <c r="G44" s="453"/>
      <c r="H44" s="408"/>
      <c r="I44" s="402"/>
      <c r="J44" s="409"/>
      <c r="K44" s="402"/>
      <c r="M44" s="403"/>
      <c r="O44" s="392"/>
    </row>
    <row r="45" spans="1:15" ht="20.25" customHeight="1">
      <c r="A45" s="433"/>
      <c r="B45" s="449"/>
      <c r="C45" s="450"/>
      <c r="D45" s="451"/>
      <c r="E45" s="452"/>
      <c r="F45" s="406"/>
      <c r="G45" s="453"/>
      <c r="H45" s="408"/>
      <c r="I45" s="402"/>
      <c r="J45" s="409"/>
      <c r="K45" s="402"/>
      <c r="M45" s="403"/>
      <c r="O45" s="392"/>
    </row>
    <row r="46" spans="1:15" ht="20.25" customHeight="1">
      <c r="A46" s="433"/>
      <c r="B46" s="449"/>
      <c r="C46" s="450"/>
      <c r="D46" s="451"/>
      <c r="E46" s="452"/>
      <c r="F46" s="406"/>
      <c r="G46" s="453"/>
      <c r="H46" s="408"/>
      <c r="I46" s="402"/>
      <c r="J46" s="409"/>
      <c r="K46" s="402"/>
      <c r="M46" s="403"/>
      <c r="O46" s="392"/>
    </row>
    <row r="47" spans="1:15" ht="20.25" customHeight="1">
      <c r="A47" s="433"/>
      <c r="B47" s="449"/>
      <c r="C47" s="450"/>
      <c r="D47" s="451"/>
      <c r="E47" s="452"/>
      <c r="F47" s="406"/>
      <c r="G47" s="453"/>
      <c r="H47" s="408"/>
      <c r="I47" s="402"/>
      <c r="J47" s="409"/>
      <c r="K47" s="402"/>
      <c r="M47" s="403"/>
      <c r="O47" s="392"/>
    </row>
    <row r="48" spans="1:15" ht="20.25" customHeight="1">
      <c r="A48" s="433"/>
      <c r="B48" s="449"/>
      <c r="C48" s="450"/>
      <c r="D48" s="451"/>
      <c r="E48" s="452"/>
      <c r="F48" s="406"/>
      <c r="G48" s="453"/>
      <c r="H48" s="408"/>
      <c r="I48" s="402"/>
      <c r="J48" s="409"/>
      <c r="K48" s="402"/>
      <c r="M48" s="403"/>
      <c r="O48" s="392"/>
    </row>
    <row r="49" spans="1:15" ht="20.25" customHeight="1">
      <c r="A49" s="433"/>
      <c r="B49" s="449"/>
      <c r="C49" s="450"/>
      <c r="D49" s="451"/>
      <c r="E49" s="452"/>
      <c r="F49" s="406"/>
      <c r="G49" s="453"/>
      <c r="H49" s="408"/>
      <c r="I49" s="402"/>
      <c r="J49" s="409"/>
      <c r="K49" s="402"/>
      <c r="M49" s="403"/>
      <c r="O49" s="392"/>
    </row>
    <row r="50" spans="1:15" ht="20.25" customHeight="1">
      <c r="A50" s="433"/>
      <c r="B50" s="449"/>
      <c r="C50" s="450"/>
      <c r="D50" s="451"/>
      <c r="E50" s="452"/>
      <c r="F50" s="406"/>
      <c r="G50" s="453"/>
      <c r="H50" s="408"/>
      <c r="I50" s="402"/>
      <c r="J50" s="409"/>
      <c r="K50" s="402"/>
      <c r="M50" s="403"/>
      <c r="O50" s="392"/>
    </row>
    <row r="51" spans="1:15" ht="20.25" customHeight="1">
      <c r="A51" s="433"/>
      <c r="B51" s="449"/>
      <c r="C51" s="450"/>
      <c r="D51" s="451"/>
      <c r="E51" s="452"/>
      <c r="F51" s="406"/>
      <c r="G51" s="453"/>
      <c r="H51" s="408"/>
      <c r="I51" s="402"/>
      <c r="J51" s="409"/>
      <c r="K51" s="402"/>
      <c r="M51" s="403"/>
      <c r="O51" s="392"/>
    </row>
    <row r="52" spans="1:15" ht="20.25" customHeight="1">
      <c r="A52" s="433"/>
      <c r="B52" s="449"/>
      <c r="C52" s="450"/>
      <c r="D52" s="451"/>
      <c r="E52" s="452"/>
      <c r="F52" s="406"/>
      <c r="G52" s="453"/>
      <c r="H52" s="408"/>
      <c r="I52" s="402"/>
      <c r="J52" s="409"/>
      <c r="K52" s="402"/>
      <c r="M52" s="403"/>
      <c r="O52" s="392"/>
    </row>
    <row r="53" spans="1:15" ht="20.25" customHeight="1">
      <c r="A53" s="433"/>
      <c r="B53" s="449"/>
      <c r="C53" s="450"/>
      <c r="D53" s="451"/>
      <c r="E53" s="452"/>
      <c r="F53" s="406"/>
      <c r="G53" s="453"/>
      <c r="H53" s="408"/>
      <c r="I53" s="402"/>
      <c r="J53" s="409"/>
      <c r="K53" s="402"/>
      <c r="M53" s="403"/>
      <c r="O53" s="392"/>
    </row>
    <row r="54" spans="1:15" ht="12.75">
      <c r="A54" s="433"/>
      <c r="B54" s="449"/>
      <c r="C54" s="517" t="s">
        <v>940</v>
      </c>
      <c r="D54" s="518"/>
      <c r="E54" s="452">
        <v>4.5</v>
      </c>
      <c r="F54" s="406"/>
      <c r="G54" s="453"/>
      <c r="H54" s="408"/>
      <c r="I54" s="402"/>
      <c r="J54" s="409"/>
      <c r="K54" s="402"/>
      <c r="M54" s="403"/>
      <c r="O54" s="392"/>
    </row>
    <row r="55" spans="1:15" ht="12.75">
      <c r="A55" s="433"/>
      <c r="B55" s="449"/>
      <c r="C55" s="517" t="s">
        <v>939</v>
      </c>
      <c r="D55" s="518"/>
      <c r="E55" s="452">
        <v>59</v>
      </c>
      <c r="F55" s="406"/>
      <c r="G55" s="453"/>
      <c r="H55" s="408"/>
      <c r="I55" s="402"/>
      <c r="J55" s="409"/>
      <c r="K55" s="402"/>
      <c r="M55" s="403"/>
      <c r="O55" s="392"/>
    </row>
    <row r="56" spans="1:15" ht="12.75">
      <c r="A56" s="433"/>
      <c r="B56" s="449"/>
      <c r="C56" s="517" t="s">
        <v>938</v>
      </c>
      <c r="D56" s="518"/>
      <c r="E56" s="452">
        <v>7.2</v>
      </c>
      <c r="F56" s="406"/>
      <c r="G56" s="453"/>
      <c r="H56" s="408"/>
      <c r="I56" s="402"/>
      <c r="J56" s="409"/>
      <c r="K56" s="402"/>
      <c r="M56" s="403"/>
      <c r="O56" s="392"/>
    </row>
    <row r="57" spans="1:15" ht="12.75">
      <c r="A57" s="433"/>
      <c r="B57" s="449"/>
      <c r="C57" s="517" t="s">
        <v>937</v>
      </c>
      <c r="D57" s="518"/>
      <c r="E57" s="452">
        <v>42.7</v>
      </c>
      <c r="F57" s="406"/>
      <c r="G57" s="453"/>
      <c r="H57" s="408"/>
      <c r="I57" s="402"/>
      <c r="J57" s="409"/>
      <c r="K57" s="402"/>
      <c r="M57" s="403"/>
      <c r="O57" s="392"/>
    </row>
    <row r="58" spans="1:15" ht="12.75">
      <c r="A58" s="433"/>
      <c r="B58" s="449"/>
      <c r="C58" s="517" t="s">
        <v>936</v>
      </c>
      <c r="D58" s="518"/>
      <c r="E58" s="452">
        <v>4.3</v>
      </c>
      <c r="F58" s="406"/>
      <c r="G58" s="453"/>
      <c r="H58" s="408"/>
      <c r="I58" s="402"/>
      <c r="J58" s="409"/>
      <c r="K58" s="402"/>
      <c r="M58" s="403"/>
      <c r="O58" s="392"/>
    </row>
    <row r="59" spans="1:80" ht="22.5">
      <c r="A59" s="444">
        <v>9</v>
      </c>
      <c r="B59" s="445" t="s">
        <v>207</v>
      </c>
      <c r="C59" s="446" t="s">
        <v>208</v>
      </c>
      <c r="D59" s="447" t="s">
        <v>203</v>
      </c>
      <c r="E59" s="448">
        <v>122.58</v>
      </c>
      <c r="F59" s="397"/>
      <c r="G59" s="425">
        <f>E59*F59</f>
        <v>0</v>
      </c>
      <c r="H59" s="399">
        <v>0.033</v>
      </c>
      <c r="I59" s="400">
        <f>E59*H59</f>
        <v>4.04514</v>
      </c>
      <c r="J59" s="399"/>
      <c r="K59" s="400">
        <f>E59*J59</f>
        <v>0</v>
      </c>
      <c r="O59" s="392"/>
      <c r="AZ59" s="384">
        <v>1</v>
      </c>
      <c r="BA59" s="384">
        <f>IF(AZ59=1,G59,0)</f>
        <v>0</v>
      </c>
      <c r="BB59" s="384">
        <f>IF(AZ59=2,G59,0)</f>
        <v>0</v>
      </c>
      <c r="BC59" s="384">
        <f>IF(AZ59=3,G59,0)</f>
        <v>0</v>
      </c>
      <c r="BD59" s="384">
        <f>IF(AZ59=4,G59,0)</f>
        <v>0</v>
      </c>
      <c r="BE59" s="384">
        <f>IF(AZ59=5,G59,0)</f>
        <v>0</v>
      </c>
      <c r="CA59" s="392">
        <v>12</v>
      </c>
      <c r="CB59" s="392">
        <v>0</v>
      </c>
    </row>
    <row r="60" spans="1:15" ht="12.75">
      <c r="A60" s="433"/>
      <c r="B60" s="434"/>
      <c r="C60" s="514" t="s">
        <v>1898</v>
      </c>
      <c r="D60" s="515"/>
      <c r="E60" s="515"/>
      <c r="F60" s="515"/>
      <c r="G60" s="516"/>
      <c r="I60" s="402"/>
      <c r="K60" s="402"/>
      <c r="L60" s="403"/>
      <c r="O60" s="392"/>
    </row>
    <row r="61" spans="1:15" ht="12.75">
      <c r="A61" s="433"/>
      <c r="B61" s="449"/>
      <c r="C61" s="517" t="s">
        <v>1928</v>
      </c>
      <c r="D61" s="518"/>
      <c r="E61" s="452">
        <v>4</v>
      </c>
      <c r="F61" s="406"/>
      <c r="G61" s="453"/>
      <c r="H61" s="408"/>
      <c r="I61" s="402"/>
      <c r="J61" s="409"/>
      <c r="K61" s="402"/>
      <c r="M61" s="403"/>
      <c r="O61" s="392"/>
    </row>
    <row r="62" spans="1:15" ht="12.75">
      <c r="A62" s="433"/>
      <c r="B62" s="449"/>
      <c r="C62" s="517" t="s">
        <v>1929</v>
      </c>
      <c r="D62" s="518"/>
      <c r="E62" s="452">
        <v>57</v>
      </c>
      <c r="F62" s="406"/>
      <c r="G62" s="453"/>
      <c r="H62" s="408"/>
      <c r="I62" s="402"/>
      <c r="J62" s="409"/>
      <c r="K62" s="402"/>
      <c r="M62" s="403"/>
      <c r="O62" s="392"/>
    </row>
    <row r="63" spans="1:15" ht="12.75">
      <c r="A63" s="433"/>
      <c r="B63" s="449"/>
      <c r="C63" s="517" t="s">
        <v>1930</v>
      </c>
      <c r="D63" s="518"/>
      <c r="E63" s="452">
        <v>27.2</v>
      </c>
      <c r="F63" s="406"/>
      <c r="G63" s="453"/>
      <c r="H63" s="408"/>
      <c r="I63" s="402"/>
      <c r="J63" s="409"/>
      <c r="K63" s="402"/>
      <c r="M63" s="403"/>
      <c r="O63" s="392"/>
    </row>
    <row r="64" spans="1:15" ht="12.75">
      <c r="A64" s="433"/>
      <c r="B64" s="449"/>
      <c r="C64" s="517" t="s">
        <v>1931</v>
      </c>
      <c r="D64" s="518"/>
      <c r="E64" s="452">
        <v>1.1</v>
      </c>
      <c r="F64" s="406"/>
      <c r="G64" s="453"/>
      <c r="H64" s="408"/>
      <c r="I64" s="402"/>
      <c r="J64" s="409"/>
      <c r="K64" s="402"/>
      <c r="M64" s="403"/>
      <c r="O64" s="392"/>
    </row>
    <row r="65" spans="1:15" ht="12.75">
      <c r="A65" s="433"/>
      <c r="B65" s="449"/>
      <c r="C65" s="517" t="s">
        <v>1932</v>
      </c>
      <c r="D65" s="518"/>
      <c r="E65" s="452">
        <v>8.62</v>
      </c>
      <c r="F65" s="406"/>
      <c r="G65" s="453"/>
      <c r="H65" s="408"/>
      <c r="I65" s="402"/>
      <c r="J65" s="409"/>
      <c r="K65" s="402"/>
      <c r="M65" s="403"/>
      <c r="O65" s="392"/>
    </row>
    <row r="66" spans="1:15" ht="12.75">
      <c r="A66" s="433"/>
      <c r="B66" s="449"/>
      <c r="C66" s="517" t="s">
        <v>1933</v>
      </c>
      <c r="D66" s="518"/>
      <c r="E66" s="452">
        <v>1.12</v>
      </c>
      <c r="F66" s="406"/>
      <c r="G66" s="453"/>
      <c r="H66" s="408"/>
      <c r="I66" s="402"/>
      <c r="J66" s="409"/>
      <c r="K66" s="402"/>
      <c r="M66" s="403"/>
      <c r="O66" s="392"/>
    </row>
    <row r="67" spans="1:15" ht="12.75">
      <c r="A67" s="433"/>
      <c r="B67" s="449"/>
      <c r="C67" s="517" t="s">
        <v>1934</v>
      </c>
      <c r="D67" s="518"/>
      <c r="E67" s="452">
        <v>0.9</v>
      </c>
      <c r="F67" s="406"/>
      <c r="G67" s="453"/>
      <c r="H67" s="408"/>
      <c r="I67" s="402"/>
      <c r="J67" s="409"/>
      <c r="K67" s="402"/>
      <c r="M67" s="403"/>
      <c r="O67" s="392"/>
    </row>
    <row r="68" spans="1:15" ht="12.75">
      <c r="A68" s="433"/>
      <c r="B68" s="449"/>
      <c r="C68" s="517" t="s">
        <v>1935</v>
      </c>
      <c r="D68" s="518"/>
      <c r="E68" s="452">
        <v>11.8</v>
      </c>
      <c r="F68" s="406"/>
      <c r="G68" s="453"/>
      <c r="H68" s="408"/>
      <c r="I68" s="402"/>
      <c r="J68" s="409"/>
      <c r="K68" s="402"/>
      <c r="M68" s="403"/>
      <c r="O68" s="392"/>
    </row>
    <row r="69" spans="1:15" ht="12.75">
      <c r="A69" s="433"/>
      <c r="B69" s="449"/>
      <c r="C69" s="517" t="s">
        <v>1936</v>
      </c>
      <c r="D69" s="518"/>
      <c r="E69" s="452">
        <v>1.44</v>
      </c>
      <c r="F69" s="406"/>
      <c r="G69" s="453"/>
      <c r="H69" s="408"/>
      <c r="I69" s="402"/>
      <c r="J69" s="409"/>
      <c r="K69" s="402"/>
      <c r="M69" s="403"/>
      <c r="O69" s="392"/>
    </row>
    <row r="70" spans="1:15" ht="12.75">
      <c r="A70" s="433"/>
      <c r="B70" s="449"/>
      <c r="C70" s="517" t="s">
        <v>1937</v>
      </c>
      <c r="D70" s="518"/>
      <c r="E70" s="452">
        <v>8.54</v>
      </c>
      <c r="F70" s="406"/>
      <c r="G70" s="453"/>
      <c r="H70" s="408"/>
      <c r="I70" s="402"/>
      <c r="J70" s="409"/>
      <c r="K70" s="402"/>
      <c r="M70" s="403"/>
      <c r="O70" s="392"/>
    </row>
    <row r="71" spans="1:15" ht="12.75">
      <c r="A71" s="433"/>
      <c r="B71" s="449"/>
      <c r="C71" s="517" t="s">
        <v>1938</v>
      </c>
      <c r="D71" s="518"/>
      <c r="E71" s="452">
        <v>0.86</v>
      </c>
      <c r="F71" s="406"/>
      <c r="G71" s="453"/>
      <c r="H71" s="408"/>
      <c r="I71" s="402"/>
      <c r="J71" s="409"/>
      <c r="K71" s="402"/>
      <c r="M71" s="403"/>
      <c r="O71" s="392"/>
    </row>
    <row r="72" spans="1:80" ht="22.5">
      <c r="A72" s="444">
        <v>10</v>
      </c>
      <c r="B72" s="445" t="s">
        <v>209</v>
      </c>
      <c r="C72" s="446" t="s">
        <v>210</v>
      </c>
      <c r="D72" s="447" t="s">
        <v>203</v>
      </c>
      <c r="E72" s="448">
        <v>612.9</v>
      </c>
      <c r="F72" s="397"/>
      <c r="G72" s="425">
        <f>E72*F72</f>
        <v>0</v>
      </c>
      <c r="H72" s="399">
        <v>0</v>
      </c>
      <c r="I72" s="400">
        <f>E72*H72</f>
        <v>0</v>
      </c>
      <c r="J72" s="399"/>
      <c r="K72" s="400">
        <f>E72*J72</f>
        <v>0</v>
      </c>
      <c r="O72" s="392"/>
      <c r="AZ72" s="384">
        <v>1</v>
      </c>
      <c r="BA72" s="384">
        <f>IF(AZ72=1,G72,0)</f>
        <v>0</v>
      </c>
      <c r="BB72" s="384">
        <f>IF(AZ72=2,G72,0)</f>
        <v>0</v>
      </c>
      <c r="BC72" s="384">
        <f>IF(AZ72=3,G72,0)</f>
        <v>0</v>
      </c>
      <c r="BD72" s="384">
        <f>IF(AZ72=4,G72,0)</f>
        <v>0</v>
      </c>
      <c r="BE72" s="384">
        <f>IF(AZ72=5,G72,0)</f>
        <v>0</v>
      </c>
      <c r="CA72" s="392">
        <v>12</v>
      </c>
      <c r="CB72" s="392">
        <v>0</v>
      </c>
    </row>
    <row r="73" spans="1:15" ht="12.75">
      <c r="A73" s="433"/>
      <c r="B73" s="434"/>
      <c r="C73" s="514" t="s">
        <v>211</v>
      </c>
      <c r="D73" s="515"/>
      <c r="E73" s="515"/>
      <c r="F73" s="515"/>
      <c r="G73" s="516"/>
      <c r="I73" s="402"/>
      <c r="K73" s="402"/>
      <c r="L73" s="403"/>
      <c r="O73" s="392"/>
    </row>
    <row r="74" spans="1:15" ht="12.75">
      <c r="A74" s="433"/>
      <c r="B74" s="449"/>
      <c r="C74" s="517" t="s">
        <v>933</v>
      </c>
      <c r="D74" s="518"/>
      <c r="E74" s="452">
        <v>20</v>
      </c>
      <c r="F74" s="406"/>
      <c r="G74" s="453"/>
      <c r="H74" s="408"/>
      <c r="I74" s="402"/>
      <c r="J74" s="409"/>
      <c r="K74" s="402"/>
      <c r="M74" s="403"/>
      <c r="O74" s="392"/>
    </row>
    <row r="75" spans="1:15" ht="12.75">
      <c r="A75" s="433"/>
      <c r="B75" s="449"/>
      <c r="C75" s="517" t="s">
        <v>925</v>
      </c>
      <c r="D75" s="518"/>
      <c r="E75" s="452">
        <v>285</v>
      </c>
      <c r="F75" s="406"/>
      <c r="G75" s="453"/>
      <c r="H75" s="408"/>
      <c r="I75" s="402"/>
      <c r="J75" s="409"/>
      <c r="K75" s="402"/>
      <c r="M75" s="403"/>
      <c r="O75" s="392"/>
    </row>
    <row r="76" spans="1:15" ht="12.75">
      <c r="A76" s="433"/>
      <c r="B76" s="449"/>
      <c r="C76" s="517" t="s">
        <v>924</v>
      </c>
      <c r="D76" s="518"/>
      <c r="E76" s="452">
        <v>136</v>
      </c>
      <c r="F76" s="406"/>
      <c r="G76" s="453"/>
      <c r="H76" s="408"/>
      <c r="I76" s="402"/>
      <c r="J76" s="409"/>
      <c r="K76" s="402"/>
      <c r="M76" s="403"/>
      <c r="O76" s="392"/>
    </row>
    <row r="77" spans="1:15" ht="12.75">
      <c r="A77" s="433"/>
      <c r="B77" s="449"/>
      <c r="C77" s="517" t="s">
        <v>943</v>
      </c>
      <c r="D77" s="518"/>
      <c r="E77" s="452">
        <v>5.5</v>
      </c>
      <c r="F77" s="406"/>
      <c r="G77" s="453"/>
      <c r="H77" s="408"/>
      <c r="I77" s="402"/>
      <c r="J77" s="409"/>
      <c r="K77" s="402"/>
      <c r="M77" s="403"/>
      <c r="O77" s="392"/>
    </row>
    <row r="78" spans="1:15" ht="12.75">
      <c r="A78" s="433"/>
      <c r="B78" s="449"/>
      <c r="C78" s="517" t="s">
        <v>942</v>
      </c>
      <c r="D78" s="518"/>
      <c r="E78" s="452">
        <v>43.1</v>
      </c>
      <c r="F78" s="406"/>
      <c r="G78" s="453"/>
      <c r="H78" s="408"/>
      <c r="I78" s="402"/>
      <c r="J78" s="409"/>
      <c r="K78" s="402"/>
      <c r="M78" s="403"/>
      <c r="O78" s="392"/>
    </row>
    <row r="79" spans="1:15" ht="12.75">
      <c r="A79" s="433"/>
      <c r="B79" s="449"/>
      <c r="C79" s="517" t="s">
        <v>941</v>
      </c>
      <c r="D79" s="518"/>
      <c r="E79" s="452">
        <v>5.6</v>
      </c>
      <c r="F79" s="406"/>
      <c r="G79" s="453"/>
      <c r="H79" s="408"/>
      <c r="I79" s="402"/>
      <c r="J79" s="409"/>
      <c r="K79" s="402"/>
      <c r="M79" s="403"/>
      <c r="O79" s="392"/>
    </row>
    <row r="80" spans="1:15" ht="12.75">
      <c r="A80" s="433"/>
      <c r="B80" s="449"/>
      <c r="C80" s="517" t="s">
        <v>940</v>
      </c>
      <c r="D80" s="518"/>
      <c r="E80" s="452">
        <v>4.5</v>
      </c>
      <c r="F80" s="406"/>
      <c r="G80" s="453"/>
      <c r="H80" s="408"/>
      <c r="I80" s="402"/>
      <c r="J80" s="409"/>
      <c r="K80" s="402"/>
      <c r="M80" s="403"/>
      <c r="O80" s="392"/>
    </row>
    <row r="81" spans="1:15" ht="12.75">
      <c r="A81" s="433"/>
      <c r="B81" s="449"/>
      <c r="C81" s="517" t="s">
        <v>939</v>
      </c>
      <c r="D81" s="518"/>
      <c r="E81" s="452">
        <v>59</v>
      </c>
      <c r="F81" s="406"/>
      <c r="G81" s="453"/>
      <c r="H81" s="408"/>
      <c r="I81" s="402"/>
      <c r="J81" s="409"/>
      <c r="K81" s="402"/>
      <c r="M81" s="403"/>
      <c r="O81" s="392"/>
    </row>
    <row r="82" spans="1:15" ht="12.75">
      <c r="A82" s="433"/>
      <c r="B82" s="449"/>
      <c r="C82" s="517" t="s">
        <v>938</v>
      </c>
      <c r="D82" s="518"/>
      <c r="E82" s="452">
        <v>7.2</v>
      </c>
      <c r="F82" s="406"/>
      <c r="G82" s="453"/>
      <c r="H82" s="408"/>
      <c r="I82" s="402"/>
      <c r="J82" s="409"/>
      <c r="K82" s="402"/>
      <c r="M82" s="403"/>
      <c r="O82" s="392"/>
    </row>
    <row r="83" spans="1:15" ht="12.75">
      <c r="A83" s="433"/>
      <c r="B83" s="449"/>
      <c r="C83" s="517" t="s">
        <v>937</v>
      </c>
      <c r="D83" s="518"/>
      <c r="E83" s="452">
        <v>42.7</v>
      </c>
      <c r="F83" s="406"/>
      <c r="G83" s="453"/>
      <c r="H83" s="408"/>
      <c r="I83" s="402"/>
      <c r="J83" s="409"/>
      <c r="K83" s="402"/>
      <c r="M83" s="403"/>
      <c r="O83" s="392"/>
    </row>
    <row r="84" spans="1:15" ht="12.75">
      <c r="A84" s="433"/>
      <c r="B84" s="449"/>
      <c r="C84" s="517" t="s">
        <v>936</v>
      </c>
      <c r="D84" s="518"/>
      <c r="E84" s="452">
        <v>4.3</v>
      </c>
      <c r="F84" s="406"/>
      <c r="G84" s="453"/>
      <c r="H84" s="408"/>
      <c r="I84" s="402"/>
      <c r="J84" s="409"/>
      <c r="K84" s="402"/>
      <c r="M84" s="403"/>
      <c r="O84" s="392"/>
    </row>
    <row r="85" spans="1:80" ht="22.5">
      <c r="A85" s="444">
        <v>11</v>
      </c>
      <c r="B85" s="445" t="s">
        <v>212</v>
      </c>
      <c r="C85" s="446" t="s">
        <v>1906</v>
      </c>
      <c r="D85" s="447" t="s">
        <v>10</v>
      </c>
      <c r="E85" s="448">
        <v>1</v>
      </c>
      <c r="F85" s="397"/>
      <c r="G85" s="425">
        <f>E85*F85</f>
        <v>0</v>
      </c>
      <c r="H85" s="399">
        <v>0</v>
      </c>
      <c r="I85" s="400">
        <f>E85*H85</f>
        <v>0</v>
      </c>
      <c r="J85" s="399"/>
      <c r="K85" s="400">
        <f>E85*J85</f>
        <v>0</v>
      </c>
      <c r="O85" s="392"/>
      <c r="AZ85" s="384">
        <v>1</v>
      </c>
      <c r="BA85" s="384">
        <f>IF(AZ85=1,G85,0)</f>
        <v>0</v>
      </c>
      <c r="BB85" s="384">
        <f>IF(AZ85=2,G85,0)</f>
        <v>0</v>
      </c>
      <c r="BC85" s="384">
        <f>IF(AZ85=3,G85,0)</f>
        <v>0</v>
      </c>
      <c r="BD85" s="384">
        <f>IF(AZ85=4,G85,0)</f>
        <v>0</v>
      </c>
      <c r="BE85" s="384">
        <f>IF(AZ85=5,G85,0)</f>
        <v>0</v>
      </c>
      <c r="CA85" s="392">
        <v>12</v>
      </c>
      <c r="CB85" s="392">
        <v>0</v>
      </c>
    </row>
    <row r="86" spans="1:80" ht="12.75">
      <c r="A86" s="444">
        <v>12</v>
      </c>
      <c r="B86" s="445" t="s">
        <v>213</v>
      </c>
      <c r="C86" s="446" t="s">
        <v>214</v>
      </c>
      <c r="D86" s="447" t="s">
        <v>26</v>
      </c>
      <c r="E86" s="448">
        <v>122.58</v>
      </c>
      <c r="F86" s="397"/>
      <c r="G86" s="425">
        <f>E86*F86</f>
        <v>0</v>
      </c>
      <c r="H86" s="399">
        <v>0</v>
      </c>
      <c r="I86" s="400">
        <f>E86*H86</f>
        <v>0</v>
      </c>
      <c r="J86" s="399"/>
      <c r="K86" s="400">
        <f>E86*J86</f>
        <v>0</v>
      </c>
      <c r="O86" s="392"/>
      <c r="AZ86" s="384">
        <v>1</v>
      </c>
      <c r="BA86" s="384">
        <f>IF(AZ86=1,G86,0)</f>
        <v>0</v>
      </c>
      <c r="BB86" s="384">
        <f>IF(AZ86=2,G86,0)</f>
        <v>0</v>
      </c>
      <c r="BC86" s="384">
        <f>IF(AZ86=3,G86,0)</f>
        <v>0</v>
      </c>
      <c r="BD86" s="384">
        <f>IF(AZ86=4,G86,0)</f>
        <v>0</v>
      </c>
      <c r="BE86" s="384">
        <f>IF(AZ86=5,G86,0)</f>
        <v>0</v>
      </c>
      <c r="CA86" s="392">
        <v>12</v>
      </c>
      <c r="CB86" s="392">
        <v>0</v>
      </c>
    </row>
    <row r="87" spans="1:15" ht="12.75">
      <c r="A87" s="433"/>
      <c r="B87" s="434"/>
      <c r="C87" s="514" t="s">
        <v>1907</v>
      </c>
      <c r="D87" s="515"/>
      <c r="E87" s="515"/>
      <c r="F87" s="515"/>
      <c r="G87" s="516"/>
      <c r="I87" s="402"/>
      <c r="K87" s="402"/>
      <c r="L87" s="403"/>
      <c r="O87" s="392"/>
    </row>
    <row r="88" spans="1:15" ht="12.75">
      <c r="A88" s="433"/>
      <c r="B88" s="449"/>
      <c r="C88" s="517" t="s">
        <v>1939</v>
      </c>
      <c r="D88" s="518"/>
      <c r="E88" s="452">
        <v>4</v>
      </c>
      <c r="F88" s="406"/>
      <c r="G88" s="453"/>
      <c r="H88" s="408"/>
      <c r="I88" s="402"/>
      <c r="J88" s="409"/>
      <c r="K88" s="402"/>
      <c r="M88" s="403"/>
      <c r="O88" s="392"/>
    </row>
    <row r="89" spans="1:15" ht="12.75">
      <c r="A89" s="433"/>
      <c r="B89" s="449"/>
      <c r="C89" s="517" t="s">
        <v>1940</v>
      </c>
      <c r="D89" s="518"/>
      <c r="E89" s="452">
        <v>57</v>
      </c>
      <c r="F89" s="406"/>
      <c r="G89" s="453"/>
      <c r="H89" s="408"/>
      <c r="I89" s="402"/>
      <c r="J89" s="409"/>
      <c r="K89" s="402"/>
      <c r="M89" s="403"/>
      <c r="O89" s="392"/>
    </row>
    <row r="90" spans="1:15" ht="12.75">
      <c r="A90" s="433"/>
      <c r="B90" s="449"/>
      <c r="C90" s="517" t="s">
        <v>1941</v>
      </c>
      <c r="D90" s="518"/>
      <c r="E90" s="452">
        <v>27.2</v>
      </c>
      <c r="F90" s="406"/>
      <c r="G90" s="453"/>
      <c r="H90" s="408"/>
      <c r="I90" s="402"/>
      <c r="J90" s="409"/>
      <c r="K90" s="402"/>
      <c r="M90" s="403"/>
      <c r="O90" s="392"/>
    </row>
    <row r="91" spans="1:15" ht="12.75">
      <c r="A91" s="433"/>
      <c r="B91" s="449"/>
      <c r="C91" s="517" t="s">
        <v>1942</v>
      </c>
      <c r="D91" s="518"/>
      <c r="E91" s="452">
        <v>1.1</v>
      </c>
      <c r="F91" s="406"/>
      <c r="G91" s="453"/>
      <c r="H91" s="408"/>
      <c r="I91" s="402"/>
      <c r="J91" s="409"/>
      <c r="K91" s="402"/>
      <c r="M91" s="403"/>
      <c r="O91" s="392"/>
    </row>
    <row r="92" spans="1:15" ht="12.75">
      <c r="A92" s="433"/>
      <c r="B92" s="449"/>
      <c r="C92" s="517" t="s">
        <v>1943</v>
      </c>
      <c r="D92" s="518"/>
      <c r="E92" s="452">
        <v>8.62</v>
      </c>
      <c r="F92" s="406"/>
      <c r="G92" s="453"/>
      <c r="H92" s="408"/>
      <c r="I92" s="402"/>
      <c r="J92" s="409"/>
      <c r="K92" s="402"/>
      <c r="M92" s="403"/>
      <c r="O92" s="392"/>
    </row>
    <row r="93" spans="1:15" ht="12.75">
      <c r="A93" s="433"/>
      <c r="B93" s="449"/>
      <c r="C93" s="517" t="s">
        <v>1944</v>
      </c>
      <c r="D93" s="518"/>
      <c r="E93" s="452">
        <v>1.12</v>
      </c>
      <c r="F93" s="406"/>
      <c r="G93" s="453"/>
      <c r="H93" s="408"/>
      <c r="I93" s="402"/>
      <c r="J93" s="409"/>
      <c r="K93" s="402"/>
      <c r="M93" s="403"/>
      <c r="O93" s="392"/>
    </row>
    <row r="94" spans="1:15" ht="12.75">
      <c r="A94" s="433"/>
      <c r="B94" s="449"/>
      <c r="C94" s="517" t="s">
        <v>1945</v>
      </c>
      <c r="D94" s="518"/>
      <c r="E94" s="452">
        <v>0.9</v>
      </c>
      <c r="F94" s="406"/>
      <c r="G94" s="453"/>
      <c r="H94" s="408"/>
      <c r="I94" s="402"/>
      <c r="J94" s="409"/>
      <c r="K94" s="402"/>
      <c r="M94" s="403"/>
      <c r="O94" s="392"/>
    </row>
    <row r="95" spans="1:15" ht="12.75">
      <c r="A95" s="433"/>
      <c r="B95" s="449"/>
      <c r="C95" s="517" t="s">
        <v>1946</v>
      </c>
      <c r="D95" s="518"/>
      <c r="E95" s="452">
        <v>11.8</v>
      </c>
      <c r="F95" s="406"/>
      <c r="G95" s="453"/>
      <c r="H95" s="408"/>
      <c r="I95" s="402"/>
      <c r="J95" s="409"/>
      <c r="K95" s="402"/>
      <c r="M95" s="403"/>
      <c r="O95" s="392"/>
    </row>
    <row r="96" spans="1:15" ht="12.75">
      <c r="A96" s="433"/>
      <c r="B96" s="449"/>
      <c r="C96" s="517" t="s">
        <v>1947</v>
      </c>
      <c r="D96" s="518"/>
      <c r="E96" s="452">
        <v>1.44</v>
      </c>
      <c r="F96" s="406"/>
      <c r="G96" s="453"/>
      <c r="H96" s="408"/>
      <c r="I96" s="402"/>
      <c r="J96" s="409"/>
      <c r="K96" s="402"/>
      <c r="M96" s="403"/>
      <c r="O96" s="392"/>
    </row>
    <row r="97" spans="1:15" ht="12.75">
      <c r="A97" s="433"/>
      <c r="B97" s="449"/>
      <c r="C97" s="517" t="s">
        <v>1948</v>
      </c>
      <c r="D97" s="518"/>
      <c r="E97" s="452">
        <v>8.54</v>
      </c>
      <c r="F97" s="406"/>
      <c r="G97" s="453"/>
      <c r="H97" s="408"/>
      <c r="I97" s="402"/>
      <c r="J97" s="409"/>
      <c r="K97" s="402"/>
      <c r="M97" s="403"/>
      <c r="O97" s="392"/>
    </row>
    <row r="98" spans="1:15" ht="12.75">
      <c r="A98" s="433"/>
      <c r="B98" s="449"/>
      <c r="C98" s="517" t="s">
        <v>1949</v>
      </c>
      <c r="D98" s="518"/>
      <c r="E98" s="452">
        <v>0.86</v>
      </c>
      <c r="F98" s="406"/>
      <c r="G98" s="453"/>
      <c r="H98" s="408"/>
      <c r="I98" s="402"/>
      <c r="J98" s="409"/>
      <c r="K98" s="402"/>
      <c r="M98" s="403"/>
      <c r="O98" s="392"/>
    </row>
    <row r="99" spans="1:80" ht="22.5">
      <c r="A99" s="444">
        <v>13</v>
      </c>
      <c r="B99" s="445" t="s">
        <v>215</v>
      </c>
      <c r="C99" s="446" t="s">
        <v>216</v>
      </c>
      <c r="D99" s="447" t="s">
        <v>26</v>
      </c>
      <c r="E99" s="448">
        <v>122.58</v>
      </c>
      <c r="F99" s="397"/>
      <c r="G99" s="425">
        <f>E99*F99</f>
        <v>0</v>
      </c>
      <c r="H99" s="399">
        <v>0</v>
      </c>
      <c r="I99" s="400">
        <f>E99*H99</f>
        <v>0</v>
      </c>
      <c r="J99" s="399"/>
      <c r="K99" s="400">
        <f>E99*J99</f>
        <v>0</v>
      </c>
      <c r="O99" s="392"/>
      <c r="AZ99" s="384">
        <v>1</v>
      </c>
      <c r="BA99" s="384">
        <f>IF(AZ99=1,G99,0)</f>
        <v>0</v>
      </c>
      <c r="BB99" s="384">
        <f>IF(AZ99=2,G99,0)</f>
        <v>0</v>
      </c>
      <c r="BC99" s="384">
        <f>IF(AZ99=3,G99,0)</f>
        <v>0</v>
      </c>
      <c r="BD99" s="384">
        <f>IF(AZ99=4,G99,0)</f>
        <v>0</v>
      </c>
      <c r="BE99" s="384">
        <f>IF(AZ99=5,G99,0)</f>
        <v>0</v>
      </c>
      <c r="CA99" s="392">
        <v>12</v>
      </c>
      <c r="CB99" s="392">
        <v>0</v>
      </c>
    </row>
    <row r="100" spans="1:15" ht="12.75">
      <c r="A100" s="433"/>
      <c r="B100" s="434"/>
      <c r="C100" s="514" t="s">
        <v>217</v>
      </c>
      <c r="D100" s="515"/>
      <c r="E100" s="515"/>
      <c r="F100" s="515"/>
      <c r="G100" s="516"/>
      <c r="I100" s="402"/>
      <c r="K100" s="402"/>
      <c r="L100" s="403"/>
      <c r="O100" s="392"/>
    </row>
    <row r="101" spans="1:15" ht="12.75">
      <c r="A101" s="433"/>
      <c r="B101" s="449"/>
      <c r="C101" s="517" t="s">
        <v>1939</v>
      </c>
      <c r="D101" s="518"/>
      <c r="E101" s="452">
        <v>4</v>
      </c>
      <c r="F101" s="406"/>
      <c r="G101" s="453"/>
      <c r="H101" s="408"/>
      <c r="I101" s="402"/>
      <c r="J101" s="409"/>
      <c r="K101" s="402"/>
      <c r="M101" s="403"/>
      <c r="O101" s="392"/>
    </row>
    <row r="102" spans="1:15" ht="12.75">
      <c r="A102" s="433"/>
      <c r="B102" s="449"/>
      <c r="C102" s="517" t="s">
        <v>1940</v>
      </c>
      <c r="D102" s="518"/>
      <c r="E102" s="452">
        <v>57</v>
      </c>
      <c r="F102" s="406"/>
      <c r="G102" s="453"/>
      <c r="H102" s="408"/>
      <c r="I102" s="402"/>
      <c r="J102" s="409"/>
      <c r="K102" s="402"/>
      <c r="M102" s="403"/>
      <c r="O102" s="392"/>
    </row>
    <row r="103" spans="1:15" ht="12.75">
      <c r="A103" s="433"/>
      <c r="B103" s="449"/>
      <c r="C103" s="517" t="s">
        <v>1941</v>
      </c>
      <c r="D103" s="518"/>
      <c r="E103" s="452">
        <v>27.2</v>
      </c>
      <c r="F103" s="406"/>
      <c r="G103" s="453"/>
      <c r="H103" s="408"/>
      <c r="I103" s="402"/>
      <c r="J103" s="409"/>
      <c r="K103" s="402"/>
      <c r="M103" s="403"/>
      <c r="O103" s="392"/>
    </row>
    <row r="104" spans="1:15" ht="12.75">
      <c r="A104" s="433"/>
      <c r="B104" s="449"/>
      <c r="C104" s="517" t="s">
        <v>1942</v>
      </c>
      <c r="D104" s="518"/>
      <c r="E104" s="452">
        <v>1.1</v>
      </c>
      <c r="F104" s="406"/>
      <c r="G104" s="453"/>
      <c r="H104" s="408"/>
      <c r="I104" s="402"/>
      <c r="J104" s="409"/>
      <c r="K104" s="402"/>
      <c r="M104" s="403"/>
      <c r="O104" s="392"/>
    </row>
    <row r="105" spans="1:15" ht="12.75">
      <c r="A105" s="433"/>
      <c r="B105" s="449"/>
      <c r="C105" s="517" t="s">
        <v>1943</v>
      </c>
      <c r="D105" s="518"/>
      <c r="E105" s="452">
        <v>8.62</v>
      </c>
      <c r="F105" s="406"/>
      <c r="G105" s="453"/>
      <c r="H105" s="408"/>
      <c r="I105" s="402"/>
      <c r="J105" s="409"/>
      <c r="K105" s="402"/>
      <c r="M105" s="403"/>
      <c r="O105" s="392"/>
    </row>
    <row r="106" spans="1:15" ht="12.75">
      <c r="A106" s="433"/>
      <c r="B106" s="449"/>
      <c r="C106" s="517" t="s">
        <v>1944</v>
      </c>
      <c r="D106" s="518"/>
      <c r="E106" s="452">
        <v>1.12</v>
      </c>
      <c r="F106" s="406"/>
      <c r="G106" s="453"/>
      <c r="H106" s="408"/>
      <c r="I106" s="402"/>
      <c r="J106" s="409"/>
      <c r="K106" s="402"/>
      <c r="M106" s="403"/>
      <c r="O106" s="392"/>
    </row>
    <row r="107" spans="1:15" ht="12.75">
      <c r="A107" s="433"/>
      <c r="B107" s="449"/>
      <c r="C107" s="517" t="s">
        <v>1945</v>
      </c>
      <c r="D107" s="518"/>
      <c r="E107" s="452">
        <v>0.9</v>
      </c>
      <c r="F107" s="406"/>
      <c r="G107" s="453"/>
      <c r="H107" s="408"/>
      <c r="I107" s="402"/>
      <c r="J107" s="409"/>
      <c r="K107" s="402"/>
      <c r="M107" s="403"/>
      <c r="O107" s="392"/>
    </row>
    <row r="108" spans="1:15" ht="12.75">
      <c r="A108" s="433"/>
      <c r="B108" s="449"/>
      <c r="C108" s="517" t="s">
        <v>1946</v>
      </c>
      <c r="D108" s="518"/>
      <c r="E108" s="452">
        <v>11.8</v>
      </c>
      <c r="F108" s="406"/>
      <c r="G108" s="453"/>
      <c r="H108" s="408"/>
      <c r="I108" s="402"/>
      <c r="J108" s="409"/>
      <c r="K108" s="402"/>
      <c r="M108" s="403"/>
      <c r="O108" s="392"/>
    </row>
    <row r="109" spans="1:15" ht="12.75">
      <c r="A109" s="433"/>
      <c r="B109" s="449"/>
      <c r="C109" s="517" t="s">
        <v>1947</v>
      </c>
      <c r="D109" s="518"/>
      <c r="E109" s="452">
        <v>1.44</v>
      </c>
      <c r="F109" s="406"/>
      <c r="G109" s="453"/>
      <c r="H109" s="408"/>
      <c r="I109" s="402"/>
      <c r="J109" s="409"/>
      <c r="K109" s="402"/>
      <c r="M109" s="403"/>
      <c r="O109" s="392"/>
    </row>
    <row r="110" spans="1:15" ht="12.75">
      <c r="A110" s="433"/>
      <c r="B110" s="449"/>
      <c r="C110" s="517" t="s">
        <v>1948</v>
      </c>
      <c r="D110" s="518"/>
      <c r="E110" s="452">
        <v>8.54</v>
      </c>
      <c r="F110" s="406"/>
      <c r="G110" s="453"/>
      <c r="H110" s="408"/>
      <c r="I110" s="402"/>
      <c r="J110" s="409"/>
      <c r="K110" s="402"/>
      <c r="M110" s="403"/>
      <c r="O110" s="392"/>
    </row>
    <row r="111" spans="1:15" ht="12.75">
      <c r="A111" s="433"/>
      <c r="B111" s="449"/>
      <c r="C111" s="517" t="s">
        <v>1949</v>
      </c>
      <c r="D111" s="518"/>
      <c r="E111" s="452">
        <v>0.86</v>
      </c>
      <c r="F111" s="406"/>
      <c r="G111" s="453"/>
      <c r="H111" s="408"/>
      <c r="I111" s="402"/>
      <c r="J111" s="409"/>
      <c r="K111" s="402"/>
      <c r="M111" s="403"/>
      <c r="O111" s="392"/>
    </row>
    <row r="112" spans="1:80" ht="22.5">
      <c r="A112" s="444">
        <v>14</v>
      </c>
      <c r="B112" s="445" t="s">
        <v>218</v>
      </c>
      <c r="C112" s="446" t="s">
        <v>219</v>
      </c>
      <c r="D112" s="447" t="s">
        <v>26</v>
      </c>
      <c r="E112" s="448">
        <v>122.58</v>
      </c>
      <c r="F112" s="397"/>
      <c r="G112" s="425">
        <f>E112*F112</f>
        <v>0</v>
      </c>
      <c r="H112" s="399">
        <v>0.00099</v>
      </c>
      <c r="I112" s="400">
        <f>E112*H112</f>
        <v>0.1213542</v>
      </c>
      <c r="J112" s="399"/>
      <c r="K112" s="400">
        <f>E112*J112</f>
        <v>0</v>
      </c>
      <c r="O112" s="392"/>
      <c r="AZ112" s="384">
        <v>1</v>
      </c>
      <c r="BA112" s="384">
        <f>IF(AZ112=1,G112,0)</f>
        <v>0</v>
      </c>
      <c r="BB112" s="384">
        <f>IF(AZ112=2,G112,0)</f>
        <v>0</v>
      </c>
      <c r="BC112" s="384">
        <f>IF(AZ112=3,G112,0)</f>
        <v>0</v>
      </c>
      <c r="BD112" s="384">
        <f>IF(AZ112=4,G112,0)</f>
        <v>0</v>
      </c>
      <c r="BE112" s="384">
        <f>IF(AZ112=5,G112,0)</f>
        <v>0</v>
      </c>
      <c r="CA112" s="392">
        <v>12</v>
      </c>
      <c r="CB112" s="392">
        <v>0</v>
      </c>
    </row>
    <row r="113" spans="1:15" ht="12.75">
      <c r="A113" s="433"/>
      <c r="B113" s="449"/>
      <c r="C113" s="517" t="s">
        <v>1939</v>
      </c>
      <c r="D113" s="518"/>
      <c r="E113" s="452">
        <v>4</v>
      </c>
      <c r="F113" s="406"/>
      <c r="G113" s="453"/>
      <c r="H113" s="408"/>
      <c r="I113" s="402"/>
      <c r="J113" s="409"/>
      <c r="K113" s="402"/>
      <c r="M113" s="403"/>
      <c r="O113" s="392"/>
    </row>
    <row r="114" spans="1:15" ht="12.75">
      <c r="A114" s="433"/>
      <c r="B114" s="449"/>
      <c r="C114" s="517" t="s">
        <v>1940</v>
      </c>
      <c r="D114" s="518"/>
      <c r="E114" s="452">
        <v>57</v>
      </c>
      <c r="F114" s="406"/>
      <c r="G114" s="453"/>
      <c r="H114" s="408"/>
      <c r="I114" s="402"/>
      <c r="J114" s="409"/>
      <c r="K114" s="402"/>
      <c r="M114" s="403"/>
      <c r="O114" s="392"/>
    </row>
    <row r="115" spans="1:15" ht="12.75">
      <c r="A115" s="433"/>
      <c r="B115" s="449"/>
      <c r="C115" s="517" t="s">
        <v>1941</v>
      </c>
      <c r="D115" s="518"/>
      <c r="E115" s="452">
        <v>27.2</v>
      </c>
      <c r="F115" s="406"/>
      <c r="G115" s="453"/>
      <c r="H115" s="408"/>
      <c r="I115" s="402"/>
      <c r="J115" s="409"/>
      <c r="K115" s="402"/>
      <c r="M115" s="403"/>
      <c r="O115" s="392"/>
    </row>
    <row r="116" spans="1:15" ht="12.75">
      <c r="A116" s="433"/>
      <c r="B116" s="449"/>
      <c r="C116" s="517" t="s">
        <v>1942</v>
      </c>
      <c r="D116" s="518"/>
      <c r="E116" s="452">
        <v>1.1</v>
      </c>
      <c r="F116" s="406"/>
      <c r="G116" s="453"/>
      <c r="H116" s="408"/>
      <c r="I116" s="402"/>
      <c r="J116" s="409"/>
      <c r="K116" s="402"/>
      <c r="M116" s="403"/>
      <c r="O116" s="392"/>
    </row>
    <row r="117" spans="1:15" ht="12.75">
      <c r="A117" s="433"/>
      <c r="B117" s="449"/>
      <c r="C117" s="517" t="s">
        <v>1943</v>
      </c>
      <c r="D117" s="518"/>
      <c r="E117" s="452">
        <v>8.62</v>
      </c>
      <c r="F117" s="406"/>
      <c r="G117" s="453"/>
      <c r="H117" s="408"/>
      <c r="I117" s="402"/>
      <c r="J117" s="409"/>
      <c r="K117" s="402"/>
      <c r="M117" s="403"/>
      <c r="O117" s="392"/>
    </row>
    <row r="118" spans="1:15" ht="12.75">
      <c r="A118" s="433"/>
      <c r="B118" s="449"/>
      <c r="C118" s="517" t="s">
        <v>1944</v>
      </c>
      <c r="D118" s="518"/>
      <c r="E118" s="452">
        <v>1.12</v>
      </c>
      <c r="F118" s="406"/>
      <c r="G118" s="453"/>
      <c r="H118" s="408"/>
      <c r="I118" s="402"/>
      <c r="J118" s="409"/>
      <c r="K118" s="402"/>
      <c r="M118" s="403"/>
      <c r="O118" s="392"/>
    </row>
    <row r="119" spans="1:15" ht="12.75">
      <c r="A119" s="433"/>
      <c r="B119" s="449"/>
      <c r="C119" s="517" t="s">
        <v>1945</v>
      </c>
      <c r="D119" s="518"/>
      <c r="E119" s="452">
        <v>0.9</v>
      </c>
      <c r="F119" s="406"/>
      <c r="G119" s="453"/>
      <c r="H119" s="408"/>
      <c r="I119" s="402"/>
      <c r="J119" s="409"/>
      <c r="K119" s="402"/>
      <c r="M119" s="403"/>
      <c r="O119" s="392"/>
    </row>
    <row r="120" spans="1:15" ht="12.75">
      <c r="A120" s="433"/>
      <c r="B120" s="449"/>
      <c r="C120" s="517" t="s">
        <v>1946</v>
      </c>
      <c r="D120" s="518"/>
      <c r="E120" s="452">
        <v>11.8</v>
      </c>
      <c r="F120" s="406"/>
      <c r="G120" s="453"/>
      <c r="H120" s="408"/>
      <c r="I120" s="402"/>
      <c r="J120" s="409"/>
      <c r="K120" s="402"/>
      <c r="M120" s="403"/>
      <c r="O120" s="392"/>
    </row>
    <row r="121" spans="1:15" ht="12.75">
      <c r="A121" s="433"/>
      <c r="B121" s="449"/>
      <c r="C121" s="517" t="s">
        <v>1947</v>
      </c>
      <c r="D121" s="518"/>
      <c r="E121" s="452">
        <v>1.44</v>
      </c>
      <c r="F121" s="406"/>
      <c r="G121" s="453"/>
      <c r="H121" s="408"/>
      <c r="I121" s="402"/>
      <c r="J121" s="409"/>
      <c r="K121" s="402"/>
      <c r="M121" s="403"/>
      <c r="O121" s="392"/>
    </row>
    <row r="122" spans="1:15" ht="12.75">
      <c r="A122" s="433"/>
      <c r="B122" s="449"/>
      <c r="C122" s="517" t="s">
        <v>1948</v>
      </c>
      <c r="D122" s="518"/>
      <c r="E122" s="452">
        <v>8.54</v>
      </c>
      <c r="F122" s="406"/>
      <c r="G122" s="453"/>
      <c r="H122" s="408"/>
      <c r="I122" s="402"/>
      <c r="J122" s="409"/>
      <c r="K122" s="402"/>
      <c r="M122" s="403"/>
      <c r="O122" s="392"/>
    </row>
    <row r="123" spans="1:15" ht="12.75">
      <c r="A123" s="433"/>
      <c r="B123" s="449"/>
      <c r="C123" s="517" t="s">
        <v>1949</v>
      </c>
      <c r="D123" s="518"/>
      <c r="E123" s="452">
        <v>0.86</v>
      </c>
      <c r="F123" s="406"/>
      <c r="G123" s="453"/>
      <c r="H123" s="408"/>
      <c r="I123" s="402"/>
      <c r="J123" s="409"/>
      <c r="K123" s="402"/>
      <c r="M123" s="403"/>
      <c r="O123" s="392"/>
    </row>
    <row r="124" spans="1:80" ht="12.75">
      <c r="A124" s="444">
        <v>15</v>
      </c>
      <c r="B124" s="445" t="s">
        <v>220</v>
      </c>
      <c r="C124" s="446" t="s">
        <v>221</v>
      </c>
      <c r="D124" s="447" t="s">
        <v>26</v>
      </c>
      <c r="E124" s="448">
        <v>40</v>
      </c>
      <c r="F124" s="397"/>
      <c r="G124" s="425">
        <f>E124*F124</f>
        <v>0</v>
      </c>
      <c r="H124" s="399">
        <v>0</v>
      </c>
      <c r="I124" s="400">
        <f>E124*H124</f>
        <v>0</v>
      </c>
      <c r="J124" s="399"/>
      <c r="K124" s="400">
        <f>E124*J124</f>
        <v>0</v>
      </c>
      <c r="O124" s="392"/>
      <c r="AZ124" s="384">
        <v>1</v>
      </c>
      <c r="BA124" s="384">
        <f>IF(AZ124=1,G124,0)</f>
        <v>0</v>
      </c>
      <c r="BB124" s="384">
        <f>IF(AZ124=2,G124,0)</f>
        <v>0</v>
      </c>
      <c r="BC124" s="384">
        <f>IF(AZ124=3,G124,0)</f>
        <v>0</v>
      </c>
      <c r="BD124" s="384">
        <f>IF(AZ124=4,G124,0)</f>
        <v>0</v>
      </c>
      <c r="BE124" s="384">
        <f>IF(AZ124=5,G124,0)</f>
        <v>0</v>
      </c>
      <c r="CA124" s="392">
        <v>12</v>
      </c>
      <c r="CB124" s="392">
        <v>0</v>
      </c>
    </row>
    <row r="125" spans="1:15" ht="12.75">
      <c r="A125" s="433"/>
      <c r="B125" s="434"/>
      <c r="C125" s="514" t="s">
        <v>222</v>
      </c>
      <c r="D125" s="515"/>
      <c r="E125" s="515"/>
      <c r="F125" s="515"/>
      <c r="G125" s="516"/>
      <c r="I125" s="402"/>
      <c r="K125" s="402"/>
      <c r="L125" s="403"/>
      <c r="O125" s="392"/>
    </row>
    <row r="126" spans="1:15" ht="12.75">
      <c r="A126" s="433"/>
      <c r="B126" s="434"/>
      <c r="C126" s="514" t="s">
        <v>223</v>
      </c>
      <c r="D126" s="515"/>
      <c r="E126" s="515"/>
      <c r="F126" s="515"/>
      <c r="G126" s="516"/>
      <c r="I126" s="402"/>
      <c r="K126" s="402"/>
      <c r="L126" s="403"/>
      <c r="O126" s="392"/>
    </row>
    <row r="127" spans="1:15" ht="12.75">
      <c r="A127" s="433"/>
      <c r="B127" s="434"/>
      <c r="C127" s="514" t="s">
        <v>224</v>
      </c>
      <c r="D127" s="515"/>
      <c r="E127" s="515"/>
      <c r="F127" s="515"/>
      <c r="G127" s="516"/>
      <c r="I127" s="402"/>
      <c r="K127" s="402"/>
      <c r="L127" s="403"/>
      <c r="O127" s="392"/>
    </row>
    <row r="128" spans="1:15" ht="12.75">
      <c r="A128" s="433"/>
      <c r="B128" s="434"/>
      <c r="C128" s="514" t="s">
        <v>225</v>
      </c>
      <c r="D128" s="515"/>
      <c r="E128" s="515"/>
      <c r="F128" s="515"/>
      <c r="G128" s="516"/>
      <c r="I128" s="402"/>
      <c r="K128" s="402"/>
      <c r="L128" s="403"/>
      <c r="O128" s="392"/>
    </row>
    <row r="129" spans="1:15" ht="12.75">
      <c r="A129" s="433"/>
      <c r="B129" s="434"/>
      <c r="C129" s="514"/>
      <c r="D129" s="515"/>
      <c r="E129" s="515"/>
      <c r="F129" s="515"/>
      <c r="G129" s="516"/>
      <c r="I129" s="402"/>
      <c r="K129" s="402"/>
      <c r="L129" s="403"/>
      <c r="O129" s="392"/>
    </row>
    <row r="130" spans="1:15" ht="12.75">
      <c r="A130" s="433"/>
      <c r="B130" s="434"/>
      <c r="C130" s="514" t="s">
        <v>935</v>
      </c>
      <c r="D130" s="515"/>
      <c r="E130" s="515"/>
      <c r="F130" s="515"/>
      <c r="G130" s="516"/>
      <c r="I130" s="402"/>
      <c r="K130" s="402"/>
      <c r="L130" s="403"/>
      <c r="O130" s="392"/>
    </row>
    <row r="131" spans="1:15" ht="12.75">
      <c r="A131" s="433"/>
      <c r="B131" s="449"/>
      <c r="C131" s="517" t="s">
        <v>934</v>
      </c>
      <c r="D131" s="518"/>
      <c r="E131" s="452">
        <v>40</v>
      </c>
      <c r="F131" s="406"/>
      <c r="G131" s="453"/>
      <c r="H131" s="408"/>
      <c r="I131" s="402"/>
      <c r="J131" s="409"/>
      <c r="K131" s="402"/>
      <c r="M131" s="403"/>
      <c r="O131" s="392"/>
    </row>
    <row r="132" spans="1:80" ht="22.5">
      <c r="A132" s="444">
        <v>16</v>
      </c>
      <c r="B132" s="445" t="s">
        <v>232</v>
      </c>
      <c r="C132" s="446" t="s">
        <v>233</v>
      </c>
      <c r="D132" s="447" t="s">
        <v>10</v>
      </c>
      <c r="E132" s="448">
        <v>1</v>
      </c>
      <c r="F132" s="397"/>
      <c r="G132" s="425">
        <f>E132*F132</f>
        <v>0</v>
      </c>
      <c r="H132" s="399">
        <v>0</v>
      </c>
      <c r="I132" s="400">
        <f>E132*H132</f>
        <v>0</v>
      </c>
      <c r="J132" s="399"/>
      <c r="K132" s="400">
        <f>E132*J132</f>
        <v>0</v>
      </c>
      <c r="O132" s="392"/>
      <c r="AZ132" s="384">
        <v>1</v>
      </c>
      <c r="BA132" s="384">
        <f>IF(AZ132=1,G132,0)</f>
        <v>0</v>
      </c>
      <c r="BB132" s="384">
        <f>IF(AZ132=2,G132,0)</f>
        <v>0</v>
      </c>
      <c r="BC132" s="384">
        <f>IF(AZ132=3,G132,0)</f>
        <v>0</v>
      </c>
      <c r="BD132" s="384">
        <f>IF(AZ132=4,G132,0)</f>
        <v>0</v>
      </c>
      <c r="BE132" s="384">
        <f>IF(AZ132=5,G132,0)</f>
        <v>0</v>
      </c>
      <c r="CA132" s="392">
        <v>12</v>
      </c>
      <c r="CB132" s="392">
        <v>0</v>
      </c>
    </row>
    <row r="133" spans="1:15" ht="12.75">
      <c r="A133" s="433"/>
      <c r="B133" s="434"/>
      <c r="C133" s="514" t="s">
        <v>1916</v>
      </c>
      <c r="D133" s="515"/>
      <c r="E133" s="515"/>
      <c r="F133" s="515"/>
      <c r="G133" s="516"/>
      <c r="I133" s="402"/>
      <c r="K133" s="402"/>
      <c r="L133" s="403"/>
      <c r="O133" s="392"/>
    </row>
    <row r="134" spans="1:15" ht="12.75">
      <c r="A134" s="433"/>
      <c r="B134" s="434"/>
      <c r="C134" s="514" t="s">
        <v>1950</v>
      </c>
      <c r="D134" s="515"/>
      <c r="E134" s="515"/>
      <c r="F134" s="515"/>
      <c r="G134" s="516"/>
      <c r="I134" s="402"/>
      <c r="K134" s="402"/>
      <c r="L134" s="403"/>
      <c r="O134" s="392"/>
    </row>
    <row r="135" spans="1:15" ht="12.75">
      <c r="A135" s="433"/>
      <c r="B135" s="434"/>
      <c r="C135" s="514" t="s">
        <v>1951</v>
      </c>
      <c r="D135" s="515"/>
      <c r="E135" s="515"/>
      <c r="F135" s="515"/>
      <c r="G135" s="516"/>
      <c r="I135" s="402"/>
      <c r="K135" s="402"/>
      <c r="L135" s="403"/>
      <c r="O135" s="392"/>
    </row>
    <row r="136" spans="1:15" ht="12.75">
      <c r="A136" s="433"/>
      <c r="B136" s="434"/>
      <c r="C136" s="514" t="s">
        <v>1952</v>
      </c>
      <c r="D136" s="515"/>
      <c r="E136" s="515"/>
      <c r="F136" s="515"/>
      <c r="G136" s="516"/>
      <c r="I136" s="402"/>
      <c r="K136" s="402"/>
      <c r="L136" s="403"/>
      <c r="O136" s="392"/>
    </row>
    <row r="137" spans="1:15" ht="12.75">
      <c r="A137" s="433"/>
      <c r="B137" s="434"/>
      <c r="C137" s="514" t="s">
        <v>1953</v>
      </c>
      <c r="D137" s="515"/>
      <c r="E137" s="515"/>
      <c r="F137" s="515"/>
      <c r="G137" s="516"/>
      <c r="I137" s="402"/>
      <c r="K137" s="402"/>
      <c r="L137" s="403"/>
      <c r="O137" s="392"/>
    </row>
    <row r="138" spans="1:15" ht="12.75">
      <c r="A138" s="433"/>
      <c r="B138" s="434"/>
      <c r="C138" s="514" t="s">
        <v>1954</v>
      </c>
      <c r="D138" s="515"/>
      <c r="E138" s="515"/>
      <c r="F138" s="515"/>
      <c r="G138" s="516"/>
      <c r="I138" s="402"/>
      <c r="K138" s="402"/>
      <c r="L138" s="403"/>
      <c r="O138" s="392"/>
    </row>
    <row r="139" spans="1:80" ht="22.5">
      <c r="A139" s="444">
        <v>17</v>
      </c>
      <c r="B139" s="445" t="s">
        <v>234</v>
      </c>
      <c r="C139" s="446" t="s">
        <v>235</v>
      </c>
      <c r="D139" s="447" t="s">
        <v>203</v>
      </c>
      <c r="E139" s="448">
        <v>122.58</v>
      </c>
      <c r="F139" s="397"/>
      <c r="G139" s="425">
        <f>E139*F139</f>
        <v>0</v>
      </c>
      <c r="H139" s="399">
        <v>0.04165</v>
      </c>
      <c r="I139" s="400">
        <f>E139*H139</f>
        <v>5.1054569999999995</v>
      </c>
      <c r="J139" s="399"/>
      <c r="K139" s="400">
        <f>E139*J139</f>
        <v>0</v>
      </c>
      <c r="O139" s="392"/>
      <c r="AZ139" s="384">
        <v>1</v>
      </c>
      <c r="BA139" s="384">
        <f>IF(AZ139=1,G139,0)</f>
        <v>0</v>
      </c>
      <c r="BB139" s="384">
        <f>IF(AZ139=2,G139,0)</f>
        <v>0</v>
      </c>
      <c r="BC139" s="384">
        <f>IF(AZ139=3,G139,0)</f>
        <v>0</v>
      </c>
      <c r="BD139" s="384">
        <f>IF(AZ139=4,G139,0)</f>
        <v>0</v>
      </c>
      <c r="BE139" s="384">
        <f>IF(AZ139=5,G139,0)</f>
        <v>0</v>
      </c>
      <c r="CA139" s="392">
        <v>12</v>
      </c>
      <c r="CB139" s="392">
        <v>0</v>
      </c>
    </row>
    <row r="140" spans="1:15" ht="12.75">
      <c r="A140" s="433"/>
      <c r="B140" s="434"/>
      <c r="C140" s="514" t="s">
        <v>1898</v>
      </c>
      <c r="D140" s="515"/>
      <c r="E140" s="515"/>
      <c r="F140" s="515"/>
      <c r="G140" s="516"/>
      <c r="I140" s="402"/>
      <c r="K140" s="402"/>
      <c r="L140" s="403"/>
      <c r="O140" s="392"/>
    </row>
    <row r="141" spans="1:15" ht="12.75">
      <c r="A141" s="433"/>
      <c r="B141" s="434"/>
      <c r="C141" s="514" t="s">
        <v>222</v>
      </c>
      <c r="D141" s="515"/>
      <c r="E141" s="515"/>
      <c r="F141" s="515"/>
      <c r="G141" s="516"/>
      <c r="I141" s="402"/>
      <c r="K141" s="402"/>
      <c r="L141" s="403"/>
      <c r="O141" s="392"/>
    </row>
    <row r="142" spans="1:15" ht="12.75">
      <c r="A142" s="433"/>
      <c r="B142" s="434"/>
      <c r="C142" s="514" t="s">
        <v>236</v>
      </c>
      <c r="D142" s="515"/>
      <c r="E142" s="515"/>
      <c r="F142" s="515"/>
      <c r="G142" s="516"/>
      <c r="I142" s="402"/>
      <c r="K142" s="402"/>
      <c r="L142" s="403"/>
      <c r="O142" s="392"/>
    </row>
    <row r="143" spans="1:15" ht="12.75">
      <c r="A143" s="433"/>
      <c r="B143" s="449"/>
      <c r="C143" s="517" t="s">
        <v>1928</v>
      </c>
      <c r="D143" s="518"/>
      <c r="E143" s="452">
        <v>4</v>
      </c>
      <c r="F143" s="406"/>
      <c r="G143" s="453"/>
      <c r="H143" s="408"/>
      <c r="I143" s="402"/>
      <c r="J143" s="409"/>
      <c r="K143" s="402"/>
      <c r="M143" s="403"/>
      <c r="O143" s="392"/>
    </row>
    <row r="144" spans="1:15" ht="12.75">
      <c r="A144" s="433"/>
      <c r="B144" s="449"/>
      <c r="C144" s="517" t="s">
        <v>1929</v>
      </c>
      <c r="D144" s="518"/>
      <c r="E144" s="452">
        <v>57</v>
      </c>
      <c r="F144" s="406"/>
      <c r="G144" s="453"/>
      <c r="H144" s="408"/>
      <c r="I144" s="402"/>
      <c r="J144" s="409"/>
      <c r="K144" s="402"/>
      <c r="M144" s="403"/>
      <c r="O144" s="392"/>
    </row>
    <row r="145" spans="1:15" ht="12.75">
      <c r="A145" s="433"/>
      <c r="B145" s="449"/>
      <c r="C145" s="517" t="s">
        <v>1930</v>
      </c>
      <c r="D145" s="518"/>
      <c r="E145" s="452">
        <v>27.2</v>
      </c>
      <c r="F145" s="406"/>
      <c r="G145" s="453"/>
      <c r="H145" s="408"/>
      <c r="I145" s="402"/>
      <c r="J145" s="409"/>
      <c r="K145" s="402"/>
      <c r="M145" s="403"/>
      <c r="O145" s="392"/>
    </row>
    <row r="146" spans="1:15" ht="12.75">
      <c r="A146" s="433"/>
      <c r="B146" s="449"/>
      <c r="C146" s="517" t="s">
        <v>1931</v>
      </c>
      <c r="D146" s="518"/>
      <c r="E146" s="452">
        <v>1.1</v>
      </c>
      <c r="F146" s="406"/>
      <c r="G146" s="453"/>
      <c r="H146" s="408"/>
      <c r="I146" s="402"/>
      <c r="J146" s="409"/>
      <c r="K146" s="402"/>
      <c r="M146" s="403"/>
      <c r="O146" s="392"/>
    </row>
    <row r="147" spans="1:15" ht="12.75">
      <c r="A147" s="433"/>
      <c r="B147" s="449"/>
      <c r="C147" s="517" t="s">
        <v>1932</v>
      </c>
      <c r="D147" s="518"/>
      <c r="E147" s="452">
        <v>8.62</v>
      </c>
      <c r="F147" s="406"/>
      <c r="G147" s="453"/>
      <c r="H147" s="408"/>
      <c r="I147" s="402"/>
      <c r="J147" s="409"/>
      <c r="K147" s="402"/>
      <c r="M147" s="403"/>
      <c r="O147" s="392"/>
    </row>
    <row r="148" spans="1:15" ht="12.75">
      <c r="A148" s="433"/>
      <c r="B148" s="449"/>
      <c r="C148" s="517" t="s">
        <v>1933</v>
      </c>
      <c r="D148" s="518"/>
      <c r="E148" s="452">
        <v>1.12</v>
      </c>
      <c r="F148" s="406"/>
      <c r="G148" s="453"/>
      <c r="H148" s="408"/>
      <c r="I148" s="402"/>
      <c r="J148" s="409"/>
      <c r="K148" s="402"/>
      <c r="M148" s="403"/>
      <c r="O148" s="392"/>
    </row>
    <row r="149" spans="1:15" ht="12.75">
      <c r="A149" s="433"/>
      <c r="B149" s="449"/>
      <c r="C149" s="517" t="s">
        <v>1934</v>
      </c>
      <c r="D149" s="518"/>
      <c r="E149" s="452">
        <v>0.9</v>
      </c>
      <c r="F149" s="406"/>
      <c r="G149" s="453"/>
      <c r="H149" s="408"/>
      <c r="I149" s="402"/>
      <c r="J149" s="409"/>
      <c r="K149" s="402"/>
      <c r="M149" s="403"/>
      <c r="O149" s="392"/>
    </row>
    <row r="150" spans="1:15" ht="12.75">
      <c r="A150" s="433"/>
      <c r="B150" s="449"/>
      <c r="C150" s="517" t="s">
        <v>1935</v>
      </c>
      <c r="D150" s="518"/>
      <c r="E150" s="452">
        <v>11.8</v>
      </c>
      <c r="F150" s="406"/>
      <c r="G150" s="453"/>
      <c r="H150" s="408"/>
      <c r="I150" s="402"/>
      <c r="J150" s="409"/>
      <c r="K150" s="402"/>
      <c r="M150" s="403"/>
      <c r="O150" s="392"/>
    </row>
    <row r="151" spans="1:15" ht="12.75">
      <c r="A151" s="433"/>
      <c r="B151" s="449"/>
      <c r="C151" s="517" t="s">
        <v>1936</v>
      </c>
      <c r="D151" s="518"/>
      <c r="E151" s="452">
        <v>1.44</v>
      </c>
      <c r="F151" s="406"/>
      <c r="G151" s="453"/>
      <c r="H151" s="408"/>
      <c r="I151" s="402"/>
      <c r="J151" s="409"/>
      <c r="K151" s="402"/>
      <c r="M151" s="403"/>
      <c r="O151" s="392"/>
    </row>
    <row r="152" spans="1:15" ht="12.75">
      <c r="A152" s="433"/>
      <c r="B152" s="449"/>
      <c r="C152" s="517" t="s">
        <v>1937</v>
      </c>
      <c r="D152" s="518"/>
      <c r="E152" s="452">
        <v>8.54</v>
      </c>
      <c r="F152" s="406"/>
      <c r="G152" s="453"/>
      <c r="H152" s="408"/>
      <c r="I152" s="402"/>
      <c r="J152" s="409"/>
      <c r="K152" s="402"/>
      <c r="M152" s="403"/>
      <c r="O152" s="392"/>
    </row>
    <row r="153" spans="1:15" ht="12.75">
      <c r="A153" s="433"/>
      <c r="B153" s="449"/>
      <c r="C153" s="517" t="s">
        <v>1938</v>
      </c>
      <c r="D153" s="518"/>
      <c r="E153" s="452">
        <v>0.86</v>
      </c>
      <c r="F153" s="406"/>
      <c r="G153" s="453"/>
      <c r="H153" s="408"/>
      <c r="I153" s="402"/>
      <c r="J153" s="409"/>
      <c r="K153" s="402"/>
      <c r="M153" s="403"/>
      <c r="O153" s="392"/>
    </row>
    <row r="154" spans="1:80" ht="22.5">
      <c r="A154" s="444">
        <v>18</v>
      </c>
      <c r="B154" s="445" t="s">
        <v>237</v>
      </c>
      <c r="C154" s="446" t="s">
        <v>238</v>
      </c>
      <c r="D154" s="447" t="s">
        <v>10</v>
      </c>
      <c r="E154" s="448">
        <v>2</v>
      </c>
      <c r="F154" s="397"/>
      <c r="G154" s="425">
        <f>E154*F154</f>
        <v>0</v>
      </c>
      <c r="H154" s="399">
        <v>0</v>
      </c>
      <c r="I154" s="400">
        <f>E154*H154</f>
        <v>0</v>
      </c>
      <c r="J154" s="399"/>
      <c r="K154" s="400">
        <f>E154*J154</f>
        <v>0</v>
      </c>
      <c r="O154" s="392"/>
      <c r="AZ154" s="384">
        <v>1</v>
      </c>
      <c r="BA154" s="384">
        <f>IF(AZ154=1,G154,0)</f>
        <v>0</v>
      </c>
      <c r="BB154" s="384">
        <f>IF(AZ154=2,G154,0)</f>
        <v>0</v>
      </c>
      <c r="BC154" s="384">
        <f>IF(AZ154=3,G154,0)</f>
        <v>0</v>
      </c>
      <c r="BD154" s="384">
        <f>IF(AZ154=4,G154,0)</f>
        <v>0</v>
      </c>
      <c r="BE154" s="384">
        <f>IF(AZ154=5,G154,0)</f>
        <v>0</v>
      </c>
      <c r="CA154" s="392">
        <v>12</v>
      </c>
      <c r="CB154" s="392">
        <v>0</v>
      </c>
    </row>
    <row r="155" spans="1:15" ht="12.75">
      <c r="A155" s="433"/>
      <c r="B155" s="434"/>
      <c r="C155" s="514" t="s">
        <v>206</v>
      </c>
      <c r="D155" s="515"/>
      <c r="E155" s="515"/>
      <c r="F155" s="515"/>
      <c r="G155" s="516"/>
      <c r="I155" s="402"/>
      <c r="K155" s="402"/>
      <c r="L155" s="403"/>
      <c r="O155" s="392"/>
    </row>
    <row r="156" spans="1:80" ht="12.75">
      <c r="A156" s="444">
        <v>19</v>
      </c>
      <c r="B156" s="445" t="s">
        <v>239</v>
      </c>
      <c r="C156" s="446" t="s">
        <v>240</v>
      </c>
      <c r="D156" s="447" t="s">
        <v>203</v>
      </c>
      <c r="E156" s="448">
        <v>118.58</v>
      </c>
      <c r="F156" s="397"/>
      <c r="G156" s="425">
        <f>E156*F156</f>
        <v>0</v>
      </c>
      <c r="H156" s="399">
        <v>0.008</v>
      </c>
      <c r="I156" s="400">
        <f>E156*H156</f>
        <v>0.94864</v>
      </c>
      <c r="J156" s="399"/>
      <c r="K156" s="400">
        <f>E156*J156</f>
        <v>0</v>
      </c>
      <c r="O156" s="392"/>
      <c r="AZ156" s="384">
        <v>1</v>
      </c>
      <c r="BA156" s="384">
        <f>IF(AZ156=1,G156,0)</f>
        <v>0</v>
      </c>
      <c r="BB156" s="384">
        <f>IF(AZ156=2,G156,0)</f>
        <v>0</v>
      </c>
      <c r="BC156" s="384">
        <f>IF(AZ156=3,G156,0)</f>
        <v>0</v>
      </c>
      <c r="BD156" s="384">
        <f>IF(AZ156=4,G156,0)</f>
        <v>0</v>
      </c>
      <c r="BE156" s="384">
        <f>IF(AZ156=5,G156,0)</f>
        <v>0</v>
      </c>
      <c r="CA156" s="392">
        <v>12</v>
      </c>
      <c r="CB156" s="392">
        <v>0</v>
      </c>
    </row>
    <row r="157" spans="1:15" ht="12.75">
      <c r="A157" s="433"/>
      <c r="B157" s="434"/>
      <c r="C157" s="514" t="s">
        <v>1898</v>
      </c>
      <c r="D157" s="515"/>
      <c r="E157" s="515"/>
      <c r="F157" s="515"/>
      <c r="G157" s="516"/>
      <c r="I157" s="402"/>
      <c r="K157" s="402"/>
      <c r="L157" s="403"/>
      <c r="O157" s="392"/>
    </row>
    <row r="158" spans="1:15" ht="12.75">
      <c r="A158" s="433"/>
      <c r="B158" s="434"/>
      <c r="C158" s="514" t="s">
        <v>222</v>
      </c>
      <c r="D158" s="515"/>
      <c r="E158" s="515"/>
      <c r="F158" s="515"/>
      <c r="G158" s="516"/>
      <c r="I158" s="402"/>
      <c r="K158" s="402"/>
      <c r="L158" s="403"/>
      <c r="O158" s="392"/>
    </row>
    <row r="159" spans="1:15" ht="12.75">
      <c r="A159" s="433"/>
      <c r="B159" s="434"/>
      <c r="C159" s="514" t="s">
        <v>241</v>
      </c>
      <c r="D159" s="515"/>
      <c r="E159" s="515"/>
      <c r="F159" s="515"/>
      <c r="G159" s="516"/>
      <c r="I159" s="402"/>
      <c r="K159" s="402"/>
      <c r="L159" s="403"/>
      <c r="O159" s="392"/>
    </row>
    <row r="160" spans="1:15" ht="12.75">
      <c r="A160" s="433"/>
      <c r="B160" s="434"/>
      <c r="C160" s="514" t="s">
        <v>242</v>
      </c>
      <c r="D160" s="515"/>
      <c r="E160" s="515"/>
      <c r="F160" s="515"/>
      <c r="G160" s="516"/>
      <c r="I160" s="402"/>
      <c r="K160" s="402"/>
      <c r="L160" s="403"/>
      <c r="O160" s="392"/>
    </row>
    <row r="161" spans="1:15" ht="12.75">
      <c r="A161" s="433"/>
      <c r="B161" s="449"/>
      <c r="C161" s="517" t="s">
        <v>1929</v>
      </c>
      <c r="D161" s="518"/>
      <c r="E161" s="452">
        <v>57</v>
      </c>
      <c r="F161" s="406"/>
      <c r="G161" s="453"/>
      <c r="H161" s="408"/>
      <c r="I161" s="402"/>
      <c r="J161" s="409"/>
      <c r="K161" s="402"/>
      <c r="M161" s="403"/>
      <c r="O161" s="392"/>
    </row>
    <row r="162" spans="1:15" ht="12.75">
      <c r="A162" s="433"/>
      <c r="B162" s="449"/>
      <c r="C162" s="517" t="s">
        <v>1930</v>
      </c>
      <c r="D162" s="518"/>
      <c r="E162" s="452">
        <v>27.2</v>
      </c>
      <c r="F162" s="406"/>
      <c r="G162" s="453"/>
      <c r="H162" s="408"/>
      <c r="I162" s="402"/>
      <c r="J162" s="409"/>
      <c r="K162" s="402"/>
      <c r="M162" s="403"/>
      <c r="O162" s="392"/>
    </row>
    <row r="163" spans="1:15" ht="12.75">
      <c r="A163" s="433"/>
      <c r="B163" s="449"/>
      <c r="C163" s="517" t="s">
        <v>1931</v>
      </c>
      <c r="D163" s="518"/>
      <c r="E163" s="452">
        <v>1.1</v>
      </c>
      <c r="F163" s="406"/>
      <c r="G163" s="453"/>
      <c r="H163" s="408"/>
      <c r="I163" s="402"/>
      <c r="J163" s="409"/>
      <c r="K163" s="402"/>
      <c r="M163" s="403"/>
      <c r="O163" s="392"/>
    </row>
    <row r="164" spans="1:15" ht="12.75">
      <c r="A164" s="433"/>
      <c r="B164" s="449"/>
      <c r="C164" s="517" t="s">
        <v>1932</v>
      </c>
      <c r="D164" s="518"/>
      <c r="E164" s="452">
        <v>8.62</v>
      </c>
      <c r="F164" s="406"/>
      <c r="G164" s="453"/>
      <c r="H164" s="408"/>
      <c r="I164" s="402"/>
      <c r="J164" s="409"/>
      <c r="K164" s="402"/>
      <c r="M164" s="403"/>
      <c r="O164" s="392"/>
    </row>
    <row r="165" spans="1:15" ht="12.75">
      <c r="A165" s="433"/>
      <c r="B165" s="449"/>
      <c r="C165" s="517" t="s">
        <v>1933</v>
      </c>
      <c r="D165" s="518"/>
      <c r="E165" s="452">
        <v>1.12</v>
      </c>
      <c r="F165" s="406"/>
      <c r="G165" s="453"/>
      <c r="H165" s="408"/>
      <c r="I165" s="402"/>
      <c r="J165" s="409"/>
      <c r="K165" s="402"/>
      <c r="M165" s="403"/>
      <c r="O165" s="392"/>
    </row>
    <row r="166" spans="1:15" ht="12.75">
      <c r="A166" s="433"/>
      <c r="B166" s="449"/>
      <c r="C166" s="517" t="s">
        <v>1934</v>
      </c>
      <c r="D166" s="518"/>
      <c r="E166" s="452">
        <v>0.9</v>
      </c>
      <c r="F166" s="406"/>
      <c r="G166" s="453"/>
      <c r="H166" s="408"/>
      <c r="I166" s="402"/>
      <c r="J166" s="409"/>
      <c r="K166" s="402"/>
      <c r="M166" s="403"/>
      <c r="O166" s="392"/>
    </row>
    <row r="167" spans="1:15" ht="12.75">
      <c r="A167" s="433"/>
      <c r="B167" s="449"/>
      <c r="C167" s="517" t="s">
        <v>1935</v>
      </c>
      <c r="D167" s="518"/>
      <c r="E167" s="452">
        <v>11.8</v>
      </c>
      <c r="F167" s="406"/>
      <c r="G167" s="453"/>
      <c r="H167" s="408"/>
      <c r="I167" s="402"/>
      <c r="J167" s="409"/>
      <c r="K167" s="402"/>
      <c r="M167" s="403"/>
      <c r="O167" s="392"/>
    </row>
    <row r="168" spans="1:15" ht="12.75">
      <c r="A168" s="433"/>
      <c r="B168" s="449"/>
      <c r="C168" s="517" t="s">
        <v>1936</v>
      </c>
      <c r="D168" s="518"/>
      <c r="E168" s="452">
        <v>1.44</v>
      </c>
      <c r="F168" s="406"/>
      <c r="G168" s="453"/>
      <c r="H168" s="408"/>
      <c r="I168" s="402"/>
      <c r="J168" s="409"/>
      <c r="K168" s="402"/>
      <c r="M168" s="403"/>
      <c r="O168" s="392"/>
    </row>
    <row r="169" spans="1:15" ht="12.75">
      <c r="A169" s="433"/>
      <c r="B169" s="449"/>
      <c r="C169" s="517" t="s">
        <v>1937</v>
      </c>
      <c r="D169" s="518"/>
      <c r="E169" s="452">
        <v>8.54</v>
      </c>
      <c r="F169" s="406"/>
      <c r="G169" s="453"/>
      <c r="H169" s="408"/>
      <c r="I169" s="402"/>
      <c r="J169" s="409"/>
      <c r="K169" s="402"/>
      <c r="M169" s="403"/>
      <c r="O169" s="392"/>
    </row>
    <row r="170" spans="1:15" ht="12.75">
      <c r="A170" s="433"/>
      <c r="B170" s="449"/>
      <c r="C170" s="517" t="s">
        <v>1938</v>
      </c>
      <c r="D170" s="518"/>
      <c r="E170" s="452">
        <v>0.86</v>
      </c>
      <c r="F170" s="406"/>
      <c r="G170" s="453"/>
      <c r="H170" s="408"/>
      <c r="I170" s="402"/>
      <c r="J170" s="409"/>
      <c r="K170" s="402"/>
      <c r="M170" s="403"/>
      <c r="O170" s="392"/>
    </row>
    <row r="171" spans="1:80" ht="12.75">
      <c r="A171" s="444">
        <v>20</v>
      </c>
      <c r="B171" s="445" t="s">
        <v>243</v>
      </c>
      <c r="C171" s="446" t="s">
        <v>244</v>
      </c>
      <c r="D171" s="447" t="s">
        <v>203</v>
      </c>
      <c r="E171" s="448">
        <v>20</v>
      </c>
      <c r="F171" s="397"/>
      <c r="G171" s="425">
        <f>E171*F171</f>
        <v>0</v>
      </c>
      <c r="H171" s="399">
        <v>0.006</v>
      </c>
      <c r="I171" s="400">
        <f>E171*H171</f>
        <v>0.12</v>
      </c>
      <c r="J171" s="399"/>
      <c r="K171" s="400">
        <f>E171*J171</f>
        <v>0</v>
      </c>
      <c r="O171" s="392"/>
      <c r="AZ171" s="384">
        <v>1</v>
      </c>
      <c r="BA171" s="384">
        <f>IF(AZ171=1,G171,0)</f>
        <v>0</v>
      </c>
      <c r="BB171" s="384">
        <f>IF(AZ171=2,G171,0)</f>
        <v>0</v>
      </c>
      <c r="BC171" s="384">
        <f>IF(AZ171=3,G171,0)</f>
        <v>0</v>
      </c>
      <c r="BD171" s="384">
        <f>IF(AZ171=4,G171,0)</f>
        <v>0</v>
      </c>
      <c r="BE171" s="384">
        <f>IF(AZ171=5,G171,0)</f>
        <v>0</v>
      </c>
      <c r="CA171" s="392">
        <v>12</v>
      </c>
      <c r="CB171" s="392">
        <v>0</v>
      </c>
    </row>
    <row r="172" spans="1:15" ht="12.75">
      <c r="A172" s="433"/>
      <c r="B172" s="434"/>
      <c r="C172" s="514" t="s">
        <v>222</v>
      </c>
      <c r="D172" s="515"/>
      <c r="E172" s="515"/>
      <c r="F172" s="515"/>
      <c r="G172" s="516"/>
      <c r="I172" s="402"/>
      <c r="K172" s="402"/>
      <c r="L172" s="403"/>
      <c r="O172" s="392"/>
    </row>
    <row r="173" spans="1:15" ht="12.75">
      <c r="A173" s="433"/>
      <c r="B173" s="434"/>
      <c r="C173" s="514" t="s">
        <v>241</v>
      </c>
      <c r="D173" s="515"/>
      <c r="E173" s="515"/>
      <c r="F173" s="515"/>
      <c r="G173" s="516"/>
      <c r="I173" s="402"/>
      <c r="K173" s="402"/>
      <c r="L173" s="403"/>
      <c r="O173" s="392"/>
    </row>
    <row r="174" spans="1:15" ht="12.75">
      <c r="A174" s="433"/>
      <c r="B174" s="434"/>
      <c r="C174" s="514" t="s">
        <v>245</v>
      </c>
      <c r="D174" s="515"/>
      <c r="E174" s="515"/>
      <c r="F174" s="515"/>
      <c r="G174" s="516"/>
      <c r="I174" s="402"/>
      <c r="K174" s="402"/>
      <c r="L174" s="403"/>
      <c r="O174" s="392"/>
    </row>
    <row r="175" spans="1:15" ht="12.75">
      <c r="A175" s="433"/>
      <c r="B175" s="449"/>
      <c r="C175" s="517" t="s">
        <v>933</v>
      </c>
      <c r="D175" s="518"/>
      <c r="E175" s="452">
        <v>20</v>
      </c>
      <c r="F175" s="406"/>
      <c r="G175" s="453"/>
      <c r="H175" s="408"/>
      <c r="I175" s="402"/>
      <c r="J175" s="409"/>
      <c r="K175" s="402"/>
      <c r="M175" s="403"/>
      <c r="O175" s="392"/>
    </row>
    <row r="176" spans="1:80" ht="12.75">
      <c r="A176" s="444">
        <v>21</v>
      </c>
      <c r="B176" s="445" t="s">
        <v>246</v>
      </c>
      <c r="C176" s="446" t="s">
        <v>247</v>
      </c>
      <c r="D176" s="447" t="s">
        <v>10</v>
      </c>
      <c r="E176" s="448">
        <v>1</v>
      </c>
      <c r="F176" s="397"/>
      <c r="G176" s="425">
        <f>E176*F176</f>
        <v>0</v>
      </c>
      <c r="H176" s="399">
        <v>0</v>
      </c>
      <c r="I176" s="400">
        <f>E176*H176</f>
        <v>0</v>
      </c>
      <c r="J176" s="399"/>
      <c r="K176" s="400">
        <f>E176*J176</f>
        <v>0</v>
      </c>
      <c r="O176" s="392"/>
      <c r="AZ176" s="384">
        <v>1</v>
      </c>
      <c r="BA176" s="384">
        <f>IF(AZ176=1,G176,0)</f>
        <v>0</v>
      </c>
      <c r="BB176" s="384">
        <f>IF(AZ176=2,G176,0)</f>
        <v>0</v>
      </c>
      <c r="BC176" s="384">
        <f>IF(AZ176=3,G176,0)</f>
        <v>0</v>
      </c>
      <c r="BD176" s="384">
        <f>IF(AZ176=4,G176,0)</f>
        <v>0</v>
      </c>
      <c r="BE176" s="384">
        <f>IF(AZ176=5,G176,0)</f>
        <v>0</v>
      </c>
      <c r="CA176" s="392">
        <v>12</v>
      </c>
      <c r="CB176" s="392">
        <v>0</v>
      </c>
    </row>
    <row r="177" spans="1:80" ht="22.5">
      <c r="A177" s="444">
        <v>22</v>
      </c>
      <c r="B177" s="445" t="s">
        <v>248</v>
      </c>
      <c r="C177" s="446" t="s">
        <v>249</v>
      </c>
      <c r="D177" s="447" t="s">
        <v>173</v>
      </c>
      <c r="E177" s="448">
        <v>597.012</v>
      </c>
      <c r="F177" s="397"/>
      <c r="G177" s="425">
        <f>E177*F177</f>
        <v>0</v>
      </c>
      <c r="H177" s="399">
        <v>0</v>
      </c>
      <c r="I177" s="400">
        <f>E177*H177</f>
        <v>0</v>
      </c>
      <c r="J177" s="399"/>
      <c r="K177" s="400">
        <f>E177*J177</f>
        <v>0</v>
      </c>
      <c r="O177" s="392"/>
      <c r="AZ177" s="384">
        <v>1</v>
      </c>
      <c r="BA177" s="384">
        <f>IF(AZ177=1,G177,0)</f>
        <v>0</v>
      </c>
      <c r="BB177" s="384">
        <f>IF(AZ177=2,G177,0)</f>
        <v>0</v>
      </c>
      <c r="BC177" s="384">
        <f>IF(AZ177=3,G177,0)</f>
        <v>0</v>
      </c>
      <c r="BD177" s="384">
        <f>IF(AZ177=4,G177,0)</f>
        <v>0</v>
      </c>
      <c r="BE177" s="384">
        <f>IF(AZ177=5,G177,0)</f>
        <v>0</v>
      </c>
      <c r="CA177" s="392">
        <v>12</v>
      </c>
      <c r="CB177" s="392">
        <v>0</v>
      </c>
    </row>
    <row r="178" spans="1:15" ht="12.75">
      <c r="A178" s="433"/>
      <c r="B178" s="434"/>
      <c r="C178" s="514" t="s">
        <v>250</v>
      </c>
      <c r="D178" s="515"/>
      <c r="E178" s="515"/>
      <c r="F178" s="515"/>
      <c r="G178" s="516"/>
      <c r="I178" s="402"/>
      <c r="K178" s="402"/>
      <c r="L178" s="403"/>
      <c r="O178" s="392"/>
    </row>
    <row r="179" spans="1:15" ht="12.75">
      <c r="A179" s="433"/>
      <c r="B179" s="449"/>
      <c r="C179" s="517" t="s">
        <v>932</v>
      </c>
      <c r="D179" s="518"/>
      <c r="E179" s="452">
        <v>524.964</v>
      </c>
      <c r="F179" s="406"/>
      <c r="G179" s="453"/>
      <c r="H179" s="408"/>
      <c r="I179" s="402"/>
      <c r="J179" s="409"/>
      <c r="K179" s="402"/>
      <c r="M179" s="403"/>
      <c r="O179" s="392"/>
    </row>
    <row r="180" spans="1:15" ht="12.75">
      <c r="A180" s="433"/>
      <c r="B180" s="449"/>
      <c r="C180" s="517" t="s">
        <v>931</v>
      </c>
      <c r="D180" s="518"/>
      <c r="E180" s="452">
        <v>23.52</v>
      </c>
      <c r="F180" s="406"/>
      <c r="G180" s="453"/>
      <c r="H180" s="408"/>
      <c r="I180" s="402"/>
      <c r="J180" s="409"/>
      <c r="K180" s="402"/>
      <c r="M180" s="403"/>
      <c r="O180" s="392"/>
    </row>
    <row r="181" spans="1:15" ht="12.75">
      <c r="A181" s="433"/>
      <c r="B181" s="449"/>
      <c r="C181" s="517" t="s">
        <v>930</v>
      </c>
      <c r="D181" s="518"/>
      <c r="E181" s="452">
        <v>29.52</v>
      </c>
      <c r="F181" s="406"/>
      <c r="G181" s="453"/>
      <c r="H181" s="408"/>
      <c r="I181" s="402"/>
      <c r="J181" s="409"/>
      <c r="K181" s="402"/>
      <c r="M181" s="403"/>
      <c r="O181" s="392"/>
    </row>
    <row r="182" spans="1:15" ht="12.75">
      <c r="A182" s="433"/>
      <c r="B182" s="449"/>
      <c r="C182" s="517" t="s">
        <v>929</v>
      </c>
      <c r="D182" s="518"/>
      <c r="E182" s="452">
        <v>19.008</v>
      </c>
      <c r="F182" s="406"/>
      <c r="G182" s="453"/>
      <c r="H182" s="408"/>
      <c r="I182" s="402"/>
      <c r="J182" s="409"/>
      <c r="K182" s="402"/>
      <c r="M182" s="403"/>
      <c r="O182" s="392"/>
    </row>
    <row r="183" spans="1:80" ht="22.5">
      <c r="A183" s="444">
        <v>23</v>
      </c>
      <c r="B183" s="445" t="s">
        <v>928</v>
      </c>
      <c r="C183" s="446" t="s">
        <v>927</v>
      </c>
      <c r="D183" s="447" t="s">
        <v>203</v>
      </c>
      <c r="E183" s="448">
        <v>421</v>
      </c>
      <c r="F183" s="397"/>
      <c r="G183" s="425">
        <f>E183*F183</f>
        <v>0</v>
      </c>
      <c r="H183" s="399">
        <v>0</v>
      </c>
      <c r="I183" s="400">
        <f>E183*H183</f>
        <v>0</v>
      </c>
      <c r="J183" s="399"/>
      <c r="K183" s="400">
        <f>E183*J183</f>
        <v>0</v>
      </c>
      <c r="O183" s="392"/>
      <c r="AZ183" s="384">
        <v>1</v>
      </c>
      <c r="BA183" s="384">
        <f>IF(AZ183=1,G183,0)</f>
        <v>0</v>
      </c>
      <c r="BB183" s="384">
        <f>IF(AZ183=2,G183,0)</f>
        <v>0</v>
      </c>
      <c r="BC183" s="384">
        <f>IF(AZ183=3,G183,0)</f>
        <v>0</v>
      </c>
      <c r="BD183" s="384">
        <f>IF(AZ183=4,G183,0)</f>
        <v>0</v>
      </c>
      <c r="BE183" s="384">
        <f>IF(AZ183=5,G183,0)</f>
        <v>0</v>
      </c>
      <c r="CA183" s="392">
        <v>12</v>
      </c>
      <c r="CB183" s="392">
        <v>0</v>
      </c>
    </row>
    <row r="184" spans="1:15" ht="12.75">
      <c r="A184" s="433"/>
      <c r="B184" s="434"/>
      <c r="C184" s="514" t="s">
        <v>222</v>
      </c>
      <c r="D184" s="515"/>
      <c r="E184" s="515"/>
      <c r="F184" s="515"/>
      <c r="G184" s="516"/>
      <c r="I184" s="402"/>
      <c r="K184" s="402"/>
      <c r="L184" s="403"/>
      <c r="O184" s="392"/>
    </row>
    <row r="185" spans="1:15" ht="12.75">
      <c r="A185" s="433"/>
      <c r="B185" s="434"/>
      <c r="C185" s="514" t="s">
        <v>926</v>
      </c>
      <c r="D185" s="515"/>
      <c r="E185" s="515"/>
      <c r="F185" s="515"/>
      <c r="G185" s="516"/>
      <c r="I185" s="402"/>
      <c r="K185" s="402"/>
      <c r="L185" s="403"/>
      <c r="O185" s="392"/>
    </row>
    <row r="186" spans="1:15" ht="12.75">
      <c r="A186" s="433"/>
      <c r="B186" s="449"/>
      <c r="C186" s="517" t="s">
        <v>925</v>
      </c>
      <c r="D186" s="518"/>
      <c r="E186" s="452">
        <v>285</v>
      </c>
      <c r="F186" s="406"/>
      <c r="G186" s="453"/>
      <c r="H186" s="408"/>
      <c r="I186" s="402"/>
      <c r="J186" s="409"/>
      <c r="K186" s="402"/>
      <c r="M186" s="403"/>
      <c r="O186" s="392"/>
    </row>
    <row r="187" spans="1:15" ht="12.75">
      <c r="A187" s="433"/>
      <c r="B187" s="449"/>
      <c r="C187" s="517" t="s">
        <v>924</v>
      </c>
      <c r="D187" s="518"/>
      <c r="E187" s="452">
        <v>136</v>
      </c>
      <c r="F187" s="406"/>
      <c r="G187" s="453"/>
      <c r="H187" s="408"/>
      <c r="I187" s="402"/>
      <c r="J187" s="409"/>
      <c r="K187" s="402"/>
      <c r="M187" s="403"/>
      <c r="O187" s="392"/>
    </row>
    <row r="188" spans="1:57" ht="12.75">
      <c r="A188" s="439"/>
      <c r="B188" s="440" t="s">
        <v>180</v>
      </c>
      <c r="C188" s="441" t="s">
        <v>251</v>
      </c>
      <c r="D188" s="442"/>
      <c r="E188" s="438"/>
      <c r="F188" s="443"/>
      <c r="G188" s="727">
        <f>SUM(G26:G187)</f>
        <v>0</v>
      </c>
      <c r="H188" s="416"/>
      <c r="I188" s="417">
        <f>SUM(I26:I187)</f>
        <v>10.340591199999999</v>
      </c>
      <c r="J188" s="416"/>
      <c r="K188" s="417">
        <f>SUM(K26:K187)</f>
        <v>0</v>
      </c>
      <c r="O188" s="392"/>
      <c r="BA188" s="418">
        <f>SUM(BA26:BA187)</f>
        <v>0</v>
      </c>
      <c r="BB188" s="418">
        <f>SUM(BB26:BB187)</f>
        <v>0</v>
      </c>
      <c r="BC188" s="418">
        <f>SUM(BC26:BC187)</f>
        <v>0</v>
      </c>
      <c r="BD188" s="418">
        <f>SUM(BD26:BD187)</f>
        <v>0</v>
      </c>
      <c r="BE188" s="418">
        <f>SUM(BE26:BE187)</f>
        <v>0</v>
      </c>
    </row>
    <row r="189" spans="1:15" ht="12.75">
      <c r="A189" s="427" t="s">
        <v>170</v>
      </c>
      <c r="B189" s="428" t="s">
        <v>612</v>
      </c>
      <c r="C189" s="429" t="s">
        <v>611</v>
      </c>
      <c r="D189" s="430"/>
      <c r="E189" s="431"/>
      <c r="F189" s="431"/>
      <c r="G189" s="432"/>
      <c r="H189" s="388"/>
      <c r="I189" s="389"/>
      <c r="J189" s="390"/>
      <c r="K189" s="391"/>
      <c r="O189" s="392"/>
    </row>
    <row r="190" spans="1:80" ht="12.75">
      <c r="A190" s="444">
        <v>24</v>
      </c>
      <c r="B190" s="445" t="s">
        <v>923</v>
      </c>
      <c r="C190" s="446" t="s">
        <v>922</v>
      </c>
      <c r="D190" s="447" t="s">
        <v>203</v>
      </c>
      <c r="E190" s="448">
        <v>36.2675</v>
      </c>
      <c r="F190" s="397"/>
      <c r="G190" s="425">
        <f>E190*F190</f>
        <v>0</v>
      </c>
      <c r="H190" s="399">
        <v>0.00914</v>
      </c>
      <c r="I190" s="400">
        <f>E190*H190</f>
        <v>0.33148495</v>
      </c>
      <c r="J190" s="399"/>
      <c r="K190" s="400">
        <f>E190*J190</f>
        <v>0</v>
      </c>
      <c r="O190" s="392"/>
      <c r="AZ190" s="384">
        <v>1</v>
      </c>
      <c r="BA190" s="384">
        <f>IF(AZ190=1,G190,0)</f>
        <v>0</v>
      </c>
      <c r="BB190" s="384">
        <f>IF(AZ190=2,G190,0)</f>
        <v>0</v>
      </c>
      <c r="BC190" s="384">
        <f>IF(AZ190=3,G190,0)</f>
        <v>0</v>
      </c>
      <c r="BD190" s="384">
        <f>IF(AZ190=4,G190,0)</f>
        <v>0</v>
      </c>
      <c r="BE190" s="384">
        <f>IF(AZ190=5,G190,0)</f>
        <v>0</v>
      </c>
      <c r="CA190" s="392">
        <v>12</v>
      </c>
      <c r="CB190" s="392">
        <v>0</v>
      </c>
    </row>
    <row r="191" spans="1:15" ht="12.75">
      <c r="A191" s="433"/>
      <c r="B191" s="434"/>
      <c r="C191" s="514" t="s">
        <v>921</v>
      </c>
      <c r="D191" s="515"/>
      <c r="E191" s="515"/>
      <c r="F191" s="515"/>
      <c r="G191" s="516"/>
      <c r="I191" s="402"/>
      <c r="K191" s="402"/>
      <c r="L191" s="403"/>
      <c r="O191" s="392"/>
    </row>
    <row r="192" spans="1:15" ht="12.75">
      <c r="A192" s="433"/>
      <c r="B192" s="434"/>
      <c r="C192" s="514" t="s">
        <v>918</v>
      </c>
      <c r="D192" s="515"/>
      <c r="E192" s="515"/>
      <c r="F192" s="515"/>
      <c r="G192" s="516"/>
      <c r="I192" s="402"/>
      <c r="K192" s="402"/>
      <c r="L192" s="403"/>
      <c r="O192" s="392"/>
    </row>
    <row r="193" spans="1:15" ht="12.75">
      <c r="A193" s="433"/>
      <c r="B193" s="449"/>
      <c r="C193" s="517" t="s">
        <v>718</v>
      </c>
      <c r="D193" s="518"/>
      <c r="E193" s="452">
        <v>11.0138</v>
      </c>
      <c r="F193" s="406"/>
      <c r="G193" s="453"/>
      <c r="H193" s="408"/>
      <c r="I193" s="402"/>
      <c r="J193" s="409"/>
      <c r="K193" s="402"/>
      <c r="M193" s="403"/>
      <c r="O193" s="392"/>
    </row>
    <row r="194" spans="1:15" ht="12.75">
      <c r="A194" s="433"/>
      <c r="B194" s="449"/>
      <c r="C194" s="517" t="s">
        <v>713</v>
      </c>
      <c r="D194" s="518"/>
      <c r="E194" s="452">
        <v>25.2538</v>
      </c>
      <c r="F194" s="406"/>
      <c r="G194" s="453"/>
      <c r="H194" s="408"/>
      <c r="I194" s="402"/>
      <c r="J194" s="409"/>
      <c r="K194" s="402"/>
      <c r="M194" s="403"/>
      <c r="O194" s="392"/>
    </row>
    <row r="195" spans="1:80" ht="12.75">
      <c r="A195" s="444">
        <v>25</v>
      </c>
      <c r="B195" s="445" t="s">
        <v>920</v>
      </c>
      <c r="C195" s="446" t="s">
        <v>919</v>
      </c>
      <c r="D195" s="447" t="s">
        <v>203</v>
      </c>
      <c r="E195" s="448">
        <v>110.7775</v>
      </c>
      <c r="F195" s="397"/>
      <c r="G195" s="425">
        <f>E195*F195</f>
        <v>0</v>
      </c>
      <c r="H195" s="399">
        <v>0.00815</v>
      </c>
      <c r="I195" s="400">
        <f>E195*H195</f>
        <v>0.902836625</v>
      </c>
      <c r="J195" s="399"/>
      <c r="K195" s="400">
        <f>E195*J195</f>
        <v>0</v>
      </c>
      <c r="O195" s="392"/>
      <c r="AZ195" s="384">
        <v>1</v>
      </c>
      <c r="BA195" s="384">
        <f>IF(AZ195=1,G195,0)</f>
        <v>0</v>
      </c>
      <c r="BB195" s="384">
        <f>IF(AZ195=2,G195,0)</f>
        <v>0</v>
      </c>
      <c r="BC195" s="384">
        <f>IF(AZ195=3,G195,0)</f>
        <v>0</v>
      </c>
      <c r="BD195" s="384">
        <f>IF(AZ195=4,G195,0)</f>
        <v>0</v>
      </c>
      <c r="BE195" s="384">
        <f>IF(AZ195=5,G195,0)</f>
        <v>0</v>
      </c>
      <c r="CA195" s="392">
        <v>12</v>
      </c>
      <c r="CB195" s="392">
        <v>0</v>
      </c>
    </row>
    <row r="196" spans="1:15" ht="12.75">
      <c r="A196" s="433"/>
      <c r="B196" s="434"/>
      <c r="C196" s="514" t="s">
        <v>918</v>
      </c>
      <c r="D196" s="515"/>
      <c r="E196" s="515"/>
      <c r="F196" s="515"/>
      <c r="G196" s="516"/>
      <c r="I196" s="402"/>
      <c r="K196" s="402"/>
      <c r="L196" s="403"/>
      <c r="O196" s="392"/>
    </row>
    <row r="197" spans="1:15" ht="12.75">
      <c r="A197" s="433"/>
      <c r="B197" s="449"/>
      <c r="C197" s="517" t="s">
        <v>717</v>
      </c>
      <c r="D197" s="518"/>
      <c r="E197" s="452">
        <v>52.63</v>
      </c>
      <c r="F197" s="406"/>
      <c r="G197" s="453"/>
      <c r="H197" s="408"/>
      <c r="I197" s="402"/>
      <c r="J197" s="409"/>
      <c r="K197" s="402"/>
      <c r="M197" s="403"/>
      <c r="O197" s="392"/>
    </row>
    <row r="198" spans="1:15" ht="12.75">
      <c r="A198" s="433"/>
      <c r="B198" s="449"/>
      <c r="C198" s="517" t="s">
        <v>716</v>
      </c>
      <c r="D198" s="518"/>
      <c r="E198" s="452">
        <v>-3.625</v>
      </c>
      <c r="F198" s="406"/>
      <c r="G198" s="453"/>
      <c r="H198" s="408"/>
      <c r="I198" s="402"/>
      <c r="J198" s="409"/>
      <c r="K198" s="402"/>
      <c r="M198" s="403"/>
      <c r="O198" s="392"/>
    </row>
    <row r="199" spans="1:15" ht="12.75">
      <c r="A199" s="433"/>
      <c r="B199" s="449"/>
      <c r="C199" s="517" t="s">
        <v>715</v>
      </c>
      <c r="D199" s="518"/>
      <c r="E199" s="452">
        <v>-2.7</v>
      </c>
      <c r="F199" s="406"/>
      <c r="G199" s="453"/>
      <c r="H199" s="408"/>
      <c r="I199" s="402"/>
      <c r="J199" s="409"/>
      <c r="K199" s="402"/>
      <c r="M199" s="403"/>
      <c r="O199" s="392"/>
    </row>
    <row r="200" spans="1:15" ht="12.75">
      <c r="A200" s="433"/>
      <c r="B200" s="449"/>
      <c r="C200" s="517" t="s">
        <v>714</v>
      </c>
      <c r="D200" s="518"/>
      <c r="E200" s="452">
        <v>0.663</v>
      </c>
      <c r="F200" s="406"/>
      <c r="G200" s="453"/>
      <c r="H200" s="408"/>
      <c r="I200" s="402"/>
      <c r="J200" s="409"/>
      <c r="K200" s="402"/>
      <c r="M200" s="403"/>
      <c r="O200" s="392"/>
    </row>
    <row r="201" spans="1:15" ht="12.75">
      <c r="A201" s="433"/>
      <c r="B201" s="449"/>
      <c r="C201" s="517" t="s">
        <v>712</v>
      </c>
      <c r="D201" s="518"/>
      <c r="E201" s="452">
        <v>76.95</v>
      </c>
      <c r="F201" s="406"/>
      <c r="G201" s="453"/>
      <c r="H201" s="408"/>
      <c r="I201" s="402"/>
      <c r="J201" s="409"/>
      <c r="K201" s="402"/>
      <c r="M201" s="403"/>
      <c r="O201" s="392"/>
    </row>
    <row r="202" spans="1:15" ht="12.75">
      <c r="A202" s="433"/>
      <c r="B202" s="449"/>
      <c r="C202" s="517" t="s">
        <v>711</v>
      </c>
      <c r="D202" s="518"/>
      <c r="E202" s="452">
        <v>-7.25</v>
      </c>
      <c r="F202" s="406"/>
      <c r="G202" s="453"/>
      <c r="H202" s="408"/>
      <c r="I202" s="402"/>
      <c r="J202" s="409"/>
      <c r="K202" s="402"/>
      <c r="M202" s="403"/>
      <c r="O202" s="392"/>
    </row>
    <row r="203" spans="1:15" ht="12.75">
      <c r="A203" s="433"/>
      <c r="B203" s="449"/>
      <c r="C203" s="517" t="s">
        <v>710</v>
      </c>
      <c r="D203" s="518"/>
      <c r="E203" s="452">
        <v>-10.8</v>
      </c>
      <c r="F203" s="406"/>
      <c r="G203" s="453"/>
      <c r="H203" s="408"/>
      <c r="I203" s="402"/>
      <c r="J203" s="409"/>
      <c r="K203" s="402"/>
      <c r="M203" s="403"/>
      <c r="O203" s="392"/>
    </row>
    <row r="204" spans="1:15" ht="12.75">
      <c r="A204" s="433"/>
      <c r="B204" s="449"/>
      <c r="C204" s="517" t="s">
        <v>709</v>
      </c>
      <c r="D204" s="518"/>
      <c r="E204" s="452">
        <v>2.2575</v>
      </c>
      <c r="F204" s="406"/>
      <c r="G204" s="453"/>
      <c r="H204" s="408"/>
      <c r="I204" s="402"/>
      <c r="J204" s="409"/>
      <c r="K204" s="402"/>
      <c r="M204" s="403"/>
      <c r="O204" s="392"/>
    </row>
    <row r="205" spans="1:15" ht="12.75">
      <c r="A205" s="433"/>
      <c r="B205" s="449"/>
      <c r="C205" s="517" t="s">
        <v>708</v>
      </c>
      <c r="D205" s="518"/>
      <c r="E205" s="452">
        <v>2.652</v>
      </c>
      <c r="F205" s="406"/>
      <c r="G205" s="453"/>
      <c r="H205" s="408"/>
      <c r="I205" s="402"/>
      <c r="J205" s="409"/>
      <c r="K205" s="402"/>
      <c r="M205" s="403"/>
      <c r="O205" s="392"/>
    </row>
    <row r="206" spans="1:57" ht="12.75">
      <c r="A206" s="439"/>
      <c r="B206" s="440" t="s">
        <v>180</v>
      </c>
      <c r="C206" s="441" t="s">
        <v>917</v>
      </c>
      <c r="D206" s="442"/>
      <c r="E206" s="438"/>
      <c r="F206" s="415"/>
      <c r="G206" s="426">
        <f>SUM(G189:G205)</f>
        <v>0</v>
      </c>
      <c r="H206" s="416"/>
      <c r="I206" s="417">
        <f>SUM(I189:I205)</f>
        <v>1.234321575</v>
      </c>
      <c r="J206" s="416"/>
      <c r="K206" s="417">
        <f>SUM(K189:K205)</f>
        <v>0</v>
      </c>
      <c r="O206" s="392"/>
      <c r="BA206" s="418">
        <f>SUM(BA189:BA205)</f>
        <v>0</v>
      </c>
      <c r="BB206" s="418">
        <f>SUM(BB189:BB205)</f>
        <v>0</v>
      </c>
      <c r="BC206" s="418">
        <f>SUM(BC189:BC205)</f>
        <v>0</v>
      </c>
      <c r="BD206" s="418">
        <f>SUM(BD189:BD205)</f>
        <v>0</v>
      </c>
      <c r="BE206" s="418">
        <f>SUM(BE189:BE205)</f>
        <v>0</v>
      </c>
    </row>
    <row r="207" spans="1:15" ht="12.75">
      <c r="A207" s="427" t="s">
        <v>170</v>
      </c>
      <c r="B207" s="428" t="s">
        <v>610</v>
      </c>
      <c r="C207" s="429" t="s">
        <v>609</v>
      </c>
      <c r="D207" s="430"/>
      <c r="E207" s="431"/>
      <c r="F207" s="387"/>
      <c r="G207" s="432"/>
      <c r="H207" s="388"/>
      <c r="I207" s="389"/>
      <c r="J207" s="390"/>
      <c r="K207" s="391"/>
      <c r="O207" s="392"/>
    </row>
    <row r="208" spans="1:80" ht="12.75">
      <c r="A208" s="444">
        <v>26</v>
      </c>
      <c r="B208" s="445" t="s">
        <v>916</v>
      </c>
      <c r="C208" s="446" t="s">
        <v>915</v>
      </c>
      <c r="D208" s="447" t="s">
        <v>203</v>
      </c>
      <c r="E208" s="448">
        <v>103.655</v>
      </c>
      <c r="F208" s="397"/>
      <c r="G208" s="425">
        <f>E208*F208</f>
        <v>0</v>
      </c>
      <c r="H208" s="399">
        <v>0.0193</v>
      </c>
      <c r="I208" s="400">
        <f>E208*H208</f>
        <v>2.0005415</v>
      </c>
      <c r="J208" s="399"/>
      <c r="K208" s="400">
        <f>E208*J208</f>
        <v>0</v>
      </c>
      <c r="O208" s="392"/>
      <c r="AZ208" s="384">
        <v>1</v>
      </c>
      <c r="BA208" s="384">
        <f>IF(AZ208=1,G208,0)</f>
        <v>0</v>
      </c>
      <c r="BB208" s="384">
        <f>IF(AZ208=2,G208,0)</f>
        <v>0</v>
      </c>
      <c r="BC208" s="384">
        <f>IF(AZ208=3,G208,0)</f>
        <v>0</v>
      </c>
      <c r="BD208" s="384">
        <f>IF(AZ208=4,G208,0)</f>
        <v>0</v>
      </c>
      <c r="BE208" s="384">
        <f>IF(AZ208=5,G208,0)</f>
        <v>0</v>
      </c>
      <c r="CA208" s="392">
        <v>12</v>
      </c>
      <c r="CB208" s="392">
        <v>0</v>
      </c>
    </row>
    <row r="209" spans="1:15" ht="12.75">
      <c r="A209" s="433"/>
      <c r="B209" s="434"/>
      <c r="C209" s="514" t="s">
        <v>914</v>
      </c>
      <c r="D209" s="515"/>
      <c r="E209" s="515"/>
      <c r="F209" s="515"/>
      <c r="G209" s="516"/>
      <c r="I209" s="402"/>
      <c r="K209" s="402"/>
      <c r="L209" s="403"/>
      <c r="O209" s="392"/>
    </row>
    <row r="210" spans="1:15" ht="12.75">
      <c r="A210" s="433"/>
      <c r="B210" s="449"/>
      <c r="C210" s="517" t="s">
        <v>852</v>
      </c>
      <c r="D210" s="518"/>
      <c r="E210" s="452">
        <v>77.6</v>
      </c>
      <c r="F210" s="406"/>
      <c r="G210" s="453"/>
      <c r="H210" s="408"/>
      <c r="I210" s="402"/>
      <c r="J210" s="409"/>
      <c r="K210" s="402"/>
      <c r="M210" s="403"/>
      <c r="O210" s="392"/>
    </row>
    <row r="211" spans="1:15" ht="12.75">
      <c r="A211" s="433"/>
      <c r="B211" s="449"/>
      <c r="C211" s="517" t="s">
        <v>851</v>
      </c>
      <c r="D211" s="518"/>
      <c r="E211" s="452">
        <v>34.075</v>
      </c>
      <c r="F211" s="406"/>
      <c r="G211" s="453"/>
      <c r="H211" s="408"/>
      <c r="I211" s="402"/>
      <c r="J211" s="409"/>
      <c r="K211" s="402"/>
      <c r="M211" s="403"/>
      <c r="O211" s="392"/>
    </row>
    <row r="212" spans="1:15" ht="12.75">
      <c r="A212" s="433"/>
      <c r="B212" s="449"/>
      <c r="C212" s="517" t="s">
        <v>850</v>
      </c>
      <c r="D212" s="518"/>
      <c r="E212" s="452">
        <v>5.28</v>
      </c>
      <c r="F212" s="406"/>
      <c r="G212" s="453"/>
      <c r="H212" s="408"/>
      <c r="I212" s="402"/>
      <c r="J212" s="409"/>
      <c r="K212" s="402"/>
      <c r="M212" s="403"/>
      <c r="O212" s="392"/>
    </row>
    <row r="213" spans="1:15" ht="12.75">
      <c r="A213" s="433"/>
      <c r="B213" s="449"/>
      <c r="C213" s="517" t="s">
        <v>716</v>
      </c>
      <c r="D213" s="518"/>
      <c r="E213" s="452">
        <v>-3.625</v>
      </c>
      <c r="F213" s="406"/>
      <c r="G213" s="453"/>
      <c r="H213" s="408"/>
      <c r="I213" s="402"/>
      <c r="J213" s="409"/>
      <c r="K213" s="402"/>
      <c r="M213" s="403"/>
      <c r="O213" s="392"/>
    </row>
    <row r="214" spans="1:15" ht="12.75">
      <c r="A214" s="433"/>
      <c r="B214" s="449"/>
      <c r="C214" s="517" t="s">
        <v>849</v>
      </c>
      <c r="D214" s="518"/>
      <c r="E214" s="452">
        <v>-13.5</v>
      </c>
      <c r="F214" s="406"/>
      <c r="G214" s="453"/>
      <c r="H214" s="408"/>
      <c r="I214" s="402"/>
      <c r="J214" s="409"/>
      <c r="K214" s="402"/>
      <c r="M214" s="403"/>
      <c r="O214" s="392"/>
    </row>
    <row r="215" spans="1:15" ht="12.75">
      <c r="A215" s="433"/>
      <c r="B215" s="449"/>
      <c r="C215" s="517" t="s">
        <v>848</v>
      </c>
      <c r="D215" s="518"/>
      <c r="E215" s="452">
        <v>3.825</v>
      </c>
      <c r="F215" s="406"/>
      <c r="G215" s="453"/>
      <c r="H215" s="408"/>
      <c r="I215" s="402"/>
      <c r="J215" s="409"/>
      <c r="K215" s="402"/>
      <c r="M215" s="403"/>
      <c r="O215" s="392"/>
    </row>
    <row r="216" spans="1:80" ht="22.5">
      <c r="A216" s="444">
        <v>27</v>
      </c>
      <c r="B216" s="445" t="s">
        <v>1955</v>
      </c>
      <c r="C216" s="446" t="s">
        <v>1956</v>
      </c>
      <c r="D216" s="447" t="s">
        <v>203</v>
      </c>
      <c r="E216" s="448">
        <v>103.655</v>
      </c>
      <c r="F216" s="397"/>
      <c r="G216" s="425">
        <f>E216*F216</f>
        <v>0</v>
      </c>
      <c r="H216" s="399">
        <v>0.00076</v>
      </c>
      <c r="I216" s="400">
        <f>E216*H216</f>
        <v>0.07877780000000001</v>
      </c>
      <c r="J216" s="399">
        <v>0</v>
      </c>
      <c r="K216" s="400">
        <f>E216*J216</f>
        <v>0</v>
      </c>
      <c r="O216" s="392"/>
      <c r="AZ216" s="384">
        <v>1</v>
      </c>
      <c r="BA216" s="384">
        <f>IF(AZ216=1,G216,0)</f>
        <v>0</v>
      </c>
      <c r="BB216" s="384">
        <f>IF(AZ216=2,G216,0)</f>
        <v>0</v>
      </c>
      <c r="BC216" s="384">
        <f>IF(AZ216=3,G216,0)</f>
        <v>0</v>
      </c>
      <c r="BD216" s="384">
        <f>IF(AZ216=4,G216,0)</f>
        <v>0</v>
      </c>
      <c r="BE216" s="384">
        <f>IF(AZ216=5,G216,0)</f>
        <v>0</v>
      </c>
      <c r="CA216" s="392">
        <v>1</v>
      </c>
      <c r="CB216" s="392">
        <v>1</v>
      </c>
    </row>
    <row r="217" spans="1:15" ht="12.75">
      <c r="A217" s="433"/>
      <c r="B217" s="434"/>
      <c r="C217" s="514" t="s">
        <v>913</v>
      </c>
      <c r="D217" s="515"/>
      <c r="E217" s="515"/>
      <c r="F217" s="515"/>
      <c r="G217" s="516"/>
      <c r="I217" s="402"/>
      <c r="K217" s="402"/>
      <c r="L217" s="403"/>
      <c r="O217" s="392"/>
    </row>
    <row r="218" spans="1:15" ht="12.75">
      <c r="A218" s="433"/>
      <c r="B218" s="449"/>
      <c r="C218" s="517" t="s">
        <v>852</v>
      </c>
      <c r="D218" s="518"/>
      <c r="E218" s="452">
        <v>77.6</v>
      </c>
      <c r="F218" s="406"/>
      <c r="G218" s="453"/>
      <c r="H218" s="408"/>
      <c r="I218" s="402"/>
      <c r="J218" s="409"/>
      <c r="K218" s="402"/>
      <c r="M218" s="403"/>
      <c r="O218" s="392"/>
    </row>
    <row r="219" spans="1:15" ht="12.75">
      <c r="A219" s="433"/>
      <c r="B219" s="449"/>
      <c r="C219" s="517" t="s">
        <v>851</v>
      </c>
      <c r="D219" s="518"/>
      <c r="E219" s="452">
        <v>34.075</v>
      </c>
      <c r="F219" s="406"/>
      <c r="G219" s="453"/>
      <c r="H219" s="408"/>
      <c r="I219" s="402"/>
      <c r="J219" s="409"/>
      <c r="K219" s="402"/>
      <c r="M219" s="403"/>
      <c r="O219" s="392"/>
    </row>
    <row r="220" spans="1:15" ht="12.75">
      <c r="A220" s="433"/>
      <c r="B220" s="449"/>
      <c r="C220" s="517" t="s">
        <v>850</v>
      </c>
      <c r="D220" s="518"/>
      <c r="E220" s="452">
        <v>5.28</v>
      </c>
      <c r="F220" s="406"/>
      <c r="G220" s="453"/>
      <c r="H220" s="408"/>
      <c r="I220" s="402"/>
      <c r="J220" s="409"/>
      <c r="K220" s="402"/>
      <c r="M220" s="403"/>
      <c r="O220" s="392"/>
    </row>
    <row r="221" spans="1:15" ht="12.75">
      <c r="A221" s="433"/>
      <c r="B221" s="449"/>
      <c r="C221" s="517" t="s">
        <v>716</v>
      </c>
      <c r="D221" s="518"/>
      <c r="E221" s="452">
        <v>-3.625</v>
      </c>
      <c r="F221" s="406"/>
      <c r="G221" s="453"/>
      <c r="H221" s="408"/>
      <c r="I221" s="402"/>
      <c r="J221" s="409"/>
      <c r="K221" s="402"/>
      <c r="M221" s="403"/>
      <c r="O221" s="392"/>
    </row>
    <row r="222" spans="1:15" ht="12.75">
      <c r="A222" s="433"/>
      <c r="B222" s="449"/>
      <c r="C222" s="517" t="s">
        <v>849</v>
      </c>
      <c r="D222" s="518"/>
      <c r="E222" s="452">
        <v>-13.5</v>
      </c>
      <c r="F222" s="406"/>
      <c r="G222" s="453"/>
      <c r="H222" s="408"/>
      <c r="I222" s="402"/>
      <c r="J222" s="409"/>
      <c r="K222" s="402"/>
      <c r="M222" s="403"/>
      <c r="O222" s="392"/>
    </row>
    <row r="223" spans="1:15" ht="12.75">
      <c r="A223" s="433"/>
      <c r="B223" s="449"/>
      <c r="C223" s="517" t="s">
        <v>848</v>
      </c>
      <c r="D223" s="518"/>
      <c r="E223" s="452">
        <v>3.825</v>
      </c>
      <c r="F223" s="406"/>
      <c r="G223" s="453"/>
      <c r="H223" s="408"/>
      <c r="I223" s="402"/>
      <c r="J223" s="409"/>
      <c r="K223" s="402"/>
      <c r="M223" s="403"/>
      <c r="O223" s="392"/>
    </row>
    <row r="224" spans="1:80" ht="12.75">
      <c r="A224" s="444">
        <v>28</v>
      </c>
      <c r="B224" s="445" t="s">
        <v>912</v>
      </c>
      <c r="C224" s="446" t="s">
        <v>911</v>
      </c>
      <c r="D224" s="447" t="s">
        <v>203</v>
      </c>
      <c r="E224" s="448">
        <v>166.105</v>
      </c>
      <c r="F224" s="397"/>
      <c r="G224" s="425">
        <f>E224*F224</f>
        <v>0</v>
      </c>
      <c r="H224" s="399">
        <v>0.04984</v>
      </c>
      <c r="I224" s="400">
        <f>E224*H224</f>
        <v>8.2786732</v>
      </c>
      <c r="J224" s="399">
        <v>0</v>
      </c>
      <c r="K224" s="400">
        <f>E224*J224</f>
        <v>0</v>
      </c>
      <c r="O224" s="392"/>
      <c r="AZ224" s="384">
        <v>1</v>
      </c>
      <c r="BA224" s="384">
        <f>IF(AZ224=1,G224,0)</f>
        <v>0</v>
      </c>
      <c r="BB224" s="384">
        <f>IF(AZ224=2,G224,0)</f>
        <v>0</v>
      </c>
      <c r="BC224" s="384">
        <f>IF(AZ224=3,G224,0)</f>
        <v>0</v>
      </c>
      <c r="BD224" s="384">
        <f>IF(AZ224=4,G224,0)</f>
        <v>0</v>
      </c>
      <c r="BE224" s="384">
        <f>IF(AZ224=5,G224,0)</f>
        <v>0</v>
      </c>
      <c r="CA224" s="392">
        <v>1</v>
      </c>
      <c r="CB224" s="392">
        <v>1</v>
      </c>
    </row>
    <row r="225" spans="1:15" ht="12.75">
      <c r="A225" s="433"/>
      <c r="B225" s="449"/>
      <c r="C225" s="517" t="s">
        <v>910</v>
      </c>
      <c r="D225" s="518"/>
      <c r="E225" s="452">
        <v>44.625</v>
      </c>
      <c r="F225" s="406"/>
      <c r="G225" s="453"/>
      <c r="H225" s="408"/>
      <c r="I225" s="402"/>
      <c r="J225" s="409"/>
      <c r="K225" s="402"/>
      <c r="M225" s="403"/>
      <c r="O225" s="392"/>
    </row>
    <row r="226" spans="1:15" ht="12.75">
      <c r="A226" s="433"/>
      <c r="B226" s="449"/>
      <c r="C226" s="517" t="s">
        <v>909</v>
      </c>
      <c r="D226" s="518"/>
      <c r="E226" s="452">
        <v>121.48</v>
      </c>
      <c r="F226" s="406"/>
      <c r="G226" s="453"/>
      <c r="H226" s="408"/>
      <c r="I226" s="402"/>
      <c r="J226" s="409"/>
      <c r="K226" s="402"/>
      <c r="M226" s="403"/>
      <c r="O226" s="392"/>
    </row>
    <row r="227" spans="1:80" ht="12.75">
      <c r="A227" s="444">
        <v>29</v>
      </c>
      <c r="B227" s="445" t="s">
        <v>908</v>
      </c>
      <c r="C227" s="446" t="s">
        <v>907</v>
      </c>
      <c r="D227" s="447" t="s">
        <v>173</v>
      </c>
      <c r="E227" s="448">
        <v>12.148</v>
      </c>
      <c r="F227" s="397"/>
      <c r="G227" s="425">
        <f>E227*F227</f>
        <v>0</v>
      </c>
      <c r="H227" s="399">
        <v>2.525</v>
      </c>
      <c r="I227" s="400">
        <f>E227*H227</f>
        <v>30.673699999999997</v>
      </c>
      <c r="J227" s="399"/>
      <c r="K227" s="400">
        <f>E227*J227</f>
        <v>0</v>
      </c>
      <c r="O227" s="392"/>
      <c r="AZ227" s="384">
        <v>1</v>
      </c>
      <c r="BA227" s="384">
        <f>IF(AZ227=1,G227,0)</f>
        <v>0</v>
      </c>
      <c r="BB227" s="384">
        <f>IF(AZ227=2,G227,0)</f>
        <v>0</v>
      </c>
      <c r="BC227" s="384">
        <f>IF(AZ227=3,G227,0)</f>
        <v>0</v>
      </c>
      <c r="BD227" s="384">
        <f>IF(AZ227=4,G227,0)</f>
        <v>0</v>
      </c>
      <c r="BE227" s="384">
        <f>IF(AZ227=5,G227,0)</f>
        <v>0</v>
      </c>
      <c r="CA227" s="392">
        <v>12</v>
      </c>
      <c r="CB227" s="392">
        <v>0</v>
      </c>
    </row>
    <row r="228" spans="1:15" ht="12.75">
      <c r="A228" s="433"/>
      <c r="B228" s="449"/>
      <c r="C228" s="517" t="s">
        <v>906</v>
      </c>
      <c r="D228" s="518"/>
      <c r="E228" s="452">
        <v>12.148</v>
      </c>
      <c r="F228" s="406"/>
      <c r="G228" s="453"/>
      <c r="H228" s="408"/>
      <c r="I228" s="402"/>
      <c r="J228" s="409"/>
      <c r="K228" s="402"/>
      <c r="M228" s="403"/>
      <c r="O228" s="392"/>
    </row>
    <row r="229" spans="1:57" ht="12.75">
      <c r="A229" s="439"/>
      <c r="B229" s="440" t="s">
        <v>180</v>
      </c>
      <c r="C229" s="441" t="s">
        <v>905</v>
      </c>
      <c r="D229" s="442"/>
      <c r="E229" s="438"/>
      <c r="F229" s="443"/>
      <c r="G229" s="426">
        <f>SUM(G207:G228)</f>
        <v>0</v>
      </c>
      <c r="H229" s="416"/>
      <c r="I229" s="417">
        <f>SUM(I207:I228)</f>
        <v>41.0316925</v>
      </c>
      <c r="J229" s="416"/>
      <c r="K229" s="417">
        <f>SUM(K207:K228)</f>
        <v>0</v>
      </c>
      <c r="O229" s="392"/>
      <c r="BA229" s="418">
        <f>SUM(BA207:BA228)</f>
        <v>0</v>
      </c>
      <c r="BB229" s="418">
        <f>SUM(BB207:BB228)</f>
        <v>0</v>
      </c>
      <c r="BC229" s="418">
        <f>SUM(BC207:BC228)</f>
        <v>0</v>
      </c>
      <c r="BD229" s="418">
        <f>SUM(BD207:BD228)</f>
        <v>0</v>
      </c>
      <c r="BE229" s="418">
        <f>SUM(BE207:BE228)</f>
        <v>0</v>
      </c>
    </row>
    <row r="230" spans="1:15" ht="12.75">
      <c r="A230" s="427" t="s">
        <v>170</v>
      </c>
      <c r="B230" s="428" t="s">
        <v>608</v>
      </c>
      <c r="C230" s="429" t="s">
        <v>607</v>
      </c>
      <c r="D230" s="430"/>
      <c r="E230" s="431"/>
      <c r="F230" s="431"/>
      <c r="G230" s="432"/>
      <c r="H230" s="388"/>
      <c r="I230" s="389"/>
      <c r="J230" s="390"/>
      <c r="K230" s="391"/>
      <c r="O230" s="392"/>
    </row>
    <row r="231" spans="1:80" ht="22.5">
      <c r="A231" s="444">
        <v>30</v>
      </c>
      <c r="B231" s="445" t="s">
        <v>904</v>
      </c>
      <c r="C231" s="446" t="s">
        <v>903</v>
      </c>
      <c r="D231" s="447" t="s">
        <v>268</v>
      </c>
      <c r="E231" s="448">
        <v>1</v>
      </c>
      <c r="F231" s="397"/>
      <c r="G231" s="425">
        <f>E231*F231</f>
        <v>0</v>
      </c>
      <c r="H231" s="399">
        <v>0</v>
      </c>
      <c r="I231" s="400">
        <f>E231*H231</f>
        <v>0</v>
      </c>
      <c r="J231" s="399"/>
      <c r="K231" s="400">
        <f>E231*J231</f>
        <v>0</v>
      </c>
      <c r="O231" s="392"/>
      <c r="AZ231" s="384">
        <v>1</v>
      </c>
      <c r="BA231" s="384">
        <f>IF(AZ231=1,G231,0)</f>
        <v>0</v>
      </c>
      <c r="BB231" s="384">
        <f>IF(AZ231=2,G231,0)</f>
        <v>0</v>
      </c>
      <c r="BC231" s="384">
        <f>IF(AZ231=3,G231,0)</f>
        <v>0</v>
      </c>
      <c r="BD231" s="384">
        <f>IF(AZ231=4,G231,0)</f>
        <v>0</v>
      </c>
      <c r="BE231" s="384">
        <f>IF(AZ231=5,G231,0)</f>
        <v>0</v>
      </c>
      <c r="CA231" s="392">
        <v>12</v>
      </c>
      <c r="CB231" s="392">
        <v>0</v>
      </c>
    </row>
    <row r="232" spans="1:15" ht="12.75">
      <c r="A232" s="433"/>
      <c r="B232" s="434"/>
      <c r="C232" s="514" t="s">
        <v>902</v>
      </c>
      <c r="D232" s="515"/>
      <c r="E232" s="515"/>
      <c r="F232" s="515"/>
      <c r="G232" s="516"/>
      <c r="I232" s="402"/>
      <c r="K232" s="402"/>
      <c r="L232" s="403"/>
      <c r="O232" s="392"/>
    </row>
    <row r="233" spans="1:57" ht="12.75">
      <c r="A233" s="439"/>
      <c r="B233" s="440" t="s">
        <v>180</v>
      </c>
      <c r="C233" s="441" t="s">
        <v>901</v>
      </c>
      <c r="D233" s="442"/>
      <c r="E233" s="438"/>
      <c r="F233" s="443"/>
      <c r="G233" s="426">
        <f>SUM(G230:G232)</f>
        <v>0</v>
      </c>
      <c r="H233" s="416"/>
      <c r="I233" s="417">
        <f>SUM(I230:I232)</f>
        <v>0</v>
      </c>
      <c r="J233" s="416"/>
      <c r="K233" s="417">
        <f>SUM(K230:K232)</f>
        <v>0</v>
      </c>
      <c r="O233" s="392"/>
      <c r="BA233" s="418">
        <f>SUM(BA230:BA232)</f>
        <v>0</v>
      </c>
      <c r="BB233" s="418">
        <f>SUM(BB230:BB232)</f>
        <v>0</v>
      </c>
      <c r="BC233" s="418">
        <f>SUM(BC230:BC232)</f>
        <v>0</v>
      </c>
      <c r="BD233" s="418">
        <f>SUM(BD230:BD232)</f>
        <v>0</v>
      </c>
      <c r="BE233" s="418">
        <f>SUM(BE230:BE232)</f>
        <v>0</v>
      </c>
    </row>
    <row r="234" spans="1:15" ht="12.75">
      <c r="A234" s="427" t="s">
        <v>170</v>
      </c>
      <c r="B234" s="428" t="s">
        <v>592</v>
      </c>
      <c r="C234" s="429" t="s">
        <v>591</v>
      </c>
      <c r="D234" s="430"/>
      <c r="E234" s="431"/>
      <c r="F234" s="431"/>
      <c r="G234" s="432"/>
      <c r="H234" s="388"/>
      <c r="I234" s="389"/>
      <c r="J234" s="390"/>
      <c r="K234" s="391"/>
      <c r="O234" s="392"/>
    </row>
    <row r="235" spans="1:80" ht="12.75">
      <c r="A235" s="444">
        <v>31</v>
      </c>
      <c r="B235" s="445" t="s">
        <v>900</v>
      </c>
      <c r="C235" s="446" t="s">
        <v>899</v>
      </c>
      <c r="D235" s="447" t="s">
        <v>203</v>
      </c>
      <c r="E235" s="448">
        <v>249.52</v>
      </c>
      <c r="F235" s="397"/>
      <c r="G235" s="425">
        <f>E235*F235</f>
        <v>0</v>
      </c>
      <c r="H235" s="399">
        <v>0</v>
      </c>
      <c r="I235" s="400">
        <f>E235*H235</f>
        <v>0</v>
      </c>
      <c r="J235" s="399">
        <v>0</v>
      </c>
      <c r="K235" s="400">
        <f>E235*J235</f>
        <v>0</v>
      </c>
      <c r="O235" s="392"/>
      <c r="AZ235" s="384">
        <v>1</v>
      </c>
      <c r="BA235" s="384">
        <f>IF(AZ235=1,G235,0)</f>
        <v>0</v>
      </c>
      <c r="BB235" s="384">
        <f>IF(AZ235=2,G235,0)</f>
        <v>0</v>
      </c>
      <c r="BC235" s="384">
        <f>IF(AZ235=3,G235,0)</f>
        <v>0</v>
      </c>
      <c r="BD235" s="384">
        <f>IF(AZ235=4,G235,0)</f>
        <v>0</v>
      </c>
      <c r="BE235" s="384">
        <f>IF(AZ235=5,G235,0)</f>
        <v>0</v>
      </c>
      <c r="CA235" s="392">
        <v>1</v>
      </c>
      <c r="CB235" s="392">
        <v>1</v>
      </c>
    </row>
    <row r="236" spans="1:15" ht="12.75">
      <c r="A236" s="433"/>
      <c r="B236" s="449"/>
      <c r="C236" s="517" t="s">
        <v>898</v>
      </c>
      <c r="D236" s="518"/>
      <c r="E236" s="452">
        <v>121.48</v>
      </c>
      <c r="F236" s="406"/>
      <c r="G236" s="453"/>
      <c r="H236" s="408"/>
      <c r="I236" s="402"/>
      <c r="J236" s="409"/>
      <c r="K236" s="402"/>
      <c r="M236" s="403"/>
      <c r="O236" s="392"/>
    </row>
    <row r="237" spans="1:15" ht="12.75">
      <c r="A237" s="433"/>
      <c r="B237" s="449"/>
      <c r="C237" s="517" t="s">
        <v>897</v>
      </c>
      <c r="D237" s="518"/>
      <c r="E237" s="452">
        <v>128.04</v>
      </c>
      <c r="F237" s="406"/>
      <c r="G237" s="453"/>
      <c r="H237" s="408"/>
      <c r="I237" s="402"/>
      <c r="J237" s="409"/>
      <c r="K237" s="402"/>
      <c r="M237" s="403"/>
      <c r="O237" s="392"/>
    </row>
    <row r="238" spans="1:80" ht="22.5">
      <c r="A238" s="444">
        <v>32</v>
      </c>
      <c r="B238" s="445" t="s">
        <v>896</v>
      </c>
      <c r="C238" s="446" t="s">
        <v>895</v>
      </c>
      <c r="D238" s="447" t="s">
        <v>10</v>
      </c>
      <c r="E238" s="448">
        <v>1</v>
      </c>
      <c r="F238" s="397"/>
      <c r="G238" s="425">
        <f>E238*F238</f>
        <v>0</v>
      </c>
      <c r="H238" s="399">
        <v>0</v>
      </c>
      <c r="I238" s="400">
        <f>E238*H238</f>
        <v>0</v>
      </c>
      <c r="J238" s="399"/>
      <c r="K238" s="400">
        <f>E238*J238</f>
        <v>0</v>
      </c>
      <c r="O238" s="392"/>
      <c r="AZ238" s="384">
        <v>1</v>
      </c>
      <c r="BA238" s="384">
        <f>IF(AZ238=1,G238,0)</f>
        <v>0</v>
      </c>
      <c r="BB238" s="384">
        <f>IF(AZ238=2,G238,0)</f>
        <v>0</v>
      </c>
      <c r="BC238" s="384">
        <f>IF(AZ238=3,G238,0)</f>
        <v>0</v>
      </c>
      <c r="BD238" s="384">
        <f>IF(AZ238=4,G238,0)</f>
        <v>0</v>
      </c>
      <c r="BE238" s="384">
        <f>IF(AZ238=5,G238,0)</f>
        <v>0</v>
      </c>
      <c r="CA238" s="392">
        <v>12</v>
      </c>
      <c r="CB238" s="392">
        <v>0</v>
      </c>
    </row>
    <row r="239" spans="1:15" ht="12.75">
      <c r="A239" s="433"/>
      <c r="B239" s="434"/>
      <c r="C239" s="514" t="s">
        <v>894</v>
      </c>
      <c r="D239" s="515"/>
      <c r="E239" s="515"/>
      <c r="F239" s="515"/>
      <c r="G239" s="516"/>
      <c r="I239" s="402"/>
      <c r="K239" s="402"/>
      <c r="L239" s="403"/>
      <c r="O239" s="392"/>
    </row>
    <row r="240" spans="1:80" ht="22.5">
      <c r="A240" s="444">
        <v>33</v>
      </c>
      <c r="B240" s="445" t="s">
        <v>893</v>
      </c>
      <c r="C240" s="446" t="s">
        <v>892</v>
      </c>
      <c r="D240" s="447" t="s">
        <v>10</v>
      </c>
      <c r="E240" s="448">
        <v>15</v>
      </c>
      <c r="F240" s="397"/>
      <c r="G240" s="425">
        <f>E240*F240</f>
        <v>0</v>
      </c>
      <c r="H240" s="399">
        <v>0</v>
      </c>
      <c r="I240" s="400">
        <f>E240*H240</f>
        <v>0</v>
      </c>
      <c r="J240" s="399"/>
      <c r="K240" s="400">
        <f>E240*J240</f>
        <v>0</v>
      </c>
      <c r="O240" s="392"/>
      <c r="AZ240" s="384">
        <v>1</v>
      </c>
      <c r="BA240" s="384">
        <f>IF(AZ240=1,G240,0)</f>
        <v>0</v>
      </c>
      <c r="BB240" s="384">
        <f>IF(AZ240=2,G240,0)</f>
        <v>0</v>
      </c>
      <c r="BC240" s="384">
        <f>IF(AZ240=3,G240,0)</f>
        <v>0</v>
      </c>
      <c r="BD240" s="384">
        <f>IF(AZ240=4,G240,0)</f>
        <v>0</v>
      </c>
      <c r="BE240" s="384">
        <f>IF(AZ240=5,G240,0)</f>
        <v>0</v>
      </c>
      <c r="CA240" s="392">
        <v>12</v>
      </c>
      <c r="CB240" s="392">
        <v>0</v>
      </c>
    </row>
    <row r="241" spans="1:15" ht="12.75">
      <c r="A241" s="433"/>
      <c r="B241" s="434"/>
      <c r="C241" s="514" t="s">
        <v>891</v>
      </c>
      <c r="D241" s="515"/>
      <c r="E241" s="515"/>
      <c r="F241" s="515"/>
      <c r="G241" s="516"/>
      <c r="I241" s="402"/>
      <c r="K241" s="402"/>
      <c r="L241" s="403"/>
      <c r="O241" s="392"/>
    </row>
    <row r="242" spans="1:80" ht="22.5">
      <c r="A242" s="444">
        <v>34</v>
      </c>
      <c r="B242" s="445" t="s">
        <v>890</v>
      </c>
      <c r="C242" s="446" t="s">
        <v>889</v>
      </c>
      <c r="D242" s="447" t="s">
        <v>10</v>
      </c>
      <c r="E242" s="448">
        <v>1</v>
      </c>
      <c r="F242" s="397"/>
      <c r="G242" s="425">
        <f>E242*F242</f>
        <v>0</v>
      </c>
      <c r="H242" s="399">
        <v>0</v>
      </c>
      <c r="I242" s="400">
        <f>E242*H242</f>
        <v>0</v>
      </c>
      <c r="J242" s="399"/>
      <c r="K242" s="400">
        <f>E242*J242</f>
        <v>0</v>
      </c>
      <c r="O242" s="392"/>
      <c r="AZ242" s="384">
        <v>1</v>
      </c>
      <c r="BA242" s="384">
        <f>IF(AZ242=1,G242,0)</f>
        <v>0</v>
      </c>
      <c r="BB242" s="384">
        <f>IF(AZ242=2,G242,0)</f>
        <v>0</v>
      </c>
      <c r="BC242" s="384">
        <f>IF(AZ242=3,G242,0)</f>
        <v>0</v>
      </c>
      <c r="BD242" s="384">
        <f>IF(AZ242=4,G242,0)</f>
        <v>0</v>
      </c>
      <c r="BE242" s="384">
        <f>IF(AZ242=5,G242,0)</f>
        <v>0</v>
      </c>
      <c r="CA242" s="392">
        <v>12</v>
      </c>
      <c r="CB242" s="392">
        <v>0</v>
      </c>
    </row>
    <row r="243" spans="1:15" ht="12.75">
      <c r="A243" s="433"/>
      <c r="B243" s="434"/>
      <c r="C243" s="514" t="s">
        <v>888</v>
      </c>
      <c r="D243" s="515"/>
      <c r="E243" s="515"/>
      <c r="F243" s="515"/>
      <c r="G243" s="516"/>
      <c r="I243" s="402"/>
      <c r="K243" s="402"/>
      <c r="L243" s="403"/>
      <c r="O243" s="392"/>
    </row>
    <row r="244" spans="1:80" ht="22.5">
      <c r="A244" s="444">
        <v>35</v>
      </c>
      <c r="B244" s="445" t="s">
        <v>887</v>
      </c>
      <c r="C244" s="446" t="s">
        <v>886</v>
      </c>
      <c r="D244" s="447" t="s">
        <v>10</v>
      </c>
      <c r="E244" s="448">
        <v>1</v>
      </c>
      <c r="F244" s="397"/>
      <c r="G244" s="425">
        <f>E244*F244</f>
        <v>0</v>
      </c>
      <c r="H244" s="399">
        <v>0</v>
      </c>
      <c r="I244" s="400">
        <f>E244*H244</f>
        <v>0</v>
      </c>
      <c r="J244" s="399"/>
      <c r="K244" s="400">
        <f>E244*J244</f>
        <v>0</v>
      </c>
      <c r="O244" s="392"/>
      <c r="AZ244" s="384">
        <v>1</v>
      </c>
      <c r="BA244" s="384">
        <f>IF(AZ244=1,G244,0)</f>
        <v>0</v>
      </c>
      <c r="BB244" s="384">
        <f>IF(AZ244=2,G244,0)</f>
        <v>0</v>
      </c>
      <c r="BC244" s="384">
        <f>IF(AZ244=3,G244,0)</f>
        <v>0</v>
      </c>
      <c r="BD244" s="384">
        <f>IF(AZ244=4,G244,0)</f>
        <v>0</v>
      </c>
      <c r="BE244" s="384">
        <f>IF(AZ244=5,G244,0)</f>
        <v>0</v>
      </c>
      <c r="CA244" s="392">
        <v>12</v>
      </c>
      <c r="CB244" s="392">
        <v>0</v>
      </c>
    </row>
    <row r="245" spans="1:15" ht="12.75">
      <c r="A245" s="433"/>
      <c r="B245" s="434"/>
      <c r="C245" s="514" t="s">
        <v>885</v>
      </c>
      <c r="D245" s="515"/>
      <c r="E245" s="515"/>
      <c r="F245" s="515"/>
      <c r="G245" s="516"/>
      <c r="I245" s="402"/>
      <c r="K245" s="402"/>
      <c r="L245" s="403"/>
      <c r="O245" s="392"/>
    </row>
    <row r="246" spans="1:80" ht="22.5">
      <c r="A246" s="444">
        <v>36</v>
      </c>
      <c r="B246" s="445" t="s">
        <v>884</v>
      </c>
      <c r="C246" s="446" t="s">
        <v>883</v>
      </c>
      <c r="D246" s="447" t="s">
        <v>10</v>
      </c>
      <c r="E246" s="448">
        <v>1</v>
      </c>
      <c r="F246" s="397"/>
      <c r="G246" s="425">
        <f>E246*F246</f>
        <v>0</v>
      </c>
      <c r="H246" s="399">
        <v>0</v>
      </c>
      <c r="I246" s="400">
        <f>E246*H246</f>
        <v>0</v>
      </c>
      <c r="J246" s="399"/>
      <c r="K246" s="400">
        <f>E246*J246</f>
        <v>0</v>
      </c>
      <c r="O246" s="392"/>
      <c r="AZ246" s="384">
        <v>1</v>
      </c>
      <c r="BA246" s="384">
        <f>IF(AZ246=1,G246,0)</f>
        <v>0</v>
      </c>
      <c r="BB246" s="384">
        <f>IF(AZ246=2,G246,0)</f>
        <v>0</v>
      </c>
      <c r="BC246" s="384">
        <f>IF(AZ246=3,G246,0)</f>
        <v>0</v>
      </c>
      <c r="BD246" s="384">
        <f>IF(AZ246=4,G246,0)</f>
        <v>0</v>
      </c>
      <c r="BE246" s="384">
        <f>IF(AZ246=5,G246,0)</f>
        <v>0</v>
      </c>
      <c r="CA246" s="392">
        <v>12</v>
      </c>
      <c r="CB246" s="392">
        <v>0</v>
      </c>
    </row>
    <row r="247" spans="1:15" ht="12.75">
      <c r="A247" s="433"/>
      <c r="B247" s="434"/>
      <c r="C247" s="514" t="s">
        <v>882</v>
      </c>
      <c r="D247" s="515"/>
      <c r="E247" s="515"/>
      <c r="F247" s="515"/>
      <c r="G247" s="516"/>
      <c r="I247" s="402"/>
      <c r="K247" s="402"/>
      <c r="L247" s="403"/>
      <c r="O247" s="392"/>
    </row>
    <row r="248" spans="1:80" ht="22.5">
      <c r="A248" s="444">
        <v>37</v>
      </c>
      <c r="B248" s="445" t="s">
        <v>881</v>
      </c>
      <c r="C248" s="446" t="s">
        <v>880</v>
      </c>
      <c r="D248" s="447" t="s">
        <v>10</v>
      </c>
      <c r="E248" s="448">
        <v>6</v>
      </c>
      <c r="F248" s="397"/>
      <c r="G248" s="425">
        <f>E248*F248</f>
        <v>0</v>
      </c>
      <c r="H248" s="399">
        <v>0</v>
      </c>
      <c r="I248" s="400">
        <f>E248*H248</f>
        <v>0</v>
      </c>
      <c r="J248" s="399"/>
      <c r="K248" s="400">
        <f>E248*J248</f>
        <v>0</v>
      </c>
      <c r="O248" s="392"/>
      <c r="AZ248" s="384">
        <v>1</v>
      </c>
      <c r="BA248" s="384">
        <f>IF(AZ248=1,G248,0)</f>
        <v>0</v>
      </c>
      <c r="BB248" s="384">
        <f>IF(AZ248=2,G248,0)</f>
        <v>0</v>
      </c>
      <c r="BC248" s="384">
        <f>IF(AZ248=3,G248,0)</f>
        <v>0</v>
      </c>
      <c r="BD248" s="384">
        <f>IF(AZ248=4,G248,0)</f>
        <v>0</v>
      </c>
      <c r="BE248" s="384">
        <f>IF(AZ248=5,G248,0)</f>
        <v>0</v>
      </c>
      <c r="CA248" s="392">
        <v>12</v>
      </c>
      <c r="CB248" s="392">
        <v>0</v>
      </c>
    </row>
    <row r="249" spans="1:15" ht="12.75">
      <c r="A249" s="433"/>
      <c r="B249" s="434"/>
      <c r="C249" s="514" t="s">
        <v>879</v>
      </c>
      <c r="D249" s="515"/>
      <c r="E249" s="515"/>
      <c r="F249" s="515"/>
      <c r="G249" s="516"/>
      <c r="I249" s="402"/>
      <c r="K249" s="402"/>
      <c r="L249" s="403"/>
      <c r="O249" s="392"/>
    </row>
    <row r="250" spans="1:57" ht="12.75">
      <c r="A250" s="439"/>
      <c r="B250" s="440" t="s">
        <v>180</v>
      </c>
      <c r="C250" s="441" t="s">
        <v>878</v>
      </c>
      <c r="D250" s="442"/>
      <c r="E250" s="438"/>
      <c r="F250" s="443"/>
      <c r="G250" s="426">
        <f>SUM(G234:G249)</f>
        <v>0</v>
      </c>
      <c r="H250" s="416"/>
      <c r="I250" s="417">
        <f>SUM(I234:I249)</f>
        <v>0</v>
      </c>
      <c r="J250" s="416"/>
      <c r="K250" s="417">
        <f>SUM(K234:K249)</f>
        <v>0</v>
      </c>
      <c r="O250" s="392"/>
      <c r="BA250" s="418">
        <f>SUM(BA234:BA249)</f>
        <v>0</v>
      </c>
      <c r="BB250" s="418">
        <f>SUM(BB234:BB249)</f>
        <v>0</v>
      </c>
      <c r="BC250" s="418">
        <f>SUM(BC234:BC249)</f>
        <v>0</v>
      </c>
      <c r="BD250" s="418">
        <f>SUM(BD234:BD249)</f>
        <v>0</v>
      </c>
      <c r="BE250" s="418">
        <f>SUM(BE234:BE249)</f>
        <v>0</v>
      </c>
    </row>
    <row r="251" spans="1:15" ht="12.75">
      <c r="A251" s="427" t="s">
        <v>170</v>
      </c>
      <c r="B251" s="428" t="s">
        <v>97</v>
      </c>
      <c r="C251" s="429" t="s">
        <v>98</v>
      </c>
      <c r="D251" s="430"/>
      <c r="E251" s="431"/>
      <c r="F251" s="431"/>
      <c r="G251" s="432"/>
      <c r="H251" s="388"/>
      <c r="I251" s="389"/>
      <c r="J251" s="390"/>
      <c r="K251" s="391"/>
      <c r="O251" s="392"/>
    </row>
    <row r="252" spans="1:80" ht="22.5">
      <c r="A252" s="444">
        <v>38</v>
      </c>
      <c r="B252" s="445" t="s">
        <v>877</v>
      </c>
      <c r="C252" s="446" t="s">
        <v>876</v>
      </c>
      <c r="D252" s="447" t="s">
        <v>173</v>
      </c>
      <c r="E252" s="448">
        <v>14.5776</v>
      </c>
      <c r="F252" s="397"/>
      <c r="G252" s="425">
        <f>E252*F252</f>
        <v>0</v>
      </c>
      <c r="H252" s="399">
        <v>0</v>
      </c>
      <c r="I252" s="400">
        <f>E252*H252</f>
        <v>0</v>
      </c>
      <c r="J252" s="399">
        <v>-2.2</v>
      </c>
      <c r="K252" s="400">
        <f>E252*J252</f>
        <v>-32.07072</v>
      </c>
      <c r="O252" s="392"/>
      <c r="AZ252" s="384">
        <v>1</v>
      </c>
      <c r="BA252" s="384">
        <f>IF(AZ252=1,G252,0)</f>
        <v>0</v>
      </c>
      <c r="BB252" s="384">
        <f>IF(AZ252=2,G252,0)</f>
        <v>0</v>
      </c>
      <c r="BC252" s="384">
        <f>IF(AZ252=3,G252,0)</f>
        <v>0</v>
      </c>
      <c r="BD252" s="384">
        <f>IF(AZ252=4,G252,0)</f>
        <v>0</v>
      </c>
      <c r="BE252" s="384">
        <f>IF(AZ252=5,G252,0)</f>
        <v>0</v>
      </c>
      <c r="CA252" s="392">
        <v>1</v>
      </c>
      <c r="CB252" s="392">
        <v>1</v>
      </c>
    </row>
    <row r="253" spans="1:15" ht="12.75">
      <c r="A253" s="433"/>
      <c r="B253" s="434"/>
      <c r="C253" s="514" t="s">
        <v>875</v>
      </c>
      <c r="D253" s="515"/>
      <c r="E253" s="515"/>
      <c r="F253" s="515"/>
      <c r="G253" s="516"/>
      <c r="I253" s="402"/>
      <c r="K253" s="402"/>
      <c r="L253" s="403"/>
      <c r="O253" s="392"/>
    </row>
    <row r="254" spans="1:15" ht="12.75">
      <c r="A254" s="433"/>
      <c r="B254" s="449"/>
      <c r="C254" s="517" t="s">
        <v>874</v>
      </c>
      <c r="D254" s="518"/>
      <c r="E254" s="452">
        <v>14.5776</v>
      </c>
      <c r="F254" s="406"/>
      <c r="G254" s="453"/>
      <c r="H254" s="408"/>
      <c r="I254" s="402"/>
      <c r="J254" s="409"/>
      <c r="K254" s="402"/>
      <c r="M254" s="403"/>
      <c r="O254" s="392"/>
    </row>
    <row r="255" spans="1:80" ht="12.75">
      <c r="A255" s="444">
        <v>39</v>
      </c>
      <c r="B255" s="445" t="s">
        <v>873</v>
      </c>
      <c r="C255" s="446" t="s">
        <v>872</v>
      </c>
      <c r="D255" s="447" t="s">
        <v>173</v>
      </c>
      <c r="E255" s="448">
        <v>0.4041</v>
      </c>
      <c r="F255" s="397"/>
      <c r="G255" s="425">
        <f>E255*F255</f>
        <v>0</v>
      </c>
      <c r="H255" s="399">
        <v>0</v>
      </c>
      <c r="I255" s="400">
        <f>E255*H255</f>
        <v>0</v>
      </c>
      <c r="J255" s="399">
        <v>-2</v>
      </c>
      <c r="K255" s="400">
        <f>E255*J255</f>
        <v>-0.8082</v>
      </c>
      <c r="O255" s="392"/>
      <c r="AZ255" s="384">
        <v>1</v>
      </c>
      <c r="BA255" s="384">
        <f>IF(AZ255=1,G255,0)</f>
        <v>0</v>
      </c>
      <c r="BB255" s="384">
        <f>IF(AZ255=2,G255,0)</f>
        <v>0</v>
      </c>
      <c r="BC255" s="384">
        <f>IF(AZ255=3,G255,0)</f>
        <v>0</v>
      </c>
      <c r="BD255" s="384">
        <f>IF(AZ255=4,G255,0)</f>
        <v>0</v>
      </c>
      <c r="BE255" s="384">
        <f>IF(AZ255=5,G255,0)</f>
        <v>0</v>
      </c>
      <c r="CA255" s="392">
        <v>1</v>
      </c>
      <c r="CB255" s="392">
        <v>1</v>
      </c>
    </row>
    <row r="256" spans="1:15" ht="12.75">
      <c r="A256" s="433"/>
      <c r="B256" s="434"/>
      <c r="C256" s="514" t="s">
        <v>871</v>
      </c>
      <c r="D256" s="515"/>
      <c r="E256" s="515"/>
      <c r="F256" s="515"/>
      <c r="G256" s="516"/>
      <c r="I256" s="402"/>
      <c r="K256" s="402"/>
      <c r="L256" s="403"/>
      <c r="O256" s="392"/>
    </row>
    <row r="257" spans="1:15" ht="12.75">
      <c r="A257" s="433"/>
      <c r="B257" s="449"/>
      <c r="C257" s="517" t="s">
        <v>870</v>
      </c>
      <c r="D257" s="518"/>
      <c r="E257" s="452">
        <v>0.1837</v>
      </c>
      <c r="F257" s="406"/>
      <c r="G257" s="453"/>
      <c r="H257" s="408"/>
      <c r="I257" s="402"/>
      <c r="J257" s="409"/>
      <c r="K257" s="402"/>
      <c r="M257" s="403"/>
      <c r="O257" s="392"/>
    </row>
    <row r="258" spans="1:15" ht="12.75">
      <c r="A258" s="433"/>
      <c r="B258" s="449"/>
      <c r="C258" s="517" t="s">
        <v>869</v>
      </c>
      <c r="D258" s="518"/>
      <c r="E258" s="452">
        <v>0.0655</v>
      </c>
      <c r="F258" s="406"/>
      <c r="G258" s="453"/>
      <c r="H258" s="408"/>
      <c r="I258" s="402"/>
      <c r="J258" s="409"/>
      <c r="K258" s="402"/>
      <c r="M258" s="403"/>
      <c r="O258" s="392"/>
    </row>
    <row r="259" spans="1:15" ht="12.75">
      <c r="A259" s="433"/>
      <c r="B259" s="449"/>
      <c r="C259" s="517" t="s">
        <v>868</v>
      </c>
      <c r="D259" s="518"/>
      <c r="E259" s="452">
        <v>0.0978</v>
      </c>
      <c r="F259" s="406"/>
      <c r="G259" s="453"/>
      <c r="H259" s="408"/>
      <c r="I259" s="402"/>
      <c r="J259" s="409"/>
      <c r="K259" s="402"/>
      <c r="M259" s="403"/>
      <c r="O259" s="392"/>
    </row>
    <row r="260" spans="1:15" ht="12.75">
      <c r="A260" s="433"/>
      <c r="B260" s="449"/>
      <c r="C260" s="517" t="s">
        <v>867</v>
      </c>
      <c r="D260" s="518"/>
      <c r="E260" s="452">
        <v>0.057</v>
      </c>
      <c r="F260" s="406"/>
      <c r="G260" s="453"/>
      <c r="H260" s="408"/>
      <c r="I260" s="402"/>
      <c r="J260" s="409"/>
      <c r="K260" s="402"/>
      <c r="M260" s="403"/>
      <c r="O260" s="392"/>
    </row>
    <row r="261" spans="1:80" ht="12.75">
      <c r="A261" s="444">
        <v>40</v>
      </c>
      <c r="B261" s="445" t="s">
        <v>866</v>
      </c>
      <c r="C261" s="446" t="s">
        <v>865</v>
      </c>
      <c r="D261" s="447" t="s">
        <v>173</v>
      </c>
      <c r="E261" s="448">
        <v>1.364</v>
      </c>
      <c r="F261" s="397"/>
      <c r="G261" s="425">
        <f>E261*F261</f>
        <v>0</v>
      </c>
      <c r="H261" s="399">
        <v>0.00666</v>
      </c>
      <c r="I261" s="400">
        <f>E261*H261</f>
        <v>0.00908424</v>
      </c>
      <c r="J261" s="399">
        <v>-2.4</v>
      </c>
      <c r="K261" s="400">
        <f>E261*J261</f>
        <v>-3.2736</v>
      </c>
      <c r="O261" s="392"/>
      <c r="AZ261" s="384">
        <v>1</v>
      </c>
      <c r="BA261" s="384">
        <f>IF(AZ261=1,G261,0)</f>
        <v>0</v>
      </c>
      <c r="BB261" s="384">
        <f>IF(AZ261=2,G261,0)</f>
        <v>0</v>
      </c>
      <c r="BC261" s="384">
        <f>IF(AZ261=3,G261,0)</f>
        <v>0</v>
      </c>
      <c r="BD261" s="384">
        <f>IF(AZ261=4,G261,0)</f>
        <v>0</v>
      </c>
      <c r="BE261" s="384">
        <f>IF(AZ261=5,G261,0)</f>
        <v>0</v>
      </c>
      <c r="CA261" s="392">
        <v>1</v>
      </c>
      <c r="CB261" s="392">
        <v>1</v>
      </c>
    </row>
    <row r="262" spans="1:15" ht="12.75">
      <c r="A262" s="433"/>
      <c r="B262" s="449"/>
      <c r="C262" s="517" t="s">
        <v>864</v>
      </c>
      <c r="D262" s="518"/>
      <c r="E262" s="452">
        <v>1.364</v>
      </c>
      <c r="F262" s="406"/>
      <c r="G262" s="453"/>
      <c r="H262" s="408"/>
      <c r="I262" s="402"/>
      <c r="J262" s="409"/>
      <c r="K262" s="402"/>
      <c r="M262" s="403"/>
      <c r="O262" s="392"/>
    </row>
    <row r="263" spans="1:80" ht="12.75">
      <c r="A263" s="444">
        <v>41</v>
      </c>
      <c r="B263" s="445" t="s">
        <v>863</v>
      </c>
      <c r="C263" s="446" t="s">
        <v>862</v>
      </c>
      <c r="D263" s="447" t="s">
        <v>268</v>
      </c>
      <c r="E263" s="448">
        <v>2</v>
      </c>
      <c r="F263" s="397"/>
      <c r="G263" s="425">
        <f>E263*F263</f>
        <v>0</v>
      </c>
      <c r="H263" s="399">
        <v>0</v>
      </c>
      <c r="I263" s="400">
        <f>E263*H263</f>
        <v>0</v>
      </c>
      <c r="J263" s="399">
        <v>0</v>
      </c>
      <c r="K263" s="400">
        <f>E263*J263</f>
        <v>0</v>
      </c>
      <c r="O263" s="392"/>
      <c r="AZ263" s="384">
        <v>1</v>
      </c>
      <c r="BA263" s="384">
        <f>IF(AZ263=1,G263,0)</f>
        <v>0</v>
      </c>
      <c r="BB263" s="384">
        <f>IF(AZ263=2,G263,0)</f>
        <v>0</v>
      </c>
      <c r="BC263" s="384">
        <f>IF(AZ263=3,G263,0)</f>
        <v>0</v>
      </c>
      <c r="BD263" s="384">
        <f>IF(AZ263=4,G263,0)</f>
        <v>0</v>
      </c>
      <c r="BE263" s="384">
        <f>IF(AZ263=5,G263,0)</f>
        <v>0</v>
      </c>
      <c r="CA263" s="392">
        <v>1</v>
      </c>
      <c r="CB263" s="392">
        <v>1</v>
      </c>
    </row>
    <row r="264" spans="1:80" ht="12.75">
      <c r="A264" s="444">
        <v>42</v>
      </c>
      <c r="B264" s="445" t="s">
        <v>861</v>
      </c>
      <c r="C264" s="446" t="s">
        <v>860</v>
      </c>
      <c r="D264" s="447" t="s">
        <v>203</v>
      </c>
      <c r="E264" s="448">
        <v>3.625</v>
      </c>
      <c r="F264" s="397"/>
      <c r="G264" s="425">
        <f>E264*F264</f>
        <v>0</v>
      </c>
      <c r="H264" s="399">
        <v>0.00083</v>
      </c>
      <c r="I264" s="400">
        <f>E264*H264</f>
        <v>0.00300875</v>
      </c>
      <c r="J264" s="399">
        <v>-0.06</v>
      </c>
      <c r="K264" s="400">
        <f>E264*J264</f>
        <v>-0.2175</v>
      </c>
      <c r="O264" s="392"/>
      <c r="AZ264" s="384">
        <v>1</v>
      </c>
      <c r="BA264" s="384">
        <f>IF(AZ264=1,G264,0)</f>
        <v>0</v>
      </c>
      <c r="BB264" s="384">
        <f>IF(AZ264=2,G264,0)</f>
        <v>0</v>
      </c>
      <c r="BC264" s="384">
        <f>IF(AZ264=3,G264,0)</f>
        <v>0</v>
      </c>
      <c r="BD264" s="384">
        <f>IF(AZ264=4,G264,0)</f>
        <v>0</v>
      </c>
      <c r="BE264" s="384">
        <f>IF(AZ264=5,G264,0)</f>
        <v>0</v>
      </c>
      <c r="CA264" s="392">
        <v>1</v>
      </c>
      <c r="CB264" s="392">
        <v>1</v>
      </c>
    </row>
    <row r="265" spans="1:15" ht="12.75">
      <c r="A265" s="433"/>
      <c r="B265" s="449"/>
      <c r="C265" s="517" t="s">
        <v>859</v>
      </c>
      <c r="D265" s="518"/>
      <c r="E265" s="452">
        <v>3.625</v>
      </c>
      <c r="F265" s="406"/>
      <c r="G265" s="453"/>
      <c r="H265" s="408"/>
      <c r="I265" s="402"/>
      <c r="J265" s="409"/>
      <c r="K265" s="402"/>
      <c r="M265" s="403"/>
      <c r="O265" s="392"/>
    </row>
    <row r="266" spans="1:57" ht="12.75">
      <c r="A266" s="439"/>
      <c r="B266" s="440" t="s">
        <v>180</v>
      </c>
      <c r="C266" s="441" t="s">
        <v>269</v>
      </c>
      <c r="D266" s="442"/>
      <c r="E266" s="438"/>
      <c r="F266" s="443"/>
      <c r="G266" s="426">
        <f>SUM(G251:G265)</f>
        <v>0</v>
      </c>
      <c r="H266" s="416"/>
      <c r="I266" s="417">
        <f>SUM(I251:I265)</f>
        <v>0.012092990000000001</v>
      </c>
      <c r="J266" s="416"/>
      <c r="K266" s="417">
        <f>SUM(K251:K265)</f>
        <v>-36.370020000000004</v>
      </c>
      <c r="O266" s="392"/>
      <c r="BA266" s="418">
        <f>SUM(BA251:BA265)</f>
        <v>0</v>
      </c>
      <c r="BB266" s="418">
        <f>SUM(BB251:BB265)</f>
        <v>0</v>
      </c>
      <c r="BC266" s="418">
        <f>SUM(BC251:BC265)</f>
        <v>0</v>
      </c>
      <c r="BD266" s="418">
        <f>SUM(BD251:BD265)</f>
        <v>0</v>
      </c>
      <c r="BE266" s="418">
        <f>SUM(BE251:BE265)</f>
        <v>0</v>
      </c>
    </row>
    <row r="267" spans="1:15" ht="12.75">
      <c r="A267" s="427" t="s">
        <v>170</v>
      </c>
      <c r="B267" s="428" t="s">
        <v>590</v>
      </c>
      <c r="C267" s="429" t="s">
        <v>589</v>
      </c>
      <c r="D267" s="430"/>
      <c r="E267" s="431"/>
      <c r="F267" s="431"/>
      <c r="G267" s="432"/>
      <c r="H267" s="388"/>
      <c r="I267" s="389"/>
      <c r="J267" s="390"/>
      <c r="K267" s="391"/>
      <c r="O267" s="392"/>
    </row>
    <row r="268" spans="1:80" ht="12.75">
      <c r="A268" s="444">
        <v>43</v>
      </c>
      <c r="B268" s="445" t="s">
        <v>858</v>
      </c>
      <c r="C268" s="446" t="s">
        <v>857</v>
      </c>
      <c r="D268" s="447" t="s">
        <v>203</v>
      </c>
      <c r="E268" s="448">
        <v>36.2675</v>
      </c>
      <c r="F268" s="397"/>
      <c r="G268" s="425">
        <f>E268*F268</f>
        <v>0</v>
      </c>
      <c r="H268" s="399">
        <v>0</v>
      </c>
      <c r="I268" s="400">
        <f>E268*H268</f>
        <v>0</v>
      </c>
      <c r="J268" s="399"/>
      <c r="K268" s="400">
        <f>E268*J268</f>
        <v>0</v>
      </c>
      <c r="O268" s="392"/>
      <c r="AZ268" s="384">
        <v>1</v>
      </c>
      <c r="BA268" s="384">
        <f>IF(AZ268=1,G268,0)</f>
        <v>0</v>
      </c>
      <c r="BB268" s="384">
        <f>IF(AZ268=2,G268,0)</f>
        <v>0</v>
      </c>
      <c r="BC268" s="384">
        <f>IF(AZ268=3,G268,0)</f>
        <v>0</v>
      </c>
      <c r="BD268" s="384">
        <f>IF(AZ268=4,G268,0)</f>
        <v>0</v>
      </c>
      <c r="BE268" s="384">
        <f>IF(AZ268=5,G268,0)</f>
        <v>0</v>
      </c>
      <c r="CA268" s="392">
        <v>12</v>
      </c>
      <c r="CB268" s="392">
        <v>0</v>
      </c>
    </row>
    <row r="269" spans="1:15" ht="12.75">
      <c r="A269" s="433"/>
      <c r="B269" s="449"/>
      <c r="C269" s="517" t="s">
        <v>718</v>
      </c>
      <c r="D269" s="518"/>
      <c r="E269" s="452">
        <v>11.0138</v>
      </c>
      <c r="F269" s="406"/>
      <c r="G269" s="453"/>
      <c r="H269" s="408"/>
      <c r="I269" s="402"/>
      <c r="J269" s="409"/>
      <c r="K269" s="402"/>
      <c r="M269" s="403"/>
      <c r="O269" s="392"/>
    </row>
    <row r="270" spans="1:15" ht="12.75">
      <c r="A270" s="433"/>
      <c r="B270" s="449"/>
      <c r="C270" s="517" t="s">
        <v>713</v>
      </c>
      <c r="D270" s="518"/>
      <c r="E270" s="452">
        <v>25.2538</v>
      </c>
      <c r="F270" s="406"/>
      <c r="G270" s="453"/>
      <c r="H270" s="408"/>
      <c r="I270" s="402"/>
      <c r="J270" s="409"/>
      <c r="K270" s="402"/>
      <c r="M270" s="403"/>
      <c r="O270" s="392"/>
    </row>
    <row r="271" spans="1:80" ht="12.75">
      <c r="A271" s="444">
        <v>44</v>
      </c>
      <c r="B271" s="445" t="s">
        <v>856</v>
      </c>
      <c r="C271" s="446" t="s">
        <v>855</v>
      </c>
      <c r="D271" s="447" t="s">
        <v>203</v>
      </c>
      <c r="E271" s="448">
        <v>110.7775</v>
      </c>
      <c r="F271" s="397"/>
      <c r="G271" s="425">
        <f>E271*F271</f>
        <v>0</v>
      </c>
      <c r="H271" s="399">
        <v>0</v>
      </c>
      <c r="I271" s="400">
        <f>E271*H271</f>
        <v>0</v>
      </c>
      <c r="J271" s="399"/>
      <c r="K271" s="400">
        <f>E271*J271</f>
        <v>0</v>
      </c>
      <c r="O271" s="392"/>
      <c r="AZ271" s="384">
        <v>1</v>
      </c>
      <c r="BA271" s="384">
        <f>IF(AZ271=1,G271,0)</f>
        <v>0</v>
      </c>
      <c r="BB271" s="384">
        <f>IF(AZ271=2,G271,0)</f>
        <v>0</v>
      </c>
      <c r="BC271" s="384">
        <f>IF(AZ271=3,G271,0)</f>
        <v>0</v>
      </c>
      <c r="BD271" s="384">
        <f>IF(AZ271=4,G271,0)</f>
        <v>0</v>
      </c>
      <c r="BE271" s="384">
        <f>IF(AZ271=5,G271,0)</f>
        <v>0</v>
      </c>
      <c r="CA271" s="392">
        <v>12</v>
      </c>
      <c r="CB271" s="392">
        <v>0</v>
      </c>
    </row>
    <row r="272" spans="1:15" ht="12.75">
      <c r="A272" s="433"/>
      <c r="B272" s="449"/>
      <c r="C272" s="517" t="s">
        <v>717</v>
      </c>
      <c r="D272" s="518"/>
      <c r="E272" s="452">
        <v>52.63</v>
      </c>
      <c r="F272" s="406"/>
      <c r="G272" s="453"/>
      <c r="H272" s="408"/>
      <c r="I272" s="402"/>
      <c r="J272" s="409"/>
      <c r="K272" s="402"/>
      <c r="M272" s="403"/>
      <c r="O272" s="392"/>
    </row>
    <row r="273" spans="1:15" ht="12.75">
      <c r="A273" s="433"/>
      <c r="B273" s="449"/>
      <c r="C273" s="517" t="s">
        <v>716</v>
      </c>
      <c r="D273" s="518"/>
      <c r="E273" s="452">
        <v>-3.625</v>
      </c>
      <c r="F273" s="406"/>
      <c r="G273" s="453"/>
      <c r="H273" s="408"/>
      <c r="I273" s="402"/>
      <c r="J273" s="409"/>
      <c r="K273" s="402"/>
      <c r="M273" s="403"/>
      <c r="O273" s="392"/>
    </row>
    <row r="274" spans="1:15" ht="12.75">
      <c r="A274" s="433"/>
      <c r="B274" s="449"/>
      <c r="C274" s="517" t="s">
        <v>715</v>
      </c>
      <c r="D274" s="518"/>
      <c r="E274" s="452">
        <v>-2.7</v>
      </c>
      <c r="F274" s="406"/>
      <c r="G274" s="453"/>
      <c r="H274" s="408"/>
      <c r="I274" s="402"/>
      <c r="J274" s="409"/>
      <c r="K274" s="402"/>
      <c r="M274" s="403"/>
      <c r="O274" s="392"/>
    </row>
    <row r="275" spans="1:15" ht="12.75">
      <c r="A275" s="433"/>
      <c r="B275" s="449"/>
      <c r="C275" s="517" t="s">
        <v>714</v>
      </c>
      <c r="D275" s="518"/>
      <c r="E275" s="452">
        <v>0.663</v>
      </c>
      <c r="F275" s="406"/>
      <c r="G275" s="453"/>
      <c r="H275" s="408"/>
      <c r="I275" s="402"/>
      <c r="J275" s="409"/>
      <c r="K275" s="402"/>
      <c r="M275" s="403"/>
      <c r="O275" s="392"/>
    </row>
    <row r="276" spans="1:15" ht="12.75">
      <c r="A276" s="433"/>
      <c r="B276" s="449"/>
      <c r="C276" s="517" t="s">
        <v>712</v>
      </c>
      <c r="D276" s="518"/>
      <c r="E276" s="452">
        <v>76.95</v>
      </c>
      <c r="F276" s="406"/>
      <c r="G276" s="453"/>
      <c r="H276" s="408"/>
      <c r="I276" s="402"/>
      <c r="J276" s="409"/>
      <c r="K276" s="402"/>
      <c r="M276" s="403"/>
      <c r="O276" s="392"/>
    </row>
    <row r="277" spans="1:15" ht="12.75">
      <c r="A277" s="433"/>
      <c r="B277" s="449"/>
      <c r="C277" s="517" t="s">
        <v>711</v>
      </c>
      <c r="D277" s="518"/>
      <c r="E277" s="452">
        <v>-7.25</v>
      </c>
      <c r="F277" s="406"/>
      <c r="G277" s="453"/>
      <c r="H277" s="408"/>
      <c r="I277" s="402"/>
      <c r="J277" s="409"/>
      <c r="K277" s="402"/>
      <c r="M277" s="403"/>
      <c r="O277" s="392"/>
    </row>
    <row r="278" spans="1:15" ht="12.75">
      <c r="A278" s="433"/>
      <c r="B278" s="449"/>
      <c r="C278" s="517" t="s">
        <v>710</v>
      </c>
      <c r="D278" s="518"/>
      <c r="E278" s="452">
        <v>-10.8</v>
      </c>
      <c r="F278" s="406"/>
      <c r="G278" s="453"/>
      <c r="H278" s="408"/>
      <c r="I278" s="402"/>
      <c r="J278" s="409"/>
      <c r="K278" s="402"/>
      <c r="M278" s="403"/>
      <c r="O278" s="392"/>
    </row>
    <row r="279" spans="1:15" ht="12.75">
      <c r="A279" s="433"/>
      <c r="B279" s="449"/>
      <c r="C279" s="517" t="s">
        <v>709</v>
      </c>
      <c r="D279" s="518"/>
      <c r="E279" s="452">
        <v>2.2575</v>
      </c>
      <c r="F279" s="406"/>
      <c r="G279" s="453"/>
      <c r="H279" s="408"/>
      <c r="I279" s="402"/>
      <c r="J279" s="409"/>
      <c r="K279" s="402"/>
      <c r="M279" s="403"/>
      <c r="O279" s="392"/>
    </row>
    <row r="280" spans="1:15" ht="12.75">
      <c r="A280" s="433"/>
      <c r="B280" s="449"/>
      <c r="C280" s="517" t="s">
        <v>708</v>
      </c>
      <c r="D280" s="518"/>
      <c r="E280" s="452">
        <v>2.652</v>
      </c>
      <c r="F280" s="406"/>
      <c r="G280" s="453"/>
      <c r="H280" s="408"/>
      <c r="I280" s="402"/>
      <c r="J280" s="409"/>
      <c r="K280" s="402"/>
      <c r="M280" s="403"/>
      <c r="O280" s="392"/>
    </row>
    <row r="281" spans="1:80" ht="12.75">
      <c r="A281" s="444">
        <v>45</v>
      </c>
      <c r="B281" s="445" t="s">
        <v>854</v>
      </c>
      <c r="C281" s="446" t="s">
        <v>853</v>
      </c>
      <c r="D281" s="447" t="s">
        <v>203</v>
      </c>
      <c r="E281" s="448">
        <v>103.655</v>
      </c>
      <c r="F281" s="397"/>
      <c r="G281" s="425">
        <f>E281*F281</f>
        <v>0</v>
      </c>
      <c r="H281" s="399">
        <v>0</v>
      </c>
      <c r="I281" s="400">
        <f>E281*H281</f>
        <v>0</v>
      </c>
      <c r="J281" s="399"/>
      <c r="K281" s="400">
        <f>E281*J281</f>
        <v>0</v>
      </c>
      <c r="O281" s="392"/>
      <c r="AZ281" s="384">
        <v>1</v>
      </c>
      <c r="BA281" s="384">
        <f>IF(AZ281=1,G281,0)</f>
        <v>0</v>
      </c>
      <c r="BB281" s="384">
        <f>IF(AZ281=2,G281,0)</f>
        <v>0</v>
      </c>
      <c r="BC281" s="384">
        <f>IF(AZ281=3,G281,0)</f>
        <v>0</v>
      </c>
      <c r="BD281" s="384">
        <f>IF(AZ281=4,G281,0)</f>
        <v>0</v>
      </c>
      <c r="BE281" s="384">
        <f>IF(AZ281=5,G281,0)</f>
        <v>0</v>
      </c>
      <c r="CA281" s="392">
        <v>12</v>
      </c>
      <c r="CB281" s="392">
        <v>0</v>
      </c>
    </row>
    <row r="282" spans="1:15" ht="12.75">
      <c r="A282" s="433"/>
      <c r="B282" s="449"/>
      <c r="C282" s="517" t="s">
        <v>852</v>
      </c>
      <c r="D282" s="518"/>
      <c r="E282" s="452">
        <v>77.6</v>
      </c>
      <c r="F282" s="406"/>
      <c r="G282" s="453"/>
      <c r="H282" s="408"/>
      <c r="I282" s="402"/>
      <c r="J282" s="409"/>
      <c r="K282" s="402"/>
      <c r="M282" s="403"/>
      <c r="O282" s="392"/>
    </row>
    <row r="283" spans="1:15" ht="12.75">
      <c r="A283" s="433"/>
      <c r="B283" s="449"/>
      <c r="C283" s="517" t="s">
        <v>851</v>
      </c>
      <c r="D283" s="518"/>
      <c r="E283" s="452">
        <v>34.075</v>
      </c>
      <c r="F283" s="406"/>
      <c r="G283" s="453"/>
      <c r="H283" s="408"/>
      <c r="I283" s="402"/>
      <c r="J283" s="409"/>
      <c r="K283" s="402"/>
      <c r="M283" s="403"/>
      <c r="O283" s="392"/>
    </row>
    <row r="284" spans="1:15" ht="12.75">
      <c r="A284" s="433"/>
      <c r="B284" s="449"/>
      <c r="C284" s="517" t="s">
        <v>850</v>
      </c>
      <c r="D284" s="518"/>
      <c r="E284" s="452">
        <v>5.28</v>
      </c>
      <c r="F284" s="406"/>
      <c r="G284" s="453"/>
      <c r="H284" s="408"/>
      <c r="I284" s="402"/>
      <c r="J284" s="409"/>
      <c r="K284" s="402"/>
      <c r="M284" s="403"/>
      <c r="O284" s="392"/>
    </row>
    <row r="285" spans="1:15" ht="12.75">
      <c r="A285" s="433"/>
      <c r="B285" s="449"/>
      <c r="C285" s="517" t="s">
        <v>716</v>
      </c>
      <c r="D285" s="518"/>
      <c r="E285" s="452">
        <v>-3.625</v>
      </c>
      <c r="F285" s="406"/>
      <c r="G285" s="453"/>
      <c r="H285" s="408"/>
      <c r="I285" s="402"/>
      <c r="J285" s="409"/>
      <c r="K285" s="402"/>
      <c r="M285" s="403"/>
      <c r="O285" s="392"/>
    </row>
    <row r="286" spans="1:15" ht="12.75">
      <c r="A286" s="433"/>
      <c r="B286" s="449"/>
      <c r="C286" s="517" t="s">
        <v>849</v>
      </c>
      <c r="D286" s="518"/>
      <c r="E286" s="452">
        <v>-13.5</v>
      </c>
      <c r="F286" s="406"/>
      <c r="G286" s="453"/>
      <c r="H286" s="408"/>
      <c r="I286" s="402"/>
      <c r="J286" s="409"/>
      <c r="K286" s="402"/>
      <c r="M286" s="403"/>
      <c r="O286" s="392"/>
    </row>
    <row r="287" spans="1:15" ht="12.75">
      <c r="A287" s="433"/>
      <c r="B287" s="449"/>
      <c r="C287" s="517" t="s">
        <v>848</v>
      </c>
      <c r="D287" s="518"/>
      <c r="E287" s="452">
        <v>3.825</v>
      </c>
      <c r="F287" s="406"/>
      <c r="G287" s="453"/>
      <c r="H287" s="408"/>
      <c r="I287" s="402"/>
      <c r="J287" s="409"/>
      <c r="K287" s="402"/>
      <c r="M287" s="403"/>
      <c r="O287" s="392"/>
    </row>
    <row r="288" spans="1:57" ht="12.75">
      <c r="A288" s="439"/>
      <c r="B288" s="440" t="s">
        <v>180</v>
      </c>
      <c r="C288" s="441" t="s">
        <v>847</v>
      </c>
      <c r="D288" s="442"/>
      <c r="E288" s="438"/>
      <c r="F288" s="443"/>
      <c r="G288" s="426">
        <f>SUM(G267:G287)</f>
        <v>0</v>
      </c>
      <c r="H288" s="416"/>
      <c r="I288" s="417">
        <f>SUM(I267:I287)</f>
        <v>0</v>
      </c>
      <c r="J288" s="416"/>
      <c r="K288" s="417">
        <f>SUM(K267:K287)</f>
        <v>0</v>
      </c>
      <c r="O288" s="392"/>
      <c r="BA288" s="418">
        <f>SUM(BA267:BA287)</f>
        <v>0</v>
      </c>
      <c r="BB288" s="418">
        <f>SUM(BB267:BB287)</f>
        <v>0</v>
      </c>
      <c r="BC288" s="418">
        <f>SUM(BC267:BC287)</f>
        <v>0</v>
      </c>
      <c r="BD288" s="418">
        <f>SUM(BD267:BD287)</f>
        <v>0</v>
      </c>
      <c r="BE288" s="418">
        <f>SUM(BE267:BE287)</f>
        <v>0</v>
      </c>
    </row>
    <row r="289" spans="1:15" ht="12.75">
      <c r="A289" s="427" t="s">
        <v>170</v>
      </c>
      <c r="B289" s="428" t="s">
        <v>99</v>
      </c>
      <c r="C289" s="429" t="s">
        <v>100</v>
      </c>
      <c r="D289" s="430"/>
      <c r="E289" s="431"/>
      <c r="F289" s="431"/>
      <c r="G289" s="432"/>
      <c r="H289" s="388"/>
      <c r="I289" s="389"/>
      <c r="J289" s="390"/>
      <c r="K289" s="391"/>
      <c r="O289" s="392"/>
    </row>
    <row r="290" spans="1:80" ht="12.75">
      <c r="A290" s="444">
        <v>46</v>
      </c>
      <c r="B290" s="445" t="s">
        <v>270</v>
      </c>
      <c r="C290" s="446" t="s">
        <v>271</v>
      </c>
      <c r="D290" s="447" t="s">
        <v>262</v>
      </c>
      <c r="E290" s="448">
        <v>52.993063185</v>
      </c>
      <c r="F290" s="397"/>
      <c r="G290" s="425">
        <f>E290*F290</f>
        <v>0</v>
      </c>
      <c r="H290" s="399">
        <v>0</v>
      </c>
      <c r="I290" s="400">
        <f>E290*H290</f>
        <v>0</v>
      </c>
      <c r="J290" s="399"/>
      <c r="K290" s="400">
        <f>E290*J290</f>
        <v>0</v>
      </c>
      <c r="O290" s="392"/>
      <c r="AZ290" s="384">
        <v>1</v>
      </c>
      <c r="BA290" s="384">
        <f>IF(AZ290=1,G290,0)</f>
        <v>0</v>
      </c>
      <c r="BB290" s="384">
        <f>IF(AZ290=2,G290,0)</f>
        <v>0</v>
      </c>
      <c r="BC290" s="384">
        <f>IF(AZ290=3,G290,0)</f>
        <v>0</v>
      </c>
      <c r="BD290" s="384">
        <f>IF(AZ290=4,G290,0)</f>
        <v>0</v>
      </c>
      <c r="BE290" s="384">
        <f>IF(AZ290=5,G290,0)</f>
        <v>0</v>
      </c>
      <c r="CA290" s="392">
        <v>7</v>
      </c>
      <c r="CB290" s="392">
        <v>1</v>
      </c>
    </row>
    <row r="291" spans="1:57" ht="12.75">
      <c r="A291" s="439"/>
      <c r="B291" s="440" t="s">
        <v>180</v>
      </c>
      <c r="C291" s="441" t="s">
        <v>272</v>
      </c>
      <c r="D291" s="442"/>
      <c r="E291" s="438"/>
      <c r="F291" s="443"/>
      <c r="G291" s="426">
        <f>SUM(G289:G290)</f>
        <v>0</v>
      </c>
      <c r="H291" s="416"/>
      <c r="I291" s="417">
        <f>SUM(I289:I290)</f>
        <v>0</v>
      </c>
      <c r="J291" s="416"/>
      <c r="K291" s="417">
        <f>SUM(K289:K290)</f>
        <v>0</v>
      </c>
      <c r="O291" s="392"/>
      <c r="BA291" s="418">
        <f>SUM(BA289:BA290)</f>
        <v>0</v>
      </c>
      <c r="BB291" s="418">
        <f>SUM(BB289:BB290)</f>
        <v>0</v>
      </c>
      <c r="BC291" s="418">
        <f>SUM(BC289:BC290)</f>
        <v>0</v>
      </c>
      <c r="BD291" s="418">
        <f>SUM(BD289:BD290)</f>
        <v>0</v>
      </c>
      <c r="BE291" s="418">
        <f>SUM(BE289:BE290)</f>
        <v>0</v>
      </c>
    </row>
    <row r="292" spans="1:15" ht="12.75">
      <c r="A292" s="427" t="s">
        <v>170</v>
      </c>
      <c r="B292" s="428" t="s">
        <v>606</v>
      </c>
      <c r="C292" s="429" t="s">
        <v>605</v>
      </c>
      <c r="D292" s="430"/>
      <c r="E292" s="431"/>
      <c r="F292" s="431"/>
      <c r="G292" s="432"/>
      <c r="H292" s="388"/>
      <c r="I292" s="389"/>
      <c r="J292" s="390"/>
      <c r="K292" s="391"/>
      <c r="O292" s="392"/>
    </row>
    <row r="293" spans="1:80" ht="22.5">
      <c r="A293" s="444">
        <v>47</v>
      </c>
      <c r="B293" s="445" t="s">
        <v>846</v>
      </c>
      <c r="C293" s="446" t="s">
        <v>845</v>
      </c>
      <c r="D293" s="447" t="s">
        <v>203</v>
      </c>
      <c r="E293" s="448">
        <v>124.56</v>
      </c>
      <c r="F293" s="397"/>
      <c r="G293" s="425">
        <f>E293*F293</f>
        <v>0</v>
      </c>
      <c r="H293" s="399">
        <v>0.00044</v>
      </c>
      <c r="I293" s="400">
        <f>E293*H293</f>
        <v>0.054806400000000005</v>
      </c>
      <c r="J293" s="399">
        <v>0</v>
      </c>
      <c r="K293" s="400">
        <f>E293*J293</f>
        <v>0</v>
      </c>
      <c r="O293" s="392"/>
      <c r="AZ293" s="384">
        <v>2</v>
      </c>
      <c r="BA293" s="384">
        <f>IF(AZ293=1,G293,0)</f>
        <v>0</v>
      </c>
      <c r="BB293" s="384">
        <f>IF(AZ293=2,G293,0)</f>
        <v>0</v>
      </c>
      <c r="BC293" s="384">
        <f>IF(AZ293=3,G293,0)</f>
        <v>0</v>
      </c>
      <c r="BD293" s="384">
        <f>IF(AZ293=4,G293,0)</f>
        <v>0</v>
      </c>
      <c r="BE293" s="384">
        <f>IF(AZ293=5,G293,0)</f>
        <v>0</v>
      </c>
      <c r="CA293" s="392">
        <v>1</v>
      </c>
      <c r="CB293" s="392">
        <v>0</v>
      </c>
    </row>
    <row r="294" spans="1:15" ht="12.75">
      <c r="A294" s="433"/>
      <c r="B294" s="434"/>
      <c r="C294" s="514" t="s">
        <v>840</v>
      </c>
      <c r="D294" s="515"/>
      <c r="E294" s="515"/>
      <c r="F294" s="515"/>
      <c r="G294" s="516"/>
      <c r="I294" s="402"/>
      <c r="K294" s="402"/>
      <c r="L294" s="403"/>
      <c r="O294" s="392"/>
    </row>
    <row r="295" spans="1:15" ht="12.75">
      <c r="A295" s="433"/>
      <c r="B295" s="434"/>
      <c r="C295" s="514" t="s">
        <v>844</v>
      </c>
      <c r="D295" s="515"/>
      <c r="E295" s="515"/>
      <c r="F295" s="515"/>
      <c r="G295" s="516"/>
      <c r="I295" s="402"/>
      <c r="K295" s="402"/>
      <c r="L295" s="403"/>
      <c r="O295" s="392"/>
    </row>
    <row r="296" spans="1:15" ht="12.75">
      <c r="A296" s="433"/>
      <c r="B296" s="449"/>
      <c r="C296" s="517" t="s">
        <v>839</v>
      </c>
      <c r="D296" s="518"/>
      <c r="E296" s="452">
        <v>124.56</v>
      </c>
      <c r="F296" s="406"/>
      <c r="G296" s="453"/>
      <c r="H296" s="408"/>
      <c r="I296" s="402"/>
      <c r="J296" s="409"/>
      <c r="K296" s="402"/>
      <c r="M296" s="403"/>
      <c r="O296" s="392"/>
    </row>
    <row r="297" spans="1:80" ht="22.5">
      <c r="A297" s="444">
        <v>48</v>
      </c>
      <c r="B297" s="445" t="s">
        <v>843</v>
      </c>
      <c r="C297" s="446" t="s">
        <v>842</v>
      </c>
      <c r="D297" s="447" t="s">
        <v>203</v>
      </c>
      <c r="E297" s="448">
        <v>124.56</v>
      </c>
      <c r="F297" s="397"/>
      <c r="G297" s="425">
        <f>E297*F297</f>
        <v>0</v>
      </c>
      <c r="H297" s="399">
        <v>0.0057</v>
      </c>
      <c r="I297" s="400">
        <f>E297*H297</f>
        <v>0.7099920000000001</v>
      </c>
      <c r="J297" s="399"/>
      <c r="K297" s="400">
        <f>E297*J297</f>
        <v>0</v>
      </c>
      <c r="O297" s="392"/>
      <c r="AZ297" s="384">
        <v>2</v>
      </c>
      <c r="BA297" s="384">
        <f>IF(AZ297=1,G297,0)</f>
        <v>0</v>
      </c>
      <c r="BB297" s="384">
        <f>IF(AZ297=2,G297,0)</f>
        <v>0</v>
      </c>
      <c r="BC297" s="384">
        <f>IF(AZ297=3,G297,0)</f>
        <v>0</v>
      </c>
      <c r="BD297" s="384">
        <f>IF(AZ297=4,G297,0)</f>
        <v>0</v>
      </c>
      <c r="BE297" s="384">
        <f>IF(AZ297=5,G297,0)</f>
        <v>0</v>
      </c>
      <c r="CA297" s="392">
        <v>12</v>
      </c>
      <c r="CB297" s="392">
        <v>0</v>
      </c>
    </row>
    <row r="298" spans="1:15" ht="12.75">
      <c r="A298" s="433"/>
      <c r="B298" s="434"/>
      <c r="C298" s="514" t="s">
        <v>841</v>
      </c>
      <c r="D298" s="515"/>
      <c r="E298" s="515"/>
      <c r="F298" s="515"/>
      <c r="G298" s="516"/>
      <c r="I298" s="402"/>
      <c r="K298" s="402"/>
      <c r="L298" s="403"/>
      <c r="O298" s="392"/>
    </row>
    <row r="299" spans="1:15" ht="12.75">
      <c r="A299" s="433"/>
      <c r="B299" s="434"/>
      <c r="C299" s="514" t="s">
        <v>840</v>
      </c>
      <c r="D299" s="515"/>
      <c r="E299" s="515"/>
      <c r="F299" s="515"/>
      <c r="G299" s="516"/>
      <c r="I299" s="402"/>
      <c r="K299" s="402"/>
      <c r="L299" s="403"/>
      <c r="O299" s="392"/>
    </row>
    <row r="300" spans="1:15" ht="12.75">
      <c r="A300" s="433"/>
      <c r="B300" s="449"/>
      <c r="C300" s="517" t="s">
        <v>839</v>
      </c>
      <c r="D300" s="518"/>
      <c r="E300" s="452">
        <v>124.56</v>
      </c>
      <c r="F300" s="406"/>
      <c r="G300" s="453"/>
      <c r="H300" s="408"/>
      <c r="I300" s="402"/>
      <c r="J300" s="409"/>
      <c r="K300" s="402"/>
      <c r="M300" s="403"/>
      <c r="O300" s="392"/>
    </row>
    <row r="301" spans="1:80" ht="12.75">
      <c r="A301" s="444">
        <v>49</v>
      </c>
      <c r="B301" s="445" t="s">
        <v>838</v>
      </c>
      <c r="C301" s="446" t="s">
        <v>837</v>
      </c>
      <c r="D301" s="447" t="s">
        <v>262</v>
      </c>
      <c r="E301" s="448">
        <v>0.7647984</v>
      </c>
      <c r="F301" s="397"/>
      <c r="G301" s="425">
        <f>E301*F301</f>
        <v>0</v>
      </c>
      <c r="H301" s="399">
        <v>0</v>
      </c>
      <c r="I301" s="400">
        <f>E301*H301</f>
        <v>0</v>
      </c>
      <c r="J301" s="399"/>
      <c r="K301" s="400">
        <f>E301*J301</f>
        <v>0</v>
      </c>
      <c r="O301" s="392"/>
      <c r="AZ301" s="384">
        <v>2</v>
      </c>
      <c r="BA301" s="384">
        <f>IF(AZ301=1,G301,0)</f>
        <v>0</v>
      </c>
      <c r="BB301" s="384">
        <f>IF(AZ301=2,G301,0)</f>
        <v>0</v>
      </c>
      <c r="BC301" s="384">
        <f>IF(AZ301=3,G301,0)</f>
        <v>0</v>
      </c>
      <c r="BD301" s="384">
        <f>IF(AZ301=4,G301,0)</f>
        <v>0</v>
      </c>
      <c r="BE301" s="384">
        <f>IF(AZ301=5,G301,0)</f>
        <v>0</v>
      </c>
      <c r="CA301" s="392">
        <v>7</v>
      </c>
      <c r="CB301" s="392">
        <v>1001</v>
      </c>
    </row>
    <row r="302" spans="1:57" ht="12.75">
      <c r="A302" s="439"/>
      <c r="B302" s="440" t="s">
        <v>180</v>
      </c>
      <c r="C302" s="441" t="s">
        <v>836</v>
      </c>
      <c r="D302" s="442"/>
      <c r="E302" s="438"/>
      <c r="F302" s="443"/>
      <c r="G302" s="426">
        <f>SUM(G292:G301)</f>
        <v>0</v>
      </c>
      <c r="H302" s="416"/>
      <c r="I302" s="417">
        <f>SUM(I292:I301)</f>
        <v>0.7647984000000001</v>
      </c>
      <c r="J302" s="416"/>
      <c r="K302" s="417">
        <f>SUM(K292:K301)</f>
        <v>0</v>
      </c>
      <c r="O302" s="392"/>
      <c r="BA302" s="418">
        <f>SUM(BA292:BA301)</f>
        <v>0</v>
      </c>
      <c r="BB302" s="418">
        <f>SUM(BB292:BB301)</f>
        <v>0</v>
      </c>
      <c r="BC302" s="418">
        <f>SUM(BC292:BC301)</f>
        <v>0</v>
      </c>
      <c r="BD302" s="418">
        <f>SUM(BD292:BD301)</f>
        <v>0</v>
      </c>
      <c r="BE302" s="418">
        <f>SUM(BE292:BE301)</f>
        <v>0</v>
      </c>
    </row>
    <row r="303" spans="1:15" ht="12.75">
      <c r="A303" s="427" t="s">
        <v>170</v>
      </c>
      <c r="B303" s="428" t="s">
        <v>604</v>
      </c>
      <c r="C303" s="429" t="s">
        <v>603</v>
      </c>
      <c r="D303" s="430"/>
      <c r="E303" s="431"/>
      <c r="F303" s="431"/>
      <c r="G303" s="432"/>
      <c r="H303" s="388"/>
      <c r="I303" s="389"/>
      <c r="J303" s="390"/>
      <c r="K303" s="391"/>
      <c r="O303" s="392"/>
    </row>
    <row r="304" spans="1:80" ht="12.75">
      <c r="A304" s="444">
        <v>50</v>
      </c>
      <c r="B304" s="445" t="s">
        <v>835</v>
      </c>
      <c r="C304" s="446" t="s">
        <v>834</v>
      </c>
      <c r="D304" s="447" t="s">
        <v>203</v>
      </c>
      <c r="E304" s="448">
        <v>53.1</v>
      </c>
      <c r="F304" s="397"/>
      <c r="G304" s="425">
        <f>E304*F304</f>
        <v>0</v>
      </c>
      <c r="H304" s="399">
        <v>0</v>
      </c>
      <c r="I304" s="400">
        <f>E304*H304</f>
        <v>0</v>
      </c>
      <c r="J304" s="399">
        <v>-0.01</v>
      </c>
      <c r="K304" s="400">
        <f>E304*J304</f>
        <v>-0.531</v>
      </c>
      <c r="O304" s="392"/>
      <c r="AZ304" s="384">
        <v>2</v>
      </c>
      <c r="BA304" s="384">
        <f>IF(AZ304=1,G304,0)</f>
        <v>0</v>
      </c>
      <c r="BB304" s="384">
        <f>IF(AZ304=2,G304,0)</f>
        <v>0</v>
      </c>
      <c r="BC304" s="384">
        <f>IF(AZ304=3,G304,0)</f>
        <v>0</v>
      </c>
      <c r="BD304" s="384">
        <f>IF(AZ304=4,G304,0)</f>
        <v>0</v>
      </c>
      <c r="BE304" s="384">
        <f>IF(AZ304=5,G304,0)</f>
        <v>0</v>
      </c>
      <c r="CA304" s="392">
        <v>1</v>
      </c>
      <c r="CB304" s="392">
        <v>7</v>
      </c>
    </row>
    <row r="305" spans="1:15" ht="12.75">
      <c r="A305" s="433"/>
      <c r="B305" s="449"/>
      <c r="C305" s="517" t="s">
        <v>826</v>
      </c>
      <c r="D305" s="518"/>
      <c r="E305" s="452">
        <v>44.625</v>
      </c>
      <c r="F305" s="406"/>
      <c r="G305" s="453"/>
      <c r="H305" s="408"/>
      <c r="I305" s="402"/>
      <c r="J305" s="409"/>
      <c r="K305" s="402"/>
      <c r="M305" s="403"/>
      <c r="O305" s="392"/>
    </row>
    <row r="306" spans="1:15" ht="12.75">
      <c r="A306" s="433"/>
      <c r="B306" s="449"/>
      <c r="C306" s="517" t="s">
        <v>825</v>
      </c>
      <c r="D306" s="518"/>
      <c r="E306" s="452">
        <v>1.275</v>
      </c>
      <c r="F306" s="406"/>
      <c r="G306" s="453"/>
      <c r="H306" s="408"/>
      <c r="I306" s="402"/>
      <c r="J306" s="409"/>
      <c r="K306" s="402"/>
      <c r="M306" s="403"/>
      <c r="O306" s="392"/>
    </row>
    <row r="307" spans="1:15" ht="12.75">
      <c r="A307" s="433"/>
      <c r="B307" s="449"/>
      <c r="C307" s="517" t="s">
        <v>824</v>
      </c>
      <c r="D307" s="518"/>
      <c r="E307" s="452">
        <v>2.475</v>
      </c>
      <c r="F307" s="406"/>
      <c r="G307" s="453"/>
      <c r="H307" s="408"/>
      <c r="I307" s="402"/>
      <c r="J307" s="409"/>
      <c r="K307" s="402"/>
      <c r="M307" s="403"/>
      <c r="O307" s="392"/>
    </row>
    <row r="308" spans="1:15" ht="12.75">
      <c r="A308" s="433"/>
      <c r="B308" s="449"/>
      <c r="C308" s="517" t="s">
        <v>823</v>
      </c>
      <c r="D308" s="518"/>
      <c r="E308" s="452">
        <v>4.725</v>
      </c>
      <c r="F308" s="406"/>
      <c r="G308" s="453"/>
      <c r="H308" s="408"/>
      <c r="I308" s="402"/>
      <c r="J308" s="409"/>
      <c r="K308" s="402"/>
      <c r="M308" s="403"/>
      <c r="O308" s="392"/>
    </row>
    <row r="309" spans="1:80" ht="22.5">
      <c r="A309" s="444">
        <v>51</v>
      </c>
      <c r="B309" s="445" t="s">
        <v>833</v>
      </c>
      <c r="C309" s="446" t="s">
        <v>832</v>
      </c>
      <c r="D309" s="447" t="s">
        <v>203</v>
      </c>
      <c r="E309" s="448">
        <v>53.1</v>
      </c>
      <c r="F309" s="397"/>
      <c r="G309" s="425">
        <f>E309*F309</f>
        <v>0</v>
      </c>
      <c r="H309" s="399">
        <v>0.0022</v>
      </c>
      <c r="I309" s="400">
        <f>E309*H309</f>
        <v>0.11682000000000001</v>
      </c>
      <c r="J309" s="399">
        <v>0</v>
      </c>
      <c r="K309" s="400">
        <f>E309*J309</f>
        <v>0</v>
      </c>
      <c r="O309" s="392"/>
      <c r="AZ309" s="384">
        <v>2</v>
      </c>
      <c r="BA309" s="384">
        <f>IF(AZ309=1,G309,0)</f>
        <v>0</v>
      </c>
      <c r="BB309" s="384">
        <f>IF(AZ309=2,G309,0)</f>
        <v>0</v>
      </c>
      <c r="BC309" s="384">
        <f>IF(AZ309=3,G309,0)</f>
        <v>0</v>
      </c>
      <c r="BD309" s="384">
        <f>IF(AZ309=4,G309,0)</f>
        <v>0</v>
      </c>
      <c r="BE309" s="384">
        <f>IF(AZ309=5,G309,0)</f>
        <v>0</v>
      </c>
      <c r="CA309" s="392">
        <v>1</v>
      </c>
      <c r="CB309" s="392">
        <v>0</v>
      </c>
    </row>
    <row r="310" spans="1:15" ht="12.75">
      <c r="A310" s="433"/>
      <c r="B310" s="434"/>
      <c r="C310" s="514" t="s">
        <v>831</v>
      </c>
      <c r="D310" s="515"/>
      <c r="E310" s="515"/>
      <c r="F310" s="515"/>
      <c r="G310" s="516"/>
      <c r="I310" s="402"/>
      <c r="K310" s="402"/>
      <c r="L310" s="403"/>
      <c r="O310" s="392"/>
    </row>
    <row r="311" spans="1:15" ht="12.75">
      <c r="A311" s="433"/>
      <c r="B311" s="434"/>
      <c r="C311" s="514" t="s">
        <v>830</v>
      </c>
      <c r="D311" s="515"/>
      <c r="E311" s="515"/>
      <c r="F311" s="515"/>
      <c r="G311" s="516"/>
      <c r="I311" s="402"/>
      <c r="K311" s="402"/>
      <c r="L311" s="403"/>
      <c r="O311" s="392"/>
    </row>
    <row r="312" spans="1:15" ht="12.75">
      <c r="A312" s="433"/>
      <c r="B312" s="449"/>
      <c r="C312" s="517" t="s">
        <v>826</v>
      </c>
      <c r="D312" s="518"/>
      <c r="E312" s="452">
        <v>44.625</v>
      </c>
      <c r="F312" s="406"/>
      <c r="G312" s="453"/>
      <c r="H312" s="408"/>
      <c r="I312" s="402"/>
      <c r="J312" s="409"/>
      <c r="K312" s="402"/>
      <c r="M312" s="403"/>
      <c r="O312" s="392"/>
    </row>
    <row r="313" spans="1:15" ht="12.75">
      <c r="A313" s="433"/>
      <c r="B313" s="449"/>
      <c r="C313" s="517" t="s">
        <v>825</v>
      </c>
      <c r="D313" s="518"/>
      <c r="E313" s="452">
        <v>1.275</v>
      </c>
      <c r="F313" s="406"/>
      <c r="G313" s="453"/>
      <c r="H313" s="408"/>
      <c r="I313" s="402"/>
      <c r="J313" s="409"/>
      <c r="K313" s="402"/>
      <c r="M313" s="403"/>
      <c r="O313" s="392"/>
    </row>
    <row r="314" spans="1:15" ht="12.75">
      <c r="A314" s="433"/>
      <c r="B314" s="449"/>
      <c r="C314" s="517" t="s">
        <v>824</v>
      </c>
      <c r="D314" s="518"/>
      <c r="E314" s="452">
        <v>2.475</v>
      </c>
      <c r="F314" s="406"/>
      <c r="G314" s="453"/>
      <c r="H314" s="408"/>
      <c r="I314" s="402"/>
      <c r="J314" s="409"/>
      <c r="K314" s="402"/>
      <c r="M314" s="403"/>
      <c r="O314" s="392"/>
    </row>
    <row r="315" spans="1:15" ht="12.75">
      <c r="A315" s="433"/>
      <c r="B315" s="449"/>
      <c r="C315" s="517" t="s">
        <v>823</v>
      </c>
      <c r="D315" s="518"/>
      <c r="E315" s="452">
        <v>4.725</v>
      </c>
      <c r="F315" s="406"/>
      <c r="G315" s="453"/>
      <c r="H315" s="408"/>
      <c r="I315" s="402"/>
      <c r="J315" s="409"/>
      <c r="K315" s="402"/>
      <c r="M315" s="403"/>
      <c r="O315" s="392"/>
    </row>
    <row r="316" spans="1:80" ht="22.5">
      <c r="A316" s="444">
        <v>52</v>
      </c>
      <c r="B316" s="445" t="s">
        <v>829</v>
      </c>
      <c r="C316" s="446" t="s">
        <v>828</v>
      </c>
      <c r="D316" s="447" t="s">
        <v>203</v>
      </c>
      <c r="E316" s="448">
        <v>53.1</v>
      </c>
      <c r="F316" s="397"/>
      <c r="G316" s="425">
        <f>E316*F316</f>
        <v>0</v>
      </c>
      <c r="H316" s="399">
        <v>0.00032</v>
      </c>
      <c r="I316" s="400">
        <f>E316*H316</f>
        <v>0.016992</v>
      </c>
      <c r="J316" s="399">
        <v>0</v>
      </c>
      <c r="K316" s="400">
        <f>E316*J316</f>
        <v>0</v>
      </c>
      <c r="O316" s="392"/>
      <c r="AZ316" s="384">
        <v>2</v>
      </c>
      <c r="BA316" s="384">
        <f>IF(AZ316=1,G316,0)</f>
        <v>0</v>
      </c>
      <c r="BB316" s="384">
        <f>IF(AZ316=2,G316,0)</f>
        <v>0</v>
      </c>
      <c r="BC316" s="384">
        <f>IF(AZ316=3,G316,0)</f>
        <v>0</v>
      </c>
      <c r="BD316" s="384">
        <f>IF(AZ316=4,G316,0)</f>
        <v>0</v>
      </c>
      <c r="BE316" s="384">
        <f>IF(AZ316=5,G316,0)</f>
        <v>0</v>
      </c>
      <c r="CA316" s="392">
        <v>1</v>
      </c>
      <c r="CB316" s="392">
        <v>0</v>
      </c>
    </row>
    <row r="317" spans="1:15" ht="12.75">
      <c r="A317" s="433"/>
      <c r="B317" s="434"/>
      <c r="C317" s="514" t="s">
        <v>827</v>
      </c>
      <c r="D317" s="515"/>
      <c r="E317" s="515"/>
      <c r="F317" s="515"/>
      <c r="G317" s="516"/>
      <c r="I317" s="402"/>
      <c r="K317" s="402"/>
      <c r="L317" s="403"/>
      <c r="O317" s="392"/>
    </row>
    <row r="318" spans="1:15" ht="12.75">
      <c r="A318" s="433"/>
      <c r="B318" s="449"/>
      <c r="C318" s="517" t="s">
        <v>826</v>
      </c>
      <c r="D318" s="518"/>
      <c r="E318" s="452">
        <v>44.625</v>
      </c>
      <c r="F318" s="406"/>
      <c r="G318" s="453"/>
      <c r="H318" s="408"/>
      <c r="I318" s="402"/>
      <c r="J318" s="409"/>
      <c r="K318" s="402"/>
      <c r="M318" s="403"/>
      <c r="O318" s="392"/>
    </row>
    <row r="319" spans="1:15" ht="12.75">
      <c r="A319" s="433"/>
      <c r="B319" s="449"/>
      <c r="C319" s="517" t="s">
        <v>825</v>
      </c>
      <c r="D319" s="518"/>
      <c r="E319" s="452">
        <v>1.275</v>
      </c>
      <c r="F319" s="406"/>
      <c r="G319" s="453"/>
      <c r="H319" s="408"/>
      <c r="I319" s="402"/>
      <c r="J319" s="409"/>
      <c r="K319" s="402"/>
      <c r="M319" s="403"/>
      <c r="O319" s="392"/>
    </row>
    <row r="320" spans="1:15" ht="12.75">
      <c r="A320" s="433"/>
      <c r="B320" s="449"/>
      <c r="C320" s="517" t="s">
        <v>824</v>
      </c>
      <c r="D320" s="518"/>
      <c r="E320" s="452">
        <v>2.475</v>
      </c>
      <c r="F320" s="406"/>
      <c r="G320" s="453"/>
      <c r="H320" s="408"/>
      <c r="I320" s="402"/>
      <c r="J320" s="409"/>
      <c r="K320" s="402"/>
      <c r="M320" s="403"/>
      <c r="O320" s="392"/>
    </row>
    <row r="321" spans="1:15" ht="12.75">
      <c r="A321" s="433"/>
      <c r="B321" s="449"/>
      <c r="C321" s="517" t="s">
        <v>823</v>
      </c>
      <c r="D321" s="518"/>
      <c r="E321" s="452">
        <v>4.725</v>
      </c>
      <c r="F321" s="406"/>
      <c r="G321" s="453"/>
      <c r="H321" s="408"/>
      <c r="I321" s="402"/>
      <c r="J321" s="409"/>
      <c r="K321" s="402"/>
      <c r="M321" s="403"/>
      <c r="O321" s="392"/>
    </row>
    <row r="322" spans="1:80" ht="12.75">
      <c r="A322" s="444">
        <v>53</v>
      </c>
      <c r="B322" s="445" t="s">
        <v>822</v>
      </c>
      <c r="C322" s="446" t="s">
        <v>821</v>
      </c>
      <c r="D322" s="447" t="s">
        <v>262</v>
      </c>
      <c r="E322" s="448">
        <v>0.133812</v>
      </c>
      <c r="F322" s="397"/>
      <c r="G322" s="425">
        <f>E322*F322</f>
        <v>0</v>
      </c>
      <c r="H322" s="399">
        <v>0</v>
      </c>
      <c r="I322" s="400">
        <f>E322*H322</f>
        <v>0</v>
      </c>
      <c r="J322" s="399"/>
      <c r="K322" s="400">
        <f>E322*J322</f>
        <v>0</v>
      </c>
      <c r="O322" s="392"/>
      <c r="AZ322" s="384">
        <v>2</v>
      </c>
      <c r="BA322" s="384">
        <f>IF(AZ322=1,G322,0)</f>
        <v>0</v>
      </c>
      <c r="BB322" s="384">
        <f>IF(AZ322=2,G322,0)</f>
        <v>0</v>
      </c>
      <c r="BC322" s="384">
        <f>IF(AZ322=3,G322,0)</f>
        <v>0</v>
      </c>
      <c r="BD322" s="384">
        <f>IF(AZ322=4,G322,0)</f>
        <v>0</v>
      </c>
      <c r="BE322" s="384">
        <f>IF(AZ322=5,G322,0)</f>
        <v>0</v>
      </c>
      <c r="CA322" s="392">
        <v>7</v>
      </c>
      <c r="CB322" s="392">
        <v>1001</v>
      </c>
    </row>
    <row r="323" spans="1:57" ht="12.75">
      <c r="A323" s="439"/>
      <c r="B323" s="440" t="s">
        <v>180</v>
      </c>
      <c r="C323" s="441" t="s">
        <v>820</v>
      </c>
      <c r="D323" s="442"/>
      <c r="E323" s="438"/>
      <c r="F323" s="443"/>
      <c r="G323" s="426">
        <f>SUM(G303:G322)</f>
        <v>0</v>
      </c>
      <c r="H323" s="416"/>
      <c r="I323" s="417">
        <f>SUM(I303:I322)</f>
        <v>0.13381200000000001</v>
      </c>
      <c r="J323" s="416"/>
      <c r="K323" s="417">
        <f>SUM(K303:K322)</f>
        <v>-0.531</v>
      </c>
      <c r="O323" s="392"/>
      <c r="BA323" s="418">
        <f>SUM(BA303:BA322)</f>
        <v>0</v>
      </c>
      <c r="BB323" s="418">
        <f>SUM(BB303:BB322)</f>
        <v>0</v>
      </c>
      <c r="BC323" s="418">
        <f>SUM(BC303:BC322)</f>
        <v>0</v>
      </c>
      <c r="BD323" s="418">
        <f>SUM(BD303:BD322)</f>
        <v>0</v>
      </c>
      <c r="BE323" s="418">
        <f>SUM(BE303:BE322)</f>
        <v>0</v>
      </c>
    </row>
    <row r="324" spans="1:15" ht="12.75">
      <c r="A324" s="427" t="s">
        <v>170</v>
      </c>
      <c r="B324" s="428" t="s">
        <v>602</v>
      </c>
      <c r="C324" s="429" t="s">
        <v>601</v>
      </c>
      <c r="D324" s="430"/>
      <c r="E324" s="431"/>
      <c r="F324" s="431"/>
      <c r="G324" s="432"/>
      <c r="H324" s="388"/>
      <c r="I324" s="389"/>
      <c r="J324" s="390"/>
      <c r="K324" s="391"/>
      <c r="O324" s="392"/>
    </row>
    <row r="325" spans="1:80" ht="12.75">
      <c r="A325" s="444">
        <v>54</v>
      </c>
      <c r="B325" s="445" t="s">
        <v>819</v>
      </c>
      <c r="C325" s="446" t="s">
        <v>818</v>
      </c>
      <c r="D325" s="447" t="s">
        <v>26</v>
      </c>
      <c r="E325" s="448">
        <v>8.5</v>
      </c>
      <c r="F325" s="397"/>
      <c r="G325" s="425">
        <f>E325*F325</f>
        <v>0</v>
      </c>
      <c r="H325" s="399">
        <v>0</v>
      </c>
      <c r="I325" s="400">
        <f>E325*H325</f>
        <v>0</v>
      </c>
      <c r="J325" s="399">
        <v>-0.00286</v>
      </c>
      <c r="K325" s="400">
        <f>E325*J325</f>
        <v>-0.024310000000000002</v>
      </c>
      <c r="O325" s="392"/>
      <c r="AZ325" s="384">
        <v>2</v>
      </c>
      <c r="BA325" s="384">
        <f>IF(AZ325=1,G325,0)</f>
        <v>0</v>
      </c>
      <c r="BB325" s="384">
        <f>IF(AZ325=2,G325,0)</f>
        <v>0</v>
      </c>
      <c r="BC325" s="384">
        <f>IF(AZ325=3,G325,0)</f>
        <v>0</v>
      </c>
      <c r="BD325" s="384">
        <f>IF(AZ325=4,G325,0)</f>
        <v>0</v>
      </c>
      <c r="BE325" s="384">
        <f>IF(AZ325=5,G325,0)</f>
        <v>0</v>
      </c>
      <c r="CA325" s="392">
        <v>1</v>
      </c>
      <c r="CB325" s="392">
        <v>7</v>
      </c>
    </row>
    <row r="326" spans="1:80" ht="12.75">
      <c r="A326" s="444">
        <v>55</v>
      </c>
      <c r="B326" s="445" t="s">
        <v>817</v>
      </c>
      <c r="C326" s="446" t="s">
        <v>816</v>
      </c>
      <c r="D326" s="447" t="s">
        <v>26</v>
      </c>
      <c r="E326" s="448">
        <v>8.5</v>
      </c>
      <c r="F326" s="397"/>
      <c r="G326" s="425">
        <f>E326*F326</f>
        <v>0</v>
      </c>
      <c r="H326" s="399">
        <v>0</v>
      </c>
      <c r="I326" s="400">
        <f>E326*H326</f>
        <v>0</v>
      </c>
      <c r="J326" s="399">
        <v>-0.0032</v>
      </c>
      <c r="K326" s="400">
        <f>E326*J326</f>
        <v>-0.027200000000000002</v>
      </c>
      <c r="O326" s="392"/>
      <c r="AZ326" s="384">
        <v>2</v>
      </c>
      <c r="BA326" s="384">
        <f>IF(AZ326=1,G326,0)</f>
        <v>0</v>
      </c>
      <c r="BB326" s="384">
        <f>IF(AZ326=2,G326,0)</f>
        <v>0</v>
      </c>
      <c r="BC326" s="384">
        <f>IF(AZ326=3,G326,0)</f>
        <v>0</v>
      </c>
      <c r="BD326" s="384">
        <f>IF(AZ326=4,G326,0)</f>
        <v>0</v>
      </c>
      <c r="BE326" s="384">
        <f>IF(AZ326=5,G326,0)</f>
        <v>0</v>
      </c>
      <c r="CA326" s="392">
        <v>1</v>
      </c>
      <c r="CB326" s="392">
        <v>7</v>
      </c>
    </row>
    <row r="327" spans="1:80" ht="12.75">
      <c r="A327" s="444">
        <v>56</v>
      </c>
      <c r="B327" s="445" t="s">
        <v>815</v>
      </c>
      <c r="C327" s="446" t="s">
        <v>814</v>
      </c>
      <c r="D327" s="447" t="s">
        <v>26</v>
      </c>
      <c r="E327" s="448">
        <v>10.5</v>
      </c>
      <c r="F327" s="397"/>
      <c r="G327" s="425">
        <f>E327*F327</f>
        <v>0</v>
      </c>
      <c r="H327" s="399">
        <v>0</v>
      </c>
      <c r="I327" s="400">
        <f>E327*H327</f>
        <v>0</v>
      </c>
      <c r="J327" s="399">
        <v>-0.00285</v>
      </c>
      <c r="K327" s="400">
        <f>E327*J327</f>
        <v>-0.029925</v>
      </c>
      <c r="O327" s="392"/>
      <c r="AZ327" s="384">
        <v>2</v>
      </c>
      <c r="BA327" s="384">
        <f>IF(AZ327=1,G327,0)</f>
        <v>0</v>
      </c>
      <c r="BB327" s="384">
        <f>IF(AZ327=2,G327,0)</f>
        <v>0</v>
      </c>
      <c r="BC327" s="384">
        <f>IF(AZ327=3,G327,0)</f>
        <v>0</v>
      </c>
      <c r="BD327" s="384">
        <f>IF(AZ327=4,G327,0)</f>
        <v>0</v>
      </c>
      <c r="BE327" s="384">
        <f>IF(AZ327=5,G327,0)</f>
        <v>0</v>
      </c>
      <c r="CA327" s="392">
        <v>1</v>
      </c>
      <c r="CB327" s="392">
        <v>7</v>
      </c>
    </row>
    <row r="328" spans="1:80" ht="12.75">
      <c r="A328" s="444">
        <v>57</v>
      </c>
      <c r="B328" s="445" t="s">
        <v>813</v>
      </c>
      <c r="C328" s="446" t="s">
        <v>812</v>
      </c>
      <c r="D328" s="447" t="s">
        <v>26</v>
      </c>
      <c r="E328" s="448">
        <v>1.7</v>
      </c>
      <c r="F328" s="397"/>
      <c r="G328" s="425">
        <f>E328*F328</f>
        <v>0</v>
      </c>
      <c r="H328" s="399">
        <v>0</v>
      </c>
      <c r="I328" s="400">
        <f>E328*H328</f>
        <v>0</v>
      </c>
      <c r="J328" s="399">
        <v>-0.00522</v>
      </c>
      <c r="K328" s="400">
        <f>E328*J328</f>
        <v>-0.008874</v>
      </c>
      <c r="O328" s="392"/>
      <c r="AZ328" s="384">
        <v>2</v>
      </c>
      <c r="BA328" s="384">
        <f>IF(AZ328=1,G328,0)</f>
        <v>0</v>
      </c>
      <c r="BB328" s="384">
        <f>IF(AZ328=2,G328,0)</f>
        <v>0</v>
      </c>
      <c r="BC328" s="384">
        <f>IF(AZ328=3,G328,0)</f>
        <v>0</v>
      </c>
      <c r="BD328" s="384">
        <f>IF(AZ328=4,G328,0)</f>
        <v>0</v>
      </c>
      <c r="BE328" s="384">
        <f>IF(AZ328=5,G328,0)</f>
        <v>0</v>
      </c>
      <c r="CA328" s="392">
        <v>1</v>
      </c>
      <c r="CB328" s="392">
        <v>7</v>
      </c>
    </row>
    <row r="329" spans="1:80" ht="12.75">
      <c r="A329" s="444">
        <v>58</v>
      </c>
      <c r="B329" s="445" t="s">
        <v>811</v>
      </c>
      <c r="C329" s="446" t="s">
        <v>810</v>
      </c>
      <c r="D329" s="447" t="s">
        <v>26</v>
      </c>
      <c r="E329" s="448">
        <v>19.4</v>
      </c>
      <c r="F329" s="397"/>
      <c r="G329" s="425">
        <f>E329*F329</f>
        <v>0</v>
      </c>
      <c r="H329" s="399">
        <v>0</v>
      </c>
      <c r="I329" s="400">
        <f>E329*H329</f>
        <v>0</v>
      </c>
      <c r="J329" s="399">
        <v>-0.0023</v>
      </c>
      <c r="K329" s="400">
        <f>E329*J329</f>
        <v>-0.04461999999999999</v>
      </c>
      <c r="O329" s="392"/>
      <c r="AZ329" s="384">
        <v>2</v>
      </c>
      <c r="BA329" s="384">
        <f>IF(AZ329=1,G329,0)</f>
        <v>0</v>
      </c>
      <c r="BB329" s="384">
        <f>IF(AZ329=2,G329,0)</f>
        <v>0</v>
      </c>
      <c r="BC329" s="384">
        <f>IF(AZ329=3,G329,0)</f>
        <v>0</v>
      </c>
      <c r="BD329" s="384">
        <f>IF(AZ329=4,G329,0)</f>
        <v>0</v>
      </c>
      <c r="BE329" s="384">
        <f>IF(AZ329=5,G329,0)</f>
        <v>0</v>
      </c>
      <c r="CA329" s="392">
        <v>1</v>
      </c>
      <c r="CB329" s="392">
        <v>7</v>
      </c>
    </row>
    <row r="330" spans="1:15" ht="12.75">
      <c r="A330" s="433"/>
      <c r="B330" s="449"/>
      <c r="C330" s="517" t="s">
        <v>809</v>
      </c>
      <c r="D330" s="518"/>
      <c r="E330" s="452">
        <v>19.4</v>
      </c>
      <c r="F330" s="406"/>
      <c r="G330" s="453"/>
      <c r="H330" s="408"/>
      <c r="I330" s="402"/>
      <c r="J330" s="409"/>
      <c r="K330" s="402"/>
      <c r="M330" s="403"/>
      <c r="O330" s="392"/>
    </row>
    <row r="331" spans="1:80" ht="12.75">
      <c r="A331" s="444">
        <v>59</v>
      </c>
      <c r="B331" s="445" t="s">
        <v>808</v>
      </c>
      <c r="C331" s="446" t="s">
        <v>807</v>
      </c>
      <c r="D331" s="447" t="s">
        <v>26</v>
      </c>
      <c r="E331" s="448">
        <v>7.5</v>
      </c>
      <c r="F331" s="397"/>
      <c r="G331" s="425">
        <f>E331*F331</f>
        <v>0</v>
      </c>
      <c r="H331" s="399">
        <v>0</v>
      </c>
      <c r="I331" s="400">
        <f>E331*H331</f>
        <v>0</v>
      </c>
      <c r="J331" s="399">
        <v>-0.00287</v>
      </c>
      <c r="K331" s="400">
        <f>E331*J331</f>
        <v>-0.021525000000000002</v>
      </c>
      <c r="O331" s="392"/>
      <c r="AZ331" s="384">
        <v>2</v>
      </c>
      <c r="BA331" s="384">
        <f>IF(AZ331=1,G331,0)</f>
        <v>0</v>
      </c>
      <c r="BB331" s="384">
        <f>IF(AZ331=2,G331,0)</f>
        <v>0</v>
      </c>
      <c r="BC331" s="384">
        <f>IF(AZ331=3,G331,0)</f>
        <v>0</v>
      </c>
      <c r="BD331" s="384">
        <f>IF(AZ331=4,G331,0)</f>
        <v>0</v>
      </c>
      <c r="BE331" s="384">
        <f>IF(AZ331=5,G331,0)</f>
        <v>0</v>
      </c>
      <c r="CA331" s="392">
        <v>1</v>
      </c>
      <c r="CB331" s="392">
        <v>7</v>
      </c>
    </row>
    <row r="332" spans="1:15" ht="12.75">
      <c r="A332" s="433"/>
      <c r="B332" s="449"/>
      <c r="C332" s="517" t="s">
        <v>789</v>
      </c>
      <c r="D332" s="518"/>
      <c r="E332" s="452">
        <v>7.5</v>
      </c>
      <c r="F332" s="406"/>
      <c r="G332" s="453"/>
      <c r="H332" s="408"/>
      <c r="I332" s="402"/>
      <c r="J332" s="409"/>
      <c r="K332" s="402"/>
      <c r="M332" s="403"/>
      <c r="O332" s="392"/>
    </row>
    <row r="333" spans="1:80" ht="12.75">
      <c r="A333" s="444">
        <v>60</v>
      </c>
      <c r="B333" s="445" t="s">
        <v>806</v>
      </c>
      <c r="C333" s="446" t="s">
        <v>805</v>
      </c>
      <c r="D333" s="447" t="s">
        <v>26</v>
      </c>
      <c r="E333" s="448">
        <v>8.5</v>
      </c>
      <c r="F333" s="397"/>
      <c r="G333" s="425">
        <f>E333*F333</f>
        <v>0</v>
      </c>
      <c r="H333" s="399">
        <v>0.00249</v>
      </c>
      <c r="I333" s="400">
        <f>E333*H333</f>
        <v>0.021165</v>
      </c>
      <c r="J333" s="399">
        <v>0</v>
      </c>
      <c r="K333" s="400">
        <f>E333*J333</f>
        <v>0</v>
      </c>
      <c r="O333" s="392"/>
      <c r="AZ333" s="384">
        <v>2</v>
      </c>
      <c r="BA333" s="384">
        <f>IF(AZ333=1,G333,0)</f>
        <v>0</v>
      </c>
      <c r="BB333" s="384">
        <f>IF(AZ333=2,G333,0)</f>
        <v>0</v>
      </c>
      <c r="BC333" s="384">
        <f>IF(AZ333=3,G333,0)</f>
        <v>0</v>
      </c>
      <c r="BD333" s="384">
        <f>IF(AZ333=4,G333,0)</f>
        <v>0</v>
      </c>
      <c r="BE333" s="384">
        <f>IF(AZ333=5,G333,0)</f>
        <v>0</v>
      </c>
      <c r="CA333" s="392">
        <v>1</v>
      </c>
      <c r="CB333" s="392">
        <v>0</v>
      </c>
    </row>
    <row r="334" spans="1:15" ht="12.75">
      <c r="A334" s="433"/>
      <c r="B334" s="434"/>
      <c r="C334" s="514" t="s">
        <v>804</v>
      </c>
      <c r="D334" s="515"/>
      <c r="E334" s="515"/>
      <c r="F334" s="515"/>
      <c r="G334" s="516"/>
      <c r="I334" s="402"/>
      <c r="K334" s="402"/>
      <c r="L334" s="403"/>
      <c r="O334" s="392"/>
    </row>
    <row r="335" spans="1:15" ht="12.75">
      <c r="A335" s="433"/>
      <c r="B335" s="434"/>
      <c r="C335" s="514" t="s">
        <v>790</v>
      </c>
      <c r="D335" s="515"/>
      <c r="E335" s="515"/>
      <c r="F335" s="515"/>
      <c r="G335" s="516"/>
      <c r="I335" s="402"/>
      <c r="K335" s="402"/>
      <c r="L335" s="403"/>
      <c r="O335" s="392"/>
    </row>
    <row r="336" spans="1:80" ht="12.75">
      <c r="A336" s="444">
        <v>61</v>
      </c>
      <c r="B336" s="445" t="s">
        <v>803</v>
      </c>
      <c r="C336" s="446" t="s">
        <v>802</v>
      </c>
      <c r="D336" s="447" t="s">
        <v>26</v>
      </c>
      <c r="E336" s="448">
        <v>8.5</v>
      </c>
      <c r="F336" s="397"/>
      <c r="G336" s="425">
        <f>E336*F336</f>
        <v>0</v>
      </c>
      <c r="H336" s="399">
        <v>0.0037</v>
      </c>
      <c r="I336" s="400">
        <f>E336*H336</f>
        <v>0.03145</v>
      </c>
      <c r="J336" s="399">
        <v>0</v>
      </c>
      <c r="K336" s="400">
        <f>E336*J336</f>
        <v>0</v>
      </c>
      <c r="O336" s="392"/>
      <c r="AZ336" s="384">
        <v>2</v>
      </c>
      <c r="BA336" s="384">
        <f>IF(AZ336=1,G336,0)</f>
        <v>0</v>
      </c>
      <c r="BB336" s="384">
        <f>IF(AZ336=2,G336,0)</f>
        <v>0</v>
      </c>
      <c r="BC336" s="384">
        <f>IF(AZ336=3,G336,0)</f>
        <v>0</v>
      </c>
      <c r="BD336" s="384">
        <f>IF(AZ336=4,G336,0)</f>
        <v>0</v>
      </c>
      <c r="BE336" s="384">
        <f>IF(AZ336=5,G336,0)</f>
        <v>0</v>
      </c>
      <c r="CA336" s="392">
        <v>1</v>
      </c>
      <c r="CB336" s="392">
        <v>7</v>
      </c>
    </row>
    <row r="337" spans="1:15" ht="12.75">
      <c r="A337" s="433"/>
      <c r="B337" s="434"/>
      <c r="C337" s="514" t="s">
        <v>790</v>
      </c>
      <c r="D337" s="515"/>
      <c r="E337" s="515"/>
      <c r="F337" s="515"/>
      <c r="G337" s="516"/>
      <c r="I337" s="402"/>
      <c r="K337" s="402"/>
      <c r="L337" s="403"/>
      <c r="O337" s="392"/>
    </row>
    <row r="338" spans="1:80" ht="12.75">
      <c r="A338" s="444">
        <v>62</v>
      </c>
      <c r="B338" s="445" t="s">
        <v>801</v>
      </c>
      <c r="C338" s="446" t="s">
        <v>800</v>
      </c>
      <c r="D338" s="447" t="s">
        <v>268</v>
      </c>
      <c r="E338" s="448">
        <v>1</v>
      </c>
      <c r="F338" s="397"/>
      <c r="G338" s="425">
        <f>E338*F338</f>
        <v>0</v>
      </c>
      <c r="H338" s="399">
        <v>0.00165</v>
      </c>
      <c r="I338" s="400">
        <f>E338*H338</f>
        <v>0.00165</v>
      </c>
      <c r="J338" s="399">
        <v>0</v>
      </c>
      <c r="K338" s="400">
        <f>E338*J338</f>
        <v>0</v>
      </c>
      <c r="O338" s="392"/>
      <c r="AZ338" s="384">
        <v>2</v>
      </c>
      <c r="BA338" s="384">
        <f>IF(AZ338=1,G338,0)</f>
        <v>0</v>
      </c>
      <c r="BB338" s="384">
        <f>IF(AZ338=2,G338,0)</f>
        <v>0</v>
      </c>
      <c r="BC338" s="384">
        <f>IF(AZ338=3,G338,0)</f>
        <v>0</v>
      </c>
      <c r="BD338" s="384">
        <f>IF(AZ338=4,G338,0)</f>
        <v>0</v>
      </c>
      <c r="BE338" s="384">
        <f>IF(AZ338=5,G338,0)</f>
        <v>0</v>
      </c>
      <c r="CA338" s="392">
        <v>1</v>
      </c>
      <c r="CB338" s="392">
        <v>7</v>
      </c>
    </row>
    <row r="339" spans="1:15" ht="12.75">
      <c r="A339" s="433"/>
      <c r="B339" s="434"/>
      <c r="C339" s="514" t="s">
        <v>790</v>
      </c>
      <c r="D339" s="515"/>
      <c r="E339" s="515"/>
      <c r="F339" s="515"/>
      <c r="G339" s="516"/>
      <c r="I339" s="402"/>
      <c r="K339" s="402"/>
      <c r="L339" s="403"/>
      <c r="O339" s="392"/>
    </row>
    <row r="340" spans="1:80" ht="12.75">
      <c r="A340" s="444">
        <v>63</v>
      </c>
      <c r="B340" s="445" t="s">
        <v>799</v>
      </c>
      <c r="C340" s="446" t="s">
        <v>798</v>
      </c>
      <c r="D340" s="447" t="s">
        <v>26</v>
      </c>
      <c r="E340" s="448">
        <v>10.5</v>
      </c>
      <c r="F340" s="397"/>
      <c r="G340" s="425">
        <f>E340*F340</f>
        <v>0</v>
      </c>
      <c r="H340" s="399">
        <v>0.0031</v>
      </c>
      <c r="I340" s="400">
        <f>E340*H340</f>
        <v>0.032549999999999996</v>
      </c>
      <c r="J340" s="399"/>
      <c r="K340" s="400">
        <f>E340*J340</f>
        <v>0</v>
      </c>
      <c r="O340" s="392"/>
      <c r="AZ340" s="384">
        <v>2</v>
      </c>
      <c r="BA340" s="384">
        <f>IF(AZ340=1,G340,0)</f>
        <v>0</v>
      </c>
      <c r="BB340" s="384">
        <f>IF(AZ340=2,G340,0)</f>
        <v>0</v>
      </c>
      <c r="BC340" s="384">
        <f>IF(AZ340=3,G340,0)</f>
        <v>0</v>
      </c>
      <c r="BD340" s="384">
        <f>IF(AZ340=4,G340,0)</f>
        <v>0</v>
      </c>
      <c r="BE340" s="384">
        <f>IF(AZ340=5,G340,0)</f>
        <v>0</v>
      </c>
      <c r="CA340" s="392">
        <v>12</v>
      </c>
      <c r="CB340" s="392">
        <v>0</v>
      </c>
    </row>
    <row r="341" spans="1:15" ht="12.75">
      <c r="A341" s="433"/>
      <c r="B341" s="434"/>
      <c r="C341" s="514" t="s">
        <v>797</v>
      </c>
      <c r="D341" s="515"/>
      <c r="E341" s="515"/>
      <c r="F341" s="515"/>
      <c r="G341" s="516"/>
      <c r="I341" s="402"/>
      <c r="K341" s="402"/>
      <c r="L341" s="403"/>
      <c r="O341" s="392"/>
    </row>
    <row r="342" spans="1:15" ht="12.75">
      <c r="A342" s="433"/>
      <c r="B342" s="434"/>
      <c r="C342" s="514" t="s">
        <v>790</v>
      </c>
      <c r="D342" s="515"/>
      <c r="E342" s="515"/>
      <c r="F342" s="515"/>
      <c r="G342" s="516"/>
      <c r="I342" s="402"/>
      <c r="K342" s="402"/>
      <c r="L342" s="403"/>
      <c r="O342" s="392"/>
    </row>
    <row r="343" spans="1:80" ht="12.75">
      <c r="A343" s="444">
        <v>64</v>
      </c>
      <c r="B343" s="445" t="s">
        <v>796</v>
      </c>
      <c r="C343" s="446" t="s">
        <v>795</v>
      </c>
      <c r="D343" s="447" t="s">
        <v>26</v>
      </c>
      <c r="E343" s="448">
        <v>1.7</v>
      </c>
      <c r="F343" s="397"/>
      <c r="G343" s="425">
        <f>E343*F343</f>
        <v>0</v>
      </c>
      <c r="H343" s="399">
        <v>0.00485</v>
      </c>
      <c r="I343" s="400">
        <f>E343*H343</f>
        <v>0.008245</v>
      </c>
      <c r="J343" s="399">
        <v>0</v>
      </c>
      <c r="K343" s="400">
        <f>E343*J343</f>
        <v>0</v>
      </c>
      <c r="O343" s="392"/>
      <c r="AZ343" s="384">
        <v>2</v>
      </c>
      <c r="BA343" s="384">
        <f>IF(AZ343=1,G343,0)</f>
        <v>0</v>
      </c>
      <c r="BB343" s="384">
        <f>IF(AZ343=2,G343,0)</f>
        <v>0</v>
      </c>
      <c r="BC343" s="384">
        <f>IF(AZ343=3,G343,0)</f>
        <v>0</v>
      </c>
      <c r="BD343" s="384">
        <f>IF(AZ343=4,G343,0)</f>
        <v>0</v>
      </c>
      <c r="BE343" s="384">
        <f>IF(AZ343=5,G343,0)</f>
        <v>0</v>
      </c>
      <c r="CA343" s="392">
        <v>1</v>
      </c>
      <c r="CB343" s="392">
        <v>7</v>
      </c>
    </row>
    <row r="344" spans="1:15" ht="12.75">
      <c r="A344" s="433"/>
      <c r="B344" s="434"/>
      <c r="C344" s="514" t="s">
        <v>790</v>
      </c>
      <c r="D344" s="515"/>
      <c r="E344" s="515"/>
      <c r="F344" s="515"/>
      <c r="G344" s="516"/>
      <c r="I344" s="402"/>
      <c r="K344" s="402"/>
      <c r="L344" s="403"/>
      <c r="O344" s="392"/>
    </row>
    <row r="345" spans="1:80" ht="12.75">
      <c r="A345" s="444">
        <v>65</v>
      </c>
      <c r="B345" s="445" t="s">
        <v>794</v>
      </c>
      <c r="C345" s="446" t="s">
        <v>793</v>
      </c>
      <c r="D345" s="447" t="s">
        <v>26</v>
      </c>
      <c r="E345" s="448">
        <v>19.4</v>
      </c>
      <c r="F345" s="397"/>
      <c r="G345" s="425">
        <f>E345*F345</f>
        <v>0</v>
      </c>
      <c r="H345" s="399">
        <v>0.0038</v>
      </c>
      <c r="I345" s="400">
        <f>E345*H345</f>
        <v>0.07372</v>
      </c>
      <c r="J345" s="399"/>
      <c r="K345" s="400">
        <f>E345*J345</f>
        <v>0</v>
      </c>
      <c r="O345" s="392"/>
      <c r="AZ345" s="384">
        <v>2</v>
      </c>
      <c r="BA345" s="384">
        <f>IF(AZ345=1,G345,0)</f>
        <v>0</v>
      </c>
      <c r="BB345" s="384">
        <f>IF(AZ345=2,G345,0)</f>
        <v>0</v>
      </c>
      <c r="BC345" s="384">
        <f>IF(AZ345=3,G345,0)</f>
        <v>0</v>
      </c>
      <c r="BD345" s="384">
        <f>IF(AZ345=4,G345,0)</f>
        <v>0</v>
      </c>
      <c r="BE345" s="384">
        <f>IF(AZ345=5,G345,0)</f>
        <v>0</v>
      </c>
      <c r="CA345" s="392">
        <v>12</v>
      </c>
      <c r="CB345" s="392">
        <v>0</v>
      </c>
    </row>
    <row r="346" spans="1:15" ht="12.75">
      <c r="A346" s="433"/>
      <c r="B346" s="434"/>
      <c r="C346" s="514" t="s">
        <v>790</v>
      </c>
      <c r="D346" s="515"/>
      <c r="E346" s="515"/>
      <c r="F346" s="515"/>
      <c r="G346" s="516"/>
      <c r="I346" s="402"/>
      <c r="K346" s="402"/>
      <c r="L346" s="403"/>
      <c r="O346" s="392"/>
    </row>
    <row r="347" spans="1:80" ht="12.75">
      <c r="A347" s="444">
        <v>66</v>
      </c>
      <c r="B347" s="445" t="s">
        <v>792</v>
      </c>
      <c r="C347" s="446" t="s">
        <v>791</v>
      </c>
      <c r="D347" s="447" t="s">
        <v>26</v>
      </c>
      <c r="E347" s="448">
        <v>7.5</v>
      </c>
      <c r="F347" s="397"/>
      <c r="G347" s="425">
        <f>E347*F347</f>
        <v>0</v>
      </c>
      <c r="H347" s="399">
        <v>0.00383</v>
      </c>
      <c r="I347" s="400">
        <f>E347*H347</f>
        <v>0.028725</v>
      </c>
      <c r="J347" s="399"/>
      <c r="K347" s="400">
        <f>E347*J347</f>
        <v>0</v>
      </c>
      <c r="O347" s="392"/>
      <c r="AZ347" s="384">
        <v>2</v>
      </c>
      <c r="BA347" s="384">
        <f>IF(AZ347=1,G347,0)</f>
        <v>0</v>
      </c>
      <c r="BB347" s="384">
        <f>IF(AZ347=2,G347,0)</f>
        <v>0</v>
      </c>
      <c r="BC347" s="384">
        <f>IF(AZ347=3,G347,0)</f>
        <v>0</v>
      </c>
      <c r="BD347" s="384">
        <f>IF(AZ347=4,G347,0)</f>
        <v>0</v>
      </c>
      <c r="BE347" s="384">
        <f>IF(AZ347=5,G347,0)</f>
        <v>0</v>
      </c>
      <c r="CA347" s="392">
        <v>12</v>
      </c>
      <c r="CB347" s="392">
        <v>0</v>
      </c>
    </row>
    <row r="348" spans="1:15" ht="12.75">
      <c r="A348" s="433"/>
      <c r="B348" s="434"/>
      <c r="C348" s="514" t="s">
        <v>790</v>
      </c>
      <c r="D348" s="515"/>
      <c r="E348" s="515"/>
      <c r="F348" s="515"/>
      <c r="G348" s="516"/>
      <c r="I348" s="402"/>
      <c r="K348" s="402"/>
      <c r="L348" s="403"/>
      <c r="O348" s="392"/>
    </row>
    <row r="349" spans="1:15" ht="12.75">
      <c r="A349" s="433"/>
      <c r="B349" s="449"/>
      <c r="C349" s="517" t="s">
        <v>789</v>
      </c>
      <c r="D349" s="518"/>
      <c r="E349" s="452">
        <v>7.5</v>
      </c>
      <c r="F349" s="406"/>
      <c r="G349" s="453"/>
      <c r="H349" s="408"/>
      <c r="I349" s="402"/>
      <c r="J349" s="409"/>
      <c r="K349" s="402"/>
      <c r="M349" s="403"/>
      <c r="O349" s="392"/>
    </row>
    <row r="350" spans="1:80" ht="12.75">
      <c r="A350" s="444">
        <v>67</v>
      </c>
      <c r="B350" s="445" t="s">
        <v>788</v>
      </c>
      <c r="C350" s="446" t="s">
        <v>787</v>
      </c>
      <c r="D350" s="447" t="s">
        <v>262</v>
      </c>
      <c r="E350" s="448">
        <v>0.197505</v>
      </c>
      <c r="F350" s="397"/>
      <c r="G350" s="425">
        <f>E350*F350</f>
        <v>0</v>
      </c>
      <c r="H350" s="399">
        <v>0</v>
      </c>
      <c r="I350" s="400">
        <f>E350*H350</f>
        <v>0</v>
      </c>
      <c r="J350" s="399"/>
      <c r="K350" s="400">
        <f>E350*J350</f>
        <v>0</v>
      </c>
      <c r="O350" s="392"/>
      <c r="AZ350" s="384">
        <v>2</v>
      </c>
      <c r="BA350" s="384">
        <f>IF(AZ350=1,G350,0)</f>
        <v>0</v>
      </c>
      <c r="BB350" s="384">
        <f>IF(AZ350=2,G350,0)</f>
        <v>0</v>
      </c>
      <c r="BC350" s="384">
        <f>IF(AZ350=3,G350,0)</f>
        <v>0</v>
      </c>
      <c r="BD350" s="384">
        <f>IF(AZ350=4,G350,0)</f>
        <v>0</v>
      </c>
      <c r="BE350" s="384">
        <f>IF(AZ350=5,G350,0)</f>
        <v>0</v>
      </c>
      <c r="CA350" s="392">
        <v>7</v>
      </c>
      <c r="CB350" s="392">
        <v>1001</v>
      </c>
    </row>
    <row r="351" spans="1:57" ht="12.75">
      <c r="A351" s="439"/>
      <c r="B351" s="440" t="s">
        <v>180</v>
      </c>
      <c r="C351" s="441" t="s">
        <v>786</v>
      </c>
      <c r="D351" s="442"/>
      <c r="E351" s="438"/>
      <c r="F351" s="443"/>
      <c r="G351" s="426">
        <f>SUM(G324:G350)</f>
        <v>0</v>
      </c>
      <c r="H351" s="416"/>
      <c r="I351" s="417">
        <f>SUM(I324:I350)</f>
        <v>0.197505</v>
      </c>
      <c r="J351" s="416"/>
      <c r="K351" s="417">
        <f>SUM(K324:K350)</f>
        <v>-0.15645399999999998</v>
      </c>
      <c r="O351" s="392"/>
      <c r="BA351" s="418">
        <f>SUM(BA324:BA350)</f>
        <v>0</v>
      </c>
      <c r="BB351" s="418">
        <f>SUM(BB324:BB350)</f>
        <v>0</v>
      </c>
      <c r="BC351" s="418">
        <f>SUM(BC324:BC350)</f>
        <v>0</v>
      </c>
      <c r="BD351" s="418">
        <f>SUM(BD324:BD350)</f>
        <v>0</v>
      </c>
      <c r="BE351" s="418">
        <f>SUM(BE324:BE350)</f>
        <v>0</v>
      </c>
    </row>
    <row r="352" spans="1:15" ht="12.75">
      <c r="A352" s="427" t="s">
        <v>170</v>
      </c>
      <c r="B352" s="428" t="s">
        <v>95</v>
      </c>
      <c r="C352" s="429" t="s">
        <v>96</v>
      </c>
      <c r="D352" s="430"/>
      <c r="E352" s="431"/>
      <c r="F352" s="431"/>
      <c r="G352" s="432"/>
      <c r="H352" s="388"/>
      <c r="I352" s="389"/>
      <c r="J352" s="390"/>
      <c r="K352" s="391"/>
      <c r="O352" s="392"/>
    </row>
    <row r="353" spans="1:80" ht="22.5">
      <c r="A353" s="444">
        <v>68</v>
      </c>
      <c r="B353" s="445" t="s">
        <v>273</v>
      </c>
      <c r="C353" s="446" t="s">
        <v>274</v>
      </c>
      <c r="D353" s="447" t="s">
        <v>28</v>
      </c>
      <c r="E353" s="448">
        <v>1140.27</v>
      </c>
      <c r="F353" s="397"/>
      <c r="G353" s="425">
        <f>E353*F353</f>
        <v>0</v>
      </c>
      <c r="H353" s="399">
        <v>0</v>
      </c>
      <c r="I353" s="400">
        <f>E353*H353</f>
        <v>0</v>
      </c>
      <c r="J353" s="399"/>
      <c r="K353" s="400">
        <f>E353*J353</f>
        <v>0</v>
      </c>
      <c r="O353" s="392"/>
      <c r="AZ353" s="384">
        <v>2</v>
      </c>
      <c r="BA353" s="384">
        <f>IF(AZ353=1,G353,0)</f>
        <v>0</v>
      </c>
      <c r="BB353" s="384">
        <f>IF(AZ353=2,G353,0)</f>
        <v>0</v>
      </c>
      <c r="BC353" s="384">
        <f>IF(AZ353=3,G353,0)</f>
        <v>0</v>
      </c>
      <c r="BD353" s="384">
        <f>IF(AZ353=4,G353,0)</f>
        <v>0</v>
      </c>
      <c r="BE353" s="384">
        <f>IF(AZ353=5,G353,0)</f>
        <v>0</v>
      </c>
      <c r="CA353" s="392">
        <v>12</v>
      </c>
      <c r="CB353" s="392">
        <v>0</v>
      </c>
    </row>
    <row r="354" spans="1:15" ht="12.75">
      <c r="A354" s="433"/>
      <c r="B354" s="449"/>
      <c r="C354" s="517" t="s">
        <v>785</v>
      </c>
      <c r="D354" s="518"/>
      <c r="E354" s="452">
        <v>832.5</v>
      </c>
      <c r="F354" s="406"/>
      <c r="G354" s="453"/>
      <c r="H354" s="408"/>
      <c r="I354" s="402"/>
      <c r="J354" s="409"/>
      <c r="K354" s="402"/>
      <c r="M354" s="403"/>
      <c r="O354" s="392"/>
    </row>
    <row r="355" spans="1:15" ht="14.25" customHeight="1">
      <c r="A355" s="433"/>
      <c r="B355" s="449"/>
      <c r="C355" s="517" t="s">
        <v>784</v>
      </c>
      <c r="D355" s="518"/>
      <c r="E355" s="452">
        <v>100</v>
      </c>
      <c r="F355" s="406"/>
      <c r="G355" s="453"/>
      <c r="H355" s="408"/>
      <c r="I355" s="402"/>
      <c r="J355" s="409"/>
      <c r="K355" s="402"/>
      <c r="M355" s="403"/>
      <c r="O355" s="392"/>
    </row>
    <row r="356" spans="1:15" ht="12.75">
      <c r="A356" s="433"/>
      <c r="B356" s="449"/>
      <c r="C356" s="517" t="s">
        <v>783</v>
      </c>
      <c r="D356" s="518"/>
      <c r="E356" s="452">
        <v>42</v>
      </c>
      <c r="F356" s="406"/>
      <c r="G356" s="453"/>
      <c r="H356" s="408"/>
      <c r="I356" s="402"/>
      <c r="J356" s="409"/>
      <c r="K356" s="402"/>
      <c r="M356" s="403"/>
      <c r="O356" s="392"/>
    </row>
    <row r="357" spans="1:15" ht="12.75">
      <c r="A357" s="433"/>
      <c r="B357" s="449"/>
      <c r="C357" s="517" t="s">
        <v>782</v>
      </c>
      <c r="D357" s="518"/>
      <c r="E357" s="452">
        <v>130</v>
      </c>
      <c r="F357" s="406"/>
      <c r="G357" s="453"/>
      <c r="H357" s="408"/>
      <c r="I357" s="402"/>
      <c r="J357" s="409"/>
      <c r="K357" s="402"/>
      <c r="M357" s="403"/>
      <c r="O357" s="392"/>
    </row>
    <row r="358" spans="1:15" ht="12.75">
      <c r="A358" s="433"/>
      <c r="B358" s="449"/>
      <c r="C358" s="517" t="s">
        <v>781</v>
      </c>
      <c r="D358" s="518"/>
      <c r="E358" s="452">
        <v>35.77</v>
      </c>
      <c r="F358" s="406"/>
      <c r="G358" s="453"/>
      <c r="H358" s="408"/>
      <c r="I358" s="402"/>
      <c r="J358" s="409"/>
      <c r="K358" s="402"/>
      <c r="M358" s="403"/>
      <c r="O358" s="392"/>
    </row>
    <row r="359" spans="1:80" ht="22.5">
      <c r="A359" s="444">
        <v>69</v>
      </c>
      <c r="B359" s="445" t="s">
        <v>780</v>
      </c>
      <c r="C359" s="446" t="s">
        <v>779</v>
      </c>
      <c r="D359" s="447" t="s">
        <v>28</v>
      </c>
      <c r="E359" s="448">
        <v>495.6</v>
      </c>
      <c r="F359" s="397"/>
      <c r="G359" s="425">
        <f>E359*F359</f>
        <v>0</v>
      </c>
      <c r="H359" s="399">
        <v>0.001</v>
      </c>
      <c r="I359" s="400">
        <f>E359*H359</f>
        <v>0.49560000000000004</v>
      </c>
      <c r="J359" s="399"/>
      <c r="K359" s="400">
        <f>E359*J359</f>
        <v>0</v>
      </c>
      <c r="O359" s="392"/>
      <c r="AZ359" s="384">
        <v>2</v>
      </c>
      <c r="BA359" s="384">
        <f>IF(AZ359=1,G359,0)</f>
        <v>0</v>
      </c>
      <c r="BB359" s="384">
        <f>IF(AZ359=2,G359,0)</f>
        <v>0</v>
      </c>
      <c r="BC359" s="384">
        <f>IF(AZ359=3,G359,0)</f>
        <v>0</v>
      </c>
      <c r="BD359" s="384">
        <f>IF(AZ359=4,G359,0)</f>
        <v>0</v>
      </c>
      <c r="BE359" s="384">
        <f>IF(AZ359=5,G359,0)</f>
        <v>0</v>
      </c>
      <c r="CA359" s="392">
        <v>12</v>
      </c>
      <c r="CB359" s="392">
        <v>0</v>
      </c>
    </row>
    <row r="360" spans="1:15" ht="12.75">
      <c r="A360" s="433"/>
      <c r="B360" s="434"/>
      <c r="C360" s="514" t="s">
        <v>753</v>
      </c>
      <c r="D360" s="515"/>
      <c r="E360" s="515"/>
      <c r="F360" s="515"/>
      <c r="G360" s="516"/>
      <c r="I360" s="402"/>
      <c r="K360" s="402"/>
      <c r="L360" s="403"/>
      <c r="O360" s="392"/>
    </row>
    <row r="361" spans="1:15" ht="12.75">
      <c r="A361" s="433"/>
      <c r="B361" s="434"/>
      <c r="C361" s="514" t="s">
        <v>759</v>
      </c>
      <c r="D361" s="515"/>
      <c r="E361" s="515"/>
      <c r="F361" s="515"/>
      <c r="G361" s="516"/>
      <c r="I361" s="402"/>
      <c r="K361" s="402"/>
      <c r="L361" s="403"/>
      <c r="O361" s="392"/>
    </row>
    <row r="362" spans="1:15" ht="12.75">
      <c r="A362" s="433"/>
      <c r="B362" s="434"/>
      <c r="C362" s="514" t="s">
        <v>751</v>
      </c>
      <c r="D362" s="515"/>
      <c r="E362" s="515"/>
      <c r="F362" s="515"/>
      <c r="G362" s="516"/>
      <c r="I362" s="402"/>
      <c r="K362" s="402"/>
      <c r="L362" s="403"/>
      <c r="O362" s="392"/>
    </row>
    <row r="363" spans="1:15" ht="12.75">
      <c r="A363" s="433"/>
      <c r="B363" s="449"/>
      <c r="C363" s="517" t="s">
        <v>778</v>
      </c>
      <c r="D363" s="518"/>
      <c r="E363" s="452">
        <v>472</v>
      </c>
      <c r="F363" s="406"/>
      <c r="G363" s="453"/>
      <c r="H363" s="408"/>
      <c r="I363" s="402"/>
      <c r="J363" s="409"/>
      <c r="K363" s="402"/>
      <c r="M363" s="403"/>
      <c r="O363" s="392"/>
    </row>
    <row r="364" spans="1:15" ht="12.75">
      <c r="A364" s="433"/>
      <c r="B364" s="449"/>
      <c r="C364" s="517" t="s">
        <v>777</v>
      </c>
      <c r="D364" s="518"/>
      <c r="E364" s="452">
        <v>23.6</v>
      </c>
      <c r="F364" s="406"/>
      <c r="G364" s="453"/>
      <c r="H364" s="408"/>
      <c r="I364" s="402"/>
      <c r="J364" s="409"/>
      <c r="K364" s="402"/>
      <c r="M364" s="403"/>
      <c r="O364" s="392"/>
    </row>
    <row r="365" spans="1:80" ht="22.5">
      <c r="A365" s="444">
        <v>70</v>
      </c>
      <c r="B365" s="445" t="s">
        <v>776</v>
      </c>
      <c r="C365" s="446" t="s">
        <v>775</v>
      </c>
      <c r="D365" s="447" t="s">
        <v>203</v>
      </c>
      <c r="E365" s="448">
        <v>6.82</v>
      </c>
      <c r="F365" s="397"/>
      <c r="G365" s="425">
        <f>E365*F365</f>
        <v>0</v>
      </c>
      <c r="H365" s="399">
        <v>0.0365</v>
      </c>
      <c r="I365" s="400">
        <f>E365*H365</f>
        <v>0.24892999999999998</v>
      </c>
      <c r="J365" s="399"/>
      <c r="K365" s="400">
        <f>E365*J365</f>
        <v>0</v>
      </c>
      <c r="O365" s="392"/>
      <c r="AZ365" s="384">
        <v>2</v>
      </c>
      <c r="BA365" s="384">
        <f>IF(AZ365=1,G365,0)</f>
        <v>0</v>
      </c>
      <c r="BB365" s="384">
        <f>IF(AZ365=2,G365,0)</f>
        <v>0</v>
      </c>
      <c r="BC365" s="384">
        <f>IF(AZ365=3,G365,0)</f>
        <v>0</v>
      </c>
      <c r="BD365" s="384">
        <f>IF(AZ365=4,G365,0)</f>
        <v>0</v>
      </c>
      <c r="BE365" s="384">
        <f>IF(AZ365=5,G365,0)</f>
        <v>0</v>
      </c>
      <c r="CA365" s="392">
        <v>12</v>
      </c>
      <c r="CB365" s="392">
        <v>0</v>
      </c>
    </row>
    <row r="366" spans="1:15" ht="12.75">
      <c r="A366" s="433"/>
      <c r="B366" s="434"/>
      <c r="C366" s="514" t="s">
        <v>753</v>
      </c>
      <c r="D366" s="515"/>
      <c r="E366" s="515"/>
      <c r="F366" s="515"/>
      <c r="G366" s="516"/>
      <c r="I366" s="402"/>
      <c r="K366" s="402"/>
      <c r="L366" s="403"/>
      <c r="O366" s="392"/>
    </row>
    <row r="367" spans="1:15" ht="12.75">
      <c r="A367" s="433"/>
      <c r="B367" s="434"/>
      <c r="C367" s="514" t="s">
        <v>759</v>
      </c>
      <c r="D367" s="515"/>
      <c r="E367" s="515"/>
      <c r="F367" s="515"/>
      <c r="G367" s="516"/>
      <c r="I367" s="402"/>
      <c r="K367" s="402"/>
      <c r="L367" s="403"/>
      <c r="O367" s="392"/>
    </row>
    <row r="368" spans="1:15" ht="12.75">
      <c r="A368" s="433"/>
      <c r="B368" s="434"/>
      <c r="C368" s="514" t="s">
        <v>774</v>
      </c>
      <c r="D368" s="515"/>
      <c r="E368" s="515"/>
      <c r="F368" s="515"/>
      <c r="G368" s="516"/>
      <c r="I368" s="402"/>
      <c r="K368" s="402"/>
      <c r="L368" s="403"/>
      <c r="O368" s="392"/>
    </row>
    <row r="369" spans="1:15" ht="12.75">
      <c r="A369" s="433"/>
      <c r="B369" s="434"/>
      <c r="C369" s="514" t="s">
        <v>751</v>
      </c>
      <c r="D369" s="515"/>
      <c r="E369" s="515"/>
      <c r="F369" s="515"/>
      <c r="G369" s="516"/>
      <c r="I369" s="402"/>
      <c r="K369" s="402"/>
      <c r="L369" s="403"/>
      <c r="O369" s="392"/>
    </row>
    <row r="370" spans="1:15" ht="12.75">
      <c r="A370" s="433"/>
      <c r="B370" s="434"/>
      <c r="C370" s="514" t="s">
        <v>757</v>
      </c>
      <c r="D370" s="515"/>
      <c r="E370" s="515"/>
      <c r="F370" s="515"/>
      <c r="G370" s="516"/>
      <c r="I370" s="402"/>
      <c r="K370" s="402"/>
      <c r="L370" s="403"/>
      <c r="O370" s="392"/>
    </row>
    <row r="371" spans="1:15" ht="12.75">
      <c r="A371" s="433"/>
      <c r="B371" s="449"/>
      <c r="C371" s="517" t="s">
        <v>773</v>
      </c>
      <c r="D371" s="518"/>
      <c r="E371" s="452">
        <v>6.82</v>
      </c>
      <c r="F371" s="406"/>
      <c r="G371" s="453"/>
      <c r="H371" s="408"/>
      <c r="I371" s="402"/>
      <c r="J371" s="409"/>
      <c r="K371" s="402"/>
      <c r="M371" s="403"/>
      <c r="O371" s="392"/>
    </row>
    <row r="372" spans="1:80" ht="22.5">
      <c r="A372" s="444">
        <v>71</v>
      </c>
      <c r="B372" s="445" t="s">
        <v>772</v>
      </c>
      <c r="C372" s="446" t="s">
        <v>771</v>
      </c>
      <c r="D372" s="447" t="s">
        <v>26</v>
      </c>
      <c r="E372" s="448">
        <v>8.5</v>
      </c>
      <c r="F372" s="397"/>
      <c r="G372" s="425">
        <f>E372*F372</f>
        <v>0</v>
      </c>
      <c r="H372" s="399">
        <v>0.0158</v>
      </c>
      <c r="I372" s="400">
        <f>E372*H372</f>
        <v>0.1343</v>
      </c>
      <c r="J372" s="399"/>
      <c r="K372" s="400">
        <f>E372*J372</f>
        <v>0</v>
      </c>
      <c r="O372" s="392"/>
      <c r="AZ372" s="384">
        <v>2</v>
      </c>
      <c r="BA372" s="384">
        <f>IF(AZ372=1,G372,0)</f>
        <v>0</v>
      </c>
      <c r="BB372" s="384">
        <f>IF(AZ372=2,G372,0)</f>
        <v>0</v>
      </c>
      <c r="BC372" s="384">
        <f>IF(AZ372=3,G372,0)</f>
        <v>0</v>
      </c>
      <c r="BD372" s="384">
        <f>IF(AZ372=4,G372,0)</f>
        <v>0</v>
      </c>
      <c r="BE372" s="384">
        <f>IF(AZ372=5,G372,0)</f>
        <v>0</v>
      </c>
      <c r="CA372" s="392">
        <v>12</v>
      </c>
      <c r="CB372" s="392">
        <v>0</v>
      </c>
    </row>
    <row r="373" spans="1:15" ht="12.75">
      <c r="A373" s="433"/>
      <c r="B373" s="434"/>
      <c r="C373" s="514" t="s">
        <v>753</v>
      </c>
      <c r="D373" s="515"/>
      <c r="E373" s="515"/>
      <c r="F373" s="515"/>
      <c r="G373" s="516"/>
      <c r="I373" s="402"/>
      <c r="K373" s="402"/>
      <c r="L373" s="403"/>
      <c r="O373" s="392"/>
    </row>
    <row r="374" spans="1:15" ht="12.75">
      <c r="A374" s="433"/>
      <c r="B374" s="434"/>
      <c r="C374" s="514" t="s">
        <v>759</v>
      </c>
      <c r="D374" s="515"/>
      <c r="E374" s="515"/>
      <c r="F374" s="515"/>
      <c r="G374" s="516"/>
      <c r="I374" s="402"/>
      <c r="K374" s="402"/>
      <c r="L374" s="403"/>
      <c r="O374" s="392"/>
    </row>
    <row r="375" spans="1:15" ht="12.75">
      <c r="A375" s="433"/>
      <c r="B375" s="434"/>
      <c r="C375" s="514" t="s">
        <v>751</v>
      </c>
      <c r="D375" s="515"/>
      <c r="E375" s="515"/>
      <c r="F375" s="515"/>
      <c r="G375" s="516"/>
      <c r="I375" s="402"/>
      <c r="K375" s="402"/>
      <c r="L375" s="403"/>
      <c r="O375" s="392"/>
    </row>
    <row r="376" spans="1:80" ht="22.5">
      <c r="A376" s="444">
        <v>72</v>
      </c>
      <c r="B376" s="445" t="s">
        <v>770</v>
      </c>
      <c r="C376" s="446" t="s">
        <v>769</v>
      </c>
      <c r="D376" s="447" t="s">
        <v>268</v>
      </c>
      <c r="E376" s="448">
        <v>4</v>
      </c>
      <c r="F376" s="397"/>
      <c r="G376" s="425">
        <f>E376*F376</f>
        <v>0</v>
      </c>
      <c r="H376" s="399">
        <v>0.011</v>
      </c>
      <c r="I376" s="400">
        <f>E376*H376</f>
        <v>0.044</v>
      </c>
      <c r="J376" s="399"/>
      <c r="K376" s="400">
        <f>E376*J376</f>
        <v>0</v>
      </c>
      <c r="O376" s="392"/>
      <c r="AZ376" s="384">
        <v>2</v>
      </c>
      <c r="BA376" s="384">
        <f>IF(AZ376=1,G376,0)</f>
        <v>0</v>
      </c>
      <c r="BB376" s="384">
        <f>IF(AZ376=2,G376,0)</f>
        <v>0</v>
      </c>
      <c r="BC376" s="384">
        <f>IF(AZ376=3,G376,0)</f>
        <v>0</v>
      </c>
      <c r="BD376" s="384">
        <f>IF(AZ376=4,G376,0)</f>
        <v>0</v>
      </c>
      <c r="BE376" s="384">
        <f>IF(AZ376=5,G376,0)</f>
        <v>0</v>
      </c>
      <c r="CA376" s="392">
        <v>12</v>
      </c>
      <c r="CB376" s="392">
        <v>0</v>
      </c>
    </row>
    <row r="377" spans="1:15" ht="12.75">
      <c r="A377" s="433"/>
      <c r="B377" s="434"/>
      <c r="C377" s="514" t="s">
        <v>753</v>
      </c>
      <c r="D377" s="515"/>
      <c r="E377" s="515"/>
      <c r="F377" s="515"/>
      <c r="G377" s="516"/>
      <c r="I377" s="402"/>
      <c r="K377" s="402"/>
      <c r="L377" s="403"/>
      <c r="O377" s="392"/>
    </row>
    <row r="378" spans="1:15" ht="12.75">
      <c r="A378" s="433"/>
      <c r="B378" s="434"/>
      <c r="C378" s="514" t="s">
        <v>751</v>
      </c>
      <c r="D378" s="515"/>
      <c r="E378" s="515"/>
      <c r="F378" s="515"/>
      <c r="G378" s="516"/>
      <c r="I378" s="402"/>
      <c r="K378" s="402"/>
      <c r="L378" s="403"/>
      <c r="O378" s="392"/>
    </row>
    <row r="379" spans="1:15" ht="12.75">
      <c r="A379" s="433"/>
      <c r="B379" s="434"/>
      <c r="C379" s="514" t="s">
        <v>757</v>
      </c>
      <c r="D379" s="515"/>
      <c r="E379" s="515"/>
      <c r="F379" s="515"/>
      <c r="G379" s="516"/>
      <c r="I379" s="402"/>
      <c r="K379" s="402"/>
      <c r="L379" s="403"/>
      <c r="O379" s="392"/>
    </row>
    <row r="380" spans="1:80" ht="22.5">
      <c r="A380" s="444">
        <v>73</v>
      </c>
      <c r="B380" s="445" t="s">
        <v>768</v>
      </c>
      <c r="C380" s="446" t="s">
        <v>1957</v>
      </c>
      <c r="D380" s="447" t="s">
        <v>26</v>
      </c>
      <c r="E380" s="448">
        <v>47</v>
      </c>
      <c r="F380" s="397"/>
      <c r="G380" s="425">
        <f>E380*F380</f>
        <v>0</v>
      </c>
      <c r="H380" s="399">
        <v>0.0158</v>
      </c>
      <c r="I380" s="400">
        <f>E380*H380</f>
        <v>0.7426</v>
      </c>
      <c r="J380" s="399"/>
      <c r="K380" s="400">
        <f>E380*J380</f>
        <v>0</v>
      </c>
      <c r="O380" s="392"/>
      <c r="AZ380" s="384">
        <v>2</v>
      </c>
      <c r="BA380" s="384">
        <f>IF(AZ380=1,G380,0)</f>
        <v>0</v>
      </c>
      <c r="BB380" s="384">
        <f>IF(AZ380=2,G380,0)</f>
        <v>0</v>
      </c>
      <c r="BC380" s="384">
        <f>IF(AZ380=3,G380,0)</f>
        <v>0</v>
      </c>
      <c r="BD380" s="384">
        <f>IF(AZ380=4,G380,0)</f>
        <v>0</v>
      </c>
      <c r="BE380" s="384">
        <f>IF(AZ380=5,G380,0)</f>
        <v>0</v>
      </c>
      <c r="CA380" s="392">
        <v>12</v>
      </c>
      <c r="CB380" s="392">
        <v>0</v>
      </c>
    </row>
    <row r="381" spans="1:15" ht="12.75">
      <c r="A381" s="433"/>
      <c r="B381" s="434"/>
      <c r="C381" s="514" t="s">
        <v>753</v>
      </c>
      <c r="D381" s="515"/>
      <c r="E381" s="515"/>
      <c r="F381" s="515"/>
      <c r="G381" s="516"/>
      <c r="I381" s="402"/>
      <c r="K381" s="402"/>
      <c r="L381" s="403"/>
      <c r="O381" s="392"/>
    </row>
    <row r="382" spans="1:15" ht="12.75">
      <c r="A382" s="433"/>
      <c r="B382" s="434"/>
      <c r="C382" s="514" t="s">
        <v>759</v>
      </c>
      <c r="D382" s="515"/>
      <c r="E382" s="515"/>
      <c r="F382" s="515"/>
      <c r="G382" s="516"/>
      <c r="I382" s="402"/>
      <c r="K382" s="402"/>
      <c r="L382" s="403"/>
      <c r="O382" s="392"/>
    </row>
    <row r="383" spans="1:15" ht="12.75">
      <c r="A383" s="433"/>
      <c r="B383" s="434"/>
      <c r="C383" s="514" t="s">
        <v>751</v>
      </c>
      <c r="D383" s="515"/>
      <c r="E383" s="515"/>
      <c r="F383" s="515"/>
      <c r="G383" s="516"/>
      <c r="I383" s="402"/>
      <c r="K383" s="402"/>
      <c r="L383" s="403"/>
      <c r="O383" s="392"/>
    </row>
    <row r="384" spans="1:80" ht="22.5">
      <c r="A384" s="444">
        <v>74</v>
      </c>
      <c r="B384" s="445" t="s">
        <v>767</v>
      </c>
      <c r="C384" s="446" t="s">
        <v>766</v>
      </c>
      <c r="D384" s="447" t="s">
        <v>268</v>
      </c>
      <c r="E384" s="448">
        <v>20</v>
      </c>
      <c r="F384" s="397"/>
      <c r="G384" s="425">
        <f>E384*F384</f>
        <v>0</v>
      </c>
      <c r="H384" s="399">
        <v>0.0066</v>
      </c>
      <c r="I384" s="400">
        <f>E384*H384</f>
        <v>0.132</v>
      </c>
      <c r="J384" s="399"/>
      <c r="K384" s="400">
        <f>E384*J384</f>
        <v>0</v>
      </c>
      <c r="O384" s="392"/>
      <c r="AZ384" s="384">
        <v>2</v>
      </c>
      <c r="BA384" s="384">
        <f>IF(AZ384=1,G384,0)</f>
        <v>0</v>
      </c>
      <c r="BB384" s="384">
        <f>IF(AZ384=2,G384,0)</f>
        <v>0</v>
      </c>
      <c r="BC384" s="384">
        <f>IF(AZ384=3,G384,0)</f>
        <v>0</v>
      </c>
      <c r="BD384" s="384">
        <f>IF(AZ384=4,G384,0)</f>
        <v>0</v>
      </c>
      <c r="BE384" s="384">
        <f>IF(AZ384=5,G384,0)</f>
        <v>0</v>
      </c>
      <c r="CA384" s="392">
        <v>12</v>
      </c>
      <c r="CB384" s="392">
        <v>0</v>
      </c>
    </row>
    <row r="385" spans="1:15" ht="12.75">
      <c r="A385" s="433"/>
      <c r="B385" s="434"/>
      <c r="C385" s="514" t="s">
        <v>753</v>
      </c>
      <c r="D385" s="515"/>
      <c r="E385" s="515"/>
      <c r="F385" s="515"/>
      <c r="G385" s="516"/>
      <c r="I385" s="402"/>
      <c r="K385" s="402"/>
      <c r="L385" s="403"/>
      <c r="O385" s="392"/>
    </row>
    <row r="386" spans="1:15" ht="12.75">
      <c r="A386" s="433"/>
      <c r="B386" s="434"/>
      <c r="C386" s="514" t="s">
        <v>751</v>
      </c>
      <c r="D386" s="515"/>
      <c r="E386" s="515"/>
      <c r="F386" s="515"/>
      <c r="G386" s="516"/>
      <c r="I386" s="402"/>
      <c r="K386" s="402"/>
      <c r="L386" s="403"/>
      <c r="O386" s="392"/>
    </row>
    <row r="387" spans="1:15" ht="12.75">
      <c r="A387" s="433"/>
      <c r="B387" s="434"/>
      <c r="C387" s="514" t="s">
        <v>757</v>
      </c>
      <c r="D387" s="515"/>
      <c r="E387" s="515"/>
      <c r="F387" s="515"/>
      <c r="G387" s="516"/>
      <c r="I387" s="402"/>
      <c r="K387" s="402"/>
      <c r="L387" s="403"/>
      <c r="O387" s="392"/>
    </row>
    <row r="388" spans="1:80" ht="22.5">
      <c r="A388" s="444">
        <v>75</v>
      </c>
      <c r="B388" s="445" t="s">
        <v>765</v>
      </c>
      <c r="C388" s="446" t="s">
        <v>764</v>
      </c>
      <c r="D388" s="447" t="s">
        <v>268</v>
      </c>
      <c r="E388" s="448">
        <v>2</v>
      </c>
      <c r="F388" s="397"/>
      <c r="G388" s="425">
        <f>E388*F388</f>
        <v>0</v>
      </c>
      <c r="H388" s="399">
        <v>0.0025</v>
      </c>
      <c r="I388" s="400">
        <f>E388*H388</f>
        <v>0.005</v>
      </c>
      <c r="J388" s="399"/>
      <c r="K388" s="400">
        <f>E388*J388</f>
        <v>0</v>
      </c>
      <c r="O388" s="392"/>
      <c r="AZ388" s="384">
        <v>2</v>
      </c>
      <c r="BA388" s="384">
        <f>IF(AZ388=1,G388,0)</f>
        <v>0</v>
      </c>
      <c r="BB388" s="384">
        <f>IF(AZ388=2,G388,0)</f>
        <v>0</v>
      </c>
      <c r="BC388" s="384">
        <f>IF(AZ388=3,G388,0)</f>
        <v>0</v>
      </c>
      <c r="BD388" s="384">
        <f>IF(AZ388=4,G388,0)</f>
        <v>0</v>
      </c>
      <c r="BE388" s="384">
        <f>IF(AZ388=5,G388,0)</f>
        <v>0</v>
      </c>
      <c r="CA388" s="392">
        <v>12</v>
      </c>
      <c r="CB388" s="392">
        <v>0</v>
      </c>
    </row>
    <row r="389" spans="1:15" ht="12.75">
      <c r="A389" s="433"/>
      <c r="B389" s="434"/>
      <c r="C389" s="514" t="s">
        <v>753</v>
      </c>
      <c r="D389" s="515"/>
      <c r="E389" s="515"/>
      <c r="F389" s="515"/>
      <c r="G389" s="516"/>
      <c r="I389" s="402"/>
      <c r="K389" s="402"/>
      <c r="L389" s="403"/>
      <c r="O389" s="392"/>
    </row>
    <row r="390" spans="1:15" ht="12.75">
      <c r="A390" s="433"/>
      <c r="B390" s="434"/>
      <c r="C390" s="514" t="s">
        <v>751</v>
      </c>
      <c r="D390" s="515"/>
      <c r="E390" s="515"/>
      <c r="F390" s="515"/>
      <c r="G390" s="516"/>
      <c r="I390" s="402"/>
      <c r="K390" s="402"/>
      <c r="L390" s="403"/>
      <c r="O390" s="392"/>
    </row>
    <row r="391" spans="1:15" ht="12.75">
      <c r="A391" s="433"/>
      <c r="B391" s="434"/>
      <c r="C391" s="514" t="s">
        <v>757</v>
      </c>
      <c r="D391" s="515"/>
      <c r="E391" s="515"/>
      <c r="F391" s="515"/>
      <c r="G391" s="516"/>
      <c r="I391" s="402"/>
      <c r="K391" s="402"/>
      <c r="L391" s="403"/>
      <c r="O391" s="392"/>
    </row>
    <row r="392" spans="1:80" ht="22.5">
      <c r="A392" s="444">
        <v>76</v>
      </c>
      <c r="B392" s="445" t="s">
        <v>763</v>
      </c>
      <c r="C392" s="446" t="s">
        <v>1958</v>
      </c>
      <c r="D392" s="447" t="s">
        <v>28</v>
      </c>
      <c r="E392" s="448">
        <v>88.4268</v>
      </c>
      <c r="F392" s="397"/>
      <c r="G392" s="425">
        <f>E392*F392</f>
        <v>0</v>
      </c>
      <c r="H392" s="399">
        <v>0.001</v>
      </c>
      <c r="I392" s="400">
        <f>E392*H392</f>
        <v>0.0884268</v>
      </c>
      <c r="J392" s="399"/>
      <c r="K392" s="400">
        <f>E392*J392</f>
        <v>0</v>
      </c>
      <c r="O392" s="392"/>
      <c r="AZ392" s="384">
        <v>2</v>
      </c>
      <c r="BA392" s="384">
        <f>IF(AZ392=1,G392,0)</f>
        <v>0</v>
      </c>
      <c r="BB392" s="384">
        <f>IF(AZ392=2,G392,0)</f>
        <v>0</v>
      </c>
      <c r="BC392" s="384">
        <f>IF(AZ392=3,G392,0)</f>
        <v>0</v>
      </c>
      <c r="BD392" s="384">
        <f>IF(AZ392=4,G392,0)</f>
        <v>0</v>
      </c>
      <c r="BE392" s="384">
        <f>IF(AZ392=5,G392,0)</f>
        <v>0</v>
      </c>
      <c r="CA392" s="392">
        <v>12</v>
      </c>
      <c r="CB392" s="392">
        <v>0</v>
      </c>
    </row>
    <row r="393" spans="1:15" ht="12.75">
      <c r="A393" s="433"/>
      <c r="B393" s="434"/>
      <c r="C393" s="514" t="s">
        <v>753</v>
      </c>
      <c r="D393" s="515"/>
      <c r="E393" s="515"/>
      <c r="F393" s="515"/>
      <c r="G393" s="516"/>
      <c r="I393" s="402"/>
      <c r="K393" s="402"/>
      <c r="L393" s="403"/>
      <c r="O393" s="392"/>
    </row>
    <row r="394" spans="1:15" ht="12.75">
      <c r="A394" s="433"/>
      <c r="B394" s="434"/>
      <c r="C394" s="514" t="s">
        <v>759</v>
      </c>
      <c r="D394" s="515"/>
      <c r="E394" s="515"/>
      <c r="F394" s="515"/>
      <c r="G394" s="516"/>
      <c r="I394" s="402"/>
      <c r="K394" s="402"/>
      <c r="L394" s="403"/>
      <c r="O394" s="392"/>
    </row>
    <row r="395" spans="1:15" ht="12.75">
      <c r="A395" s="433"/>
      <c r="B395" s="434"/>
      <c r="C395" s="514" t="s">
        <v>751</v>
      </c>
      <c r="D395" s="515"/>
      <c r="E395" s="515"/>
      <c r="F395" s="515"/>
      <c r="G395" s="516"/>
      <c r="I395" s="402"/>
      <c r="K395" s="402"/>
      <c r="L395" s="403"/>
      <c r="O395" s="392"/>
    </row>
    <row r="396" spans="1:15" ht="12.75">
      <c r="A396" s="433"/>
      <c r="B396" s="449"/>
      <c r="C396" s="517" t="s">
        <v>762</v>
      </c>
      <c r="D396" s="518"/>
      <c r="E396" s="452">
        <v>84.216</v>
      </c>
      <c r="F396" s="406"/>
      <c r="G396" s="453"/>
      <c r="H396" s="408"/>
      <c r="I396" s="402"/>
      <c r="J396" s="409"/>
      <c r="K396" s="402"/>
      <c r="M396" s="403"/>
      <c r="O396" s="392"/>
    </row>
    <row r="397" spans="1:15" ht="12.75">
      <c r="A397" s="433"/>
      <c r="B397" s="449"/>
      <c r="C397" s="517" t="s">
        <v>761</v>
      </c>
      <c r="D397" s="518"/>
      <c r="E397" s="452">
        <v>4.2108</v>
      </c>
      <c r="F397" s="406"/>
      <c r="G397" s="453"/>
      <c r="H397" s="408"/>
      <c r="I397" s="402"/>
      <c r="J397" s="409"/>
      <c r="K397" s="402"/>
      <c r="M397" s="403"/>
      <c r="O397" s="392"/>
    </row>
    <row r="398" spans="1:80" ht="22.5">
      <c r="A398" s="444">
        <v>77</v>
      </c>
      <c r="B398" s="445" t="s">
        <v>760</v>
      </c>
      <c r="C398" s="446" t="s">
        <v>1959</v>
      </c>
      <c r="D398" s="447" t="s">
        <v>203</v>
      </c>
      <c r="E398" s="448">
        <v>4.32</v>
      </c>
      <c r="F398" s="397"/>
      <c r="G398" s="425">
        <f>E398*F398</f>
        <v>0</v>
      </c>
      <c r="H398" s="399">
        <v>0.0365</v>
      </c>
      <c r="I398" s="400">
        <f>E398*H398</f>
        <v>0.15768</v>
      </c>
      <c r="J398" s="399"/>
      <c r="K398" s="400">
        <f>E398*J398</f>
        <v>0</v>
      </c>
      <c r="O398" s="392"/>
      <c r="AZ398" s="384">
        <v>2</v>
      </c>
      <c r="BA398" s="384">
        <f>IF(AZ398=1,G398,0)</f>
        <v>0</v>
      </c>
      <c r="BB398" s="384">
        <f>IF(AZ398=2,G398,0)</f>
        <v>0</v>
      </c>
      <c r="BC398" s="384">
        <f>IF(AZ398=3,G398,0)</f>
        <v>0</v>
      </c>
      <c r="BD398" s="384">
        <f>IF(AZ398=4,G398,0)</f>
        <v>0</v>
      </c>
      <c r="BE398" s="384">
        <f>IF(AZ398=5,G398,0)</f>
        <v>0</v>
      </c>
      <c r="CA398" s="392">
        <v>12</v>
      </c>
      <c r="CB398" s="392">
        <v>0</v>
      </c>
    </row>
    <row r="399" spans="1:15" ht="12.75">
      <c r="A399" s="433"/>
      <c r="B399" s="434"/>
      <c r="C399" s="514" t="s">
        <v>753</v>
      </c>
      <c r="D399" s="515"/>
      <c r="E399" s="515"/>
      <c r="F399" s="515"/>
      <c r="G399" s="516"/>
      <c r="I399" s="402"/>
      <c r="K399" s="402"/>
      <c r="L399" s="403"/>
      <c r="O399" s="392"/>
    </row>
    <row r="400" spans="1:15" ht="12.75">
      <c r="A400" s="433"/>
      <c r="B400" s="434"/>
      <c r="C400" s="514" t="s">
        <v>759</v>
      </c>
      <c r="D400" s="515"/>
      <c r="E400" s="515"/>
      <c r="F400" s="515"/>
      <c r="G400" s="516"/>
      <c r="I400" s="402"/>
      <c r="K400" s="402"/>
      <c r="L400" s="403"/>
      <c r="O400" s="392"/>
    </row>
    <row r="401" spans="1:15" ht="12.75">
      <c r="A401" s="433"/>
      <c r="B401" s="434"/>
      <c r="C401" s="514" t="s">
        <v>758</v>
      </c>
      <c r="D401" s="515"/>
      <c r="E401" s="515"/>
      <c r="F401" s="515"/>
      <c r="G401" s="516"/>
      <c r="I401" s="402"/>
      <c r="K401" s="402"/>
      <c r="L401" s="403"/>
      <c r="O401" s="392"/>
    </row>
    <row r="402" spans="1:15" ht="12.75">
      <c r="A402" s="433"/>
      <c r="B402" s="434"/>
      <c r="C402" s="514" t="s">
        <v>751</v>
      </c>
      <c r="D402" s="515"/>
      <c r="E402" s="515"/>
      <c r="F402" s="515"/>
      <c r="G402" s="516"/>
      <c r="I402" s="402"/>
      <c r="K402" s="402"/>
      <c r="L402" s="403"/>
      <c r="O402" s="392"/>
    </row>
    <row r="403" spans="1:15" ht="12.75">
      <c r="A403" s="433"/>
      <c r="B403" s="434"/>
      <c r="C403" s="514" t="s">
        <v>757</v>
      </c>
      <c r="D403" s="515"/>
      <c r="E403" s="515"/>
      <c r="F403" s="515"/>
      <c r="G403" s="516"/>
      <c r="I403" s="402"/>
      <c r="K403" s="402"/>
      <c r="L403" s="403"/>
      <c r="O403" s="392"/>
    </row>
    <row r="404" spans="1:15" ht="12.75">
      <c r="A404" s="433"/>
      <c r="B404" s="449"/>
      <c r="C404" s="517" t="s">
        <v>756</v>
      </c>
      <c r="D404" s="518"/>
      <c r="E404" s="452">
        <v>4.32</v>
      </c>
      <c r="F404" s="406"/>
      <c r="G404" s="453"/>
      <c r="H404" s="408"/>
      <c r="I404" s="402"/>
      <c r="J404" s="409"/>
      <c r="K404" s="402"/>
      <c r="M404" s="403"/>
      <c r="O404" s="392"/>
    </row>
    <row r="405" spans="1:80" ht="22.5">
      <c r="A405" s="444">
        <v>78</v>
      </c>
      <c r="B405" s="445" t="s">
        <v>755</v>
      </c>
      <c r="C405" s="446" t="s">
        <v>754</v>
      </c>
      <c r="D405" s="447" t="s">
        <v>268</v>
      </c>
      <c r="E405" s="448">
        <v>4</v>
      </c>
      <c r="F405" s="397"/>
      <c r="G405" s="425">
        <f>E405*F405</f>
        <v>0</v>
      </c>
      <c r="H405" s="399">
        <v>0.038</v>
      </c>
      <c r="I405" s="400">
        <f>E405*H405</f>
        <v>0.152</v>
      </c>
      <c r="J405" s="399"/>
      <c r="K405" s="400">
        <f>E405*J405</f>
        <v>0</v>
      </c>
      <c r="O405" s="392"/>
      <c r="AZ405" s="384">
        <v>2</v>
      </c>
      <c r="BA405" s="384">
        <f>IF(AZ405=1,G405,0)</f>
        <v>0</v>
      </c>
      <c r="BB405" s="384">
        <f>IF(AZ405=2,G405,0)</f>
        <v>0</v>
      </c>
      <c r="BC405" s="384">
        <f>IF(AZ405=3,G405,0)</f>
        <v>0</v>
      </c>
      <c r="BD405" s="384">
        <f>IF(AZ405=4,G405,0)</f>
        <v>0</v>
      </c>
      <c r="BE405" s="384">
        <f>IF(AZ405=5,G405,0)</f>
        <v>0</v>
      </c>
      <c r="CA405" s="392">
        <v>12</v>
      </c>
      <c r="CB405" s="392">
        <v>0</v>
      </c>
    </row>
    <row r="406" spans="1:15" ht="12.75">
      <c r="A406" s="433"/>
      <c r="B406" s="434"/>
      <c r="C406" s="514" t="s">
        <v>753</v>
      </c>
      <c r="D406" s="515"/>
      <c r="E406" s="515"/>
      <c r="F406" s="515"/>
      <c r="G406" s="516"/>
      <c r="I406" s="402"/>
      <c r="K406" s="402"/>
      <c r="L406" s="403"/>
      <c r="O406" s="392"/>
    </row>
    <row r="407" spans="1:15" ht="12.75">
      <c r="A407" s="433"/>
      <c r="B407" s="434"/>
      <c r="C407" s="514" t="s">
        <v>752</v>
      </c>
      <c r="D407" s="515"/>
      <c r="E407" s="515"/>
      <c r="F407" s="515"/>
      <c r="G407" s="516"/>
      <c r="I407" s="402"/>
      <c r="K407" s="402"/>
      <c r="L407" s="403"/>
      <c r="O407" s="392"/>
    </row>
    <row r="408" spans="1:15" ht="12.75">
      <c r="A408" s="433"/>
      <c r="B408" s="434"/>
      <c r="C408" s="514" t="s">
        <v>751</v>
      </c>
      <c r="D408" s="515"/>
      <c r="E408" s="515"/>
      <c r="F408" s="515"/>
      <c r="G408" s="516"/>
      <c r="I408" s="402"/>
      <c r="K408" s="402"/>
      <c r="L408" s="403"/>
      <c r="O408" s="392"/>
    </row>
    <row r="409" spans="1:80" ht="12.75">
      <c r="A409" s="444">
        <v>79</v>
      </c>
      <c r="B409" s="445" t="s">
        <v>623</v>
      </c>
      <c r="C409" s="446" t="s">
        <v>622</v>
      </c>
      <c r="D409" s="447" t="s">
        <v>262</v>
      </c>
      <c r="E409" s="448">
        <v>2.2005368</v>
      </c>
      <c r="F409" s="397"/>
      <c r="G409" s="425">
        <f>E409*F409</f>
        <v>0</v>
      </c>
      <c r="H409" s="399">
        <v>0</v>
      </c>
      <c r="I409" s="400">
        <f>E409*H409</f>
        <v>0</v>
      </c>
      <c r="J409" s="399"/>
      <c r="K409" s="400">
        <f>E409*J409</f>
        <v>0</v>
      </c>
      <c r="O409" s="392"/>
      <c r="AZ409" s="384">
        <v>2</v>
      </c>
      <c r="BA409" s="384">
        <f>IF(AZ409=1,G409,0)</f>
        <v>0</v>
      </c>
      <c r="BB409" s="384">
        <f>IF(AZ409=2,G409,0)</f>
        <v>0</v>
      </c>
      <c r="BC409" s="384">
        <f>IF(AZ409=3,G409,0)</f>
        <v>0</v>
      </c>
      <c r="BD409" s="384">
        <f>IF(AZ409=4,G409,0)</f>
        <v>0</v>
      </c>
      <c r="BE409" s="384">
        <f>IF(AZ409=5,G409,0)</f>
        <v>0</v>
      </c>
      <c r="CA409" s="392">
        <v>7</v>
      </c>
      <c r="CB409" s="392">
        <v>1001</v>
      </c>
    </row>
    <row r="410" spans="1:57" ht="12.75">
      <c r="A410" s="439"/>
      <c r="B410" s="440" t="s">
        <v>180</v>
      </c>
      <c r="C410" s="441" t="s">
        <v>275</v>
      </c>
      <c r="D410" s="442"/>
      <c r="E410" s="438"/>
      <c r="F410" s="443"/>
      <c r="G410" s="426">
        <f>SUM(G352:G409)</f>
        <v>0</v>
      </c>
      <c r="H410" s="416"/>
      <c r="I410" s="417">
        <f>SUM(I352:I409)</f>
        <v>2.2005368</v>
      </c>
      <c r="J410" s="416"/>
      <c r="K410" s="417">
        <f>SUM(K352:K409)</f>
        <v>0</v>
      </c>
      <c r="O410" s="392"/>
      <c r="BA410" s="418">
        <f>SUM(BA352:BA409)</f>
        <v>0</v>
      </c>
      <c r="BB410" s="418">
        <f>SUM(BB352:BB409)</f>
        <v>0</v>
      </c>
      <c r="BC410" s="418">
        <f>SUM(BC352:BC409)</f>
        <v>0</v>
      </c>
      <c r="BD410" s="418">
        <f>SUM(BD352:BD409)</f>
        <v>0</v>
      </c>
      <c r="BE410" s="418">
        <f>SUM(BE352:BE409)</f>
        <v>0</v>
      </c>
    </row>
    <row r="411" spans="1:15" ht="12.75">
      <c r="A411" s="427" t="s">
        <v>170</v>
      </c>
      <c r="B411" s="428" t="s">
        <v>600</v>
      </c>
      <c r="C411" s="429" t="s">
        <v>599</v>
      </c>
      <c r="D411" s="430"/>
      <c r="E411" s="431"/>
      <c r="F411" s="431"/>
      <c r="G411" s="432"/>
      <c r="H411" s="388"/>
      <c r="I411" s="389"/>
      <c r="J411" s="390"/>
      <c r="K411" s="391"/>
      <c r="O411" s="392"/>
    </row>
    <row r="412" spans="1:80" ht="12.75">
      <c r="A412" s="444">
        <v>80</v>
      </c>
      <c r="B412" s="445" t="s">
        <v>750</v>
      </c>
      <c r="C412" s="446" t="s">
        <v>749</v>
      </c>
      <c r="D412" s="447" t="s">
        <v>203</v>
      </c>
      <c r="E412" s="448">
        <v>24.8343</v>
      </c>
      <c r="F412" s="397"/>
      <c r="G412" s="425">
        <f>E412*F412</f>
        <v>0</v>
      </c>
      <c r="H412" s="399">
        <v>0.00037</v>
      </c>
      <c r="I412" s="400">
        <f>E412*H412</f>
        <v>0.009188690999999999</v>
      </c>
      <c r="J412" s="399">
        <v>0</v>
      </c>
      <c r="K412" s="400">
        <f>E412*J412</f>
        <v>0</v>
      </c>
      <c r="O412" s="392"/>
      <c r="AZ412" s="384">
        <v>2</v>
      </c>
      <c r="BA412" s="384">
        <f>IF(AZ412=1,G412,0)</f>
        <v>0</v>
      </c>
      <c r="BB412" s="384">
        <f>IF(AZ412=2,G412,0)</f>
        <v>0</v>
      </c>
      <c r="BC412" s="384">
        <f>IF(AZ412=3,G412,0)</f>
        <v>0</v>
      </c>
      <c r="BD412" s="384">
        <f>IF(AZ412=4,G412,0)</f>
        <v>0</v>
      </c>
      <c r="BE412" s="384">
        <f>IF(AZ412=5,G412,0)</f>
        <v>0</v>
      </c>
      <c r="CA412" s="392">
        <v>1</v>
      </c>
      <c r="CB412" s="392">
        <v>7</v>
      </c>
    </row>
    <row r="413" spans="1:15" ht="12.75">
      <c r="A413" s="433"/>
      <c r="B413" s="434"/>
      <c r="C413" s="514" t="s">
        <v>748</v>
      </c>
      <c r="D413" s="515"/>
      <c r="E413" s="515"/>
      <c r="F413" s="515"/>
      <c r="G413" s="516"/>
      <c r="I413" s="402"/>
      <c r="K413" s="402"/>
      <c r="L413" s="403"/>
      <c r="O413" s="392"/>
    </row>
    <row r="414" spans="1:15" ht="12.75">
      <c r="A414" s="433"/>
      <c r="B414" s="449"/>
      <c r="C414" s="517" t="s">
        <v>747</v>
      </c>
      <c r="D414" s="518"/>
      <c r="E414" s="452">
        <v>4.25</v>
      </c>
      <c r="F414" s="406"/>
      <c r="G414" s="453"/>
      <c r="H414" s="408"/>
      <c r="I414" s="402"/>
      <c r="J414" s="409"/>
      <c r="K414" s="402"/>
      <c r="M414" s="403"/>
      <c r="O414" s="392"/>
    </row>
    <row r="415" spans="1:15" ht="12.75">
      <c r="A415" s="433"/>
      <c r="B415" s="449"/>
      <c r="C415" s="517" t="s">
        <v>746</v>
      </c>
      <c r="D415" s="518"/>
      <c r="E415" s="452">
        <v>2.805</v>
      </c>
      <c r="F415" s="406"/>
      <c r="G415" s="453"/>
      <c r="H415" s="408"/>
      <c r="I415" s="402"/>
      <c r="J415" s="409"/>
      <c r="K415" s="402"/>
      <c r="M415" s="403"/>
      <c r="O415" s="392"/>
    </row>
    <row r="416" spans="1:15" ht="12.75">
      <c r="A416" s="433"/>
      <c r="B416" s="449"/>
      <c r="C416" s="517" t="s">
        <v>745</v>
      </c>
      <c r="D416" s="518"/>
      <c r="E416" s="452">
        <v>0.8</v>
      </c>
      <c r="F416" s="406"/>
      <c r="G416" s="453"/>
      <c r="H416" s="408"/>
      <c r="I416" s="402"/>
      <c r="J416" s="409"/>
      <c r="K416" s="402"/>
      <c r="M416" s="403"/>
      <c r="O416" s="392"/>
    </row>
    <row r="417" spans="1:15" ht="12.75">
      <c r="A417" s="433"/>
      <c r="B417" s="449"/>
      <c r="C417" s="517" t="s">
        <v>744</v>
      </c>
      <c r="D417" s="518"/>
      <c r="E417" s="452">
        <v>4.1233</v>
      </c>
      <c r="F417" s="406"/>
      <c r="G417" s="453"/>
      <c r="H417" s="408"/>
      <c r="I417" s="402"/>
      <c r="J417" s="409"/>
      <c r="K417" s="402"/>
      <c r="M417" s="403"/>
      <c r="O417" s="392"/>
    </row>
    <row r="418" spans="1:15" ht="12.75">
      <c r="A418" s="433"/>
      <c r="B418" s="449"/>
      <c r="C418" s="517" t="s">
        <v>743</v>
      </c>
      <c r="D418" s="518"/>
      <c r="E418" s="452">
        <v>1.02</v>
      </c>
      <c r="F418" s="406"/>
      <c r="G418" s="453"/>
      <c r="H418" s="408"/>
      <c r="I418" s="402"/>
      <c r="J418" s="409"/>
      <c r="K418" s="402"/>
      <c r="M418" s="403"/>
      <c r="O418" s="392"/>
    </row>
    <row r="419" spans="1:15" ht="12.75">
      <c r="A419" s="433"/>
      <c r="B419" s="449"/>
      <c r="C419" s="517" t="s">
        <v>742</v>
      </c>
      <c r="D419" s="518"/>
      <c r="E419" s="452">
        <v>8.536</v>
      </c>
      <c r="F419" s="406"/>
      <c r="G419" s="453"/>
      <c r="H419" s="408"/>
      <c r="I419" s="402"/>
      <c r="J419" s="409"/>
      <c r="K419" s="402"/>
      <c r="M419" s="403"/>
      <c r="O419" s="392"/>
    </row>
    <row r="420" spans="1:15" ht="12.75">
      <c r="A420" s="433"/>
      <c r="B420" s="449"/>
      <c r="C420" s="517" t="s">
        <v>741</v>
      </c>
      <c r="D420" s="518"/>
      <c r="E420" s="452">
        <v>3.3</v>
      </c>
      <c r="F420" s="406"/>
      <c r="G420" s="453"/>
      <c r="H420" s="408"/>
      <c r="I420" s="402"/>
      <c r="J420" s="409"/>
      <c r="K420" s="402"/>
      <c r="M420" s="403"/>
      <c r="O420" s="392"/>
    </row>
    <row r="421" spans="1:80" ht="22.5">
      <c r="A421" s="444">
        <v>81</v>
      </c>
      <c r="B421" s="445" t="s">
        <v>740</v>
      </c>
      <c r="C421" s="446" t="s">
        <v>739</v>
      </c>
      <c r="D421" s="447" t="s">
        <v>203</v>
      </c>
      <c r="E421" s="448">
        <v>71.0925</v>
      </c>
      <c r="F421" s="397"/>
      <c r="G421" s="425">
        <f>E421*F421</f>
        <v>0</v>
      </c>
      <c r="H421" s="399">
        <v>0</v>
      </c>
      <c r="I421" s="400">
        <f>E421*H421</f>
        <v>0</v>
      </c>
      <c r="J421" s="399"/>
      <c r="K421" s="400">
        <f>E421*J421</f>
        <v>0</v>
      </c>
      <c r="O421" s="392"/>
      <c r="AZ421" s="384">
        <v>2</v>
      </c>
      <c r="BA421" s="384">
        <f>IF(AZ421=1,G421,0)</f>
        <v>0</v>
      </c>
      <c r="BB421" s="384">
        <f>IF(AZ421=2,G421,0)</f>
        <v>0</v>
      </c>
      <c r="BC421" s="384">
        <f>IF(AZ421=3,G421,0)</f>
        <v>0</v>
      </c>
      <c r="BD421" s="384">
        <f>IF(AZ421=4,G421,0)</f>
        <v>0</v>
      </c>
      <c r="BE421" s="384">
        <f>IF(AZ421=5,G421,0)</f>
        <v>0</v>
      </c>
      <c r="CA421" s="392">
        <v>12</v>
      </c>
      <c r="CB421" s="392">
        <v>0</v>
      </c>
    </row>
    <row r="422" spans="1:15" ht="12.75">
      <c r="A422" s="433"/>
      <c r="B422" s="434"/>
      <c r="C422" s="514" t="s">
        <v>738</v>
      </c>
      <c r="D422" s="515"/>
      <c r="E422" s="515"/>
      <c r="F422" s="515"/>
      <c r="G422" s="516"/>
      <c r="I422" s="402"/>
      <c r="K422" s="402"/>
      <c r="L422" s="403"/>
      <c r="O422" s="392"/>
    </row>
    <row r="423" spans="1:15" ht="12.75">
      <c r="A423" s="433"/>
      <c r="B423" s="449"/>
      <c r="C423" s="517" t="s">
        <v>733</v>
      </c>
      <c r="D423" s="518"/>
      <c r="E423" s="452">
        <v>17</v>
      </c>
      <c r="F423" s="406"/>
      <c r="G423" s="453"/>
      <c r="H423" s="408"/>
      <c r="I423" s="402"/>
      <c r="J423" s="409"/>
      <c r="K423" s="402"/>
      <c r="M423" s="403"/>
      <c r="O423" s="392"/>
    </row>
    <row r="424" spans="1:15" ht="12.75">
      <c r="A424" s="433"/>
      <c r="B424" s="449"/>
      <c r="C424" s="517" t="s">
        <v>732</v>
      </c>
      <c r="D424" s="518"/>
      <c r="E424" s="452">
        <v>10.55</v>
      </c>
      <c r="F424" s="406"/>
      <c r="G424" s="453"/>
      <c r="H424" s="408"/>
      <c r="I424" s="402"/>
      <c r="J424" s="409"/>
      <c r="K424" s="402"/>
      <c r="M424" s="403"/>
      <c r="O424" s="392"/>
    </row>
    <row r="425" spans="1:15" ht="12.75">
      <c r="A425" s="433"/>
      <c r="B425" s="449"/>
      <c r="C425" s="517" t="s">
        <v>731</v>
      </c>
      <c r="D425" s="518"/>
      <c r="E425" s="452">
        <v>8.18</v>
      </c>
      <c r="F425" s="406"/>
      <c r="G425" s="453"/>
      <c r="H425" s="408"/>
      <c r="I425" s="402"/>
      <c r="J425" s="409"/>
      <c r="K425" s="402"/>
      <c r="M425" s="403"/>
      <c r="O425" s="392"/>
    </row>
    <row r="426" spans="1:15" ht="12.75">
      <c r="A426" s="433"/>
      <c r="B426" s="449"/>
      <c r="C426" s="517" t="s">
        <v>730</v>
      </c>
      <c r="D426" s="518"/>
      <c r="E426" s="452">
        <v>8.8625</v>
      </c>
      <c r="F426" s="406"/>
      <c r="G426" s="453"/>
      <c r="H426" s="408"/>
      <c r="I426" s="402"/>
      <c r="J426" s="409"/>
      <c r="K426" s="402"/>
      <c r="M426" s="403"/>
      <c r="O426" s="392"/>
    </row>
    <row r="427" spans="1:15" ht="12.75">
      <c r="A427" s="433"/>
      <c r="B427" s="449"/>
      <c r="C427" s="517" t="s">
        <v>729</v>
      </c>
      <c r="D427" s="518"/>
      <c r="E427" s="452">
        <v>5</v>
      </c>
      <c r="F427" s="406"/>
      <c r="G427" s="453"/>
      <c r="H427" s="408"/>
      <c r="I427" s="402"/>
      <c r="J427" s="409"/>
      <c r="K427" s="402"/>
      <c r="M427" s="403"/>
      <c r="O427" s="392"/>
    </row>
    <row r="428" spans="1:15" ht="12.75">
      <c r="A428" s="433"/>
      <c r="B428" s="449"/>
      <c r="C428" s="517" t="s">
        <v>728</v>
      </c>
      <c r="D428" s="518"/>
      <c r="E428" s="452">
        <v>4.5</v>
      </c>
      <c r="F428" s="406"/>
      <c r="G428" s="453"/>
      <c r="H428" s="408"/>
      <c r="I428" s="402"/>
      <c r="J428" s="409"/>
      <c r="K428" s="402"/>
      <c r="M428" s="403"/>
      <c r="O428" s="392"/>
    </row>
    <row r="429" spans="1:15" ht="12.75">
      <c r="A429" s="433"/>
      <c r="B429" s="449"/>
      <c r="C429" s="517" t="s">
        <v>727</v>
      </c>
      <c r="D429" s="518"/>
      <c r="E429" s="452">
        <v>1</v>
      </c>
      <c r="F429" s="406"/>
      <c r="G429" s="453"/>
      <c r="H429" s="408"/>
      <c r="I429" s="402"/>
      <c r="J429" s="409"/>
      <c r="K429" s="402"/>
      <c r="M429" s="403"/>
      <c r="O429" s="392"/>
    </row>
    <row r="430" spans="1:15" ht="12.75">
      <c r="A430" s="433"/>
      <c r="B430" s="449"/>
      <c r="C430" s="517" t="s">
        <v>726</v>
      </c>
      <c r="D430" s="518"/>
      <c r="E430" s="452">
        <v>6</v>
      </c>
      <c r="F430" s="406"/>
      <c r="G430" s="453"/>
      <c r="H430" s="408"/>
      <c r="I430" s="402"/>
      <c r="J430" s="409"/>
      <c r="K430" s="402"/>
      <c r="M430" s="403"/>
      <c r="O430" s="392"/>
    </row>
    <row r="431" spans="1:15" ht="12.75">
      <c r="A431" s="433"/>
      <c r="B431" s="449"/>
      <c r="C431" s="517" t="s">
        <v>725</v>
      </c>
      <c r="D431" s="518"/>
      <c r="E431" s="452">
        <v>10</v>
      </c>
      <c r="F431" s="406"/>
      <c r="G431" s="453"/>
      <c r="H431" s="408"/>
      <c r="I431" s="402"/>
      <c r="J431" s="409"/>
      <c r="K431" s="402"/>
      <c r="M431" s="403"/>
      <c r="O431" s="392"/>
    </row>
    <row r="432" spans="1:80" ht="12.75">
      <c r="A432" s="444">
        <v>82</v>
      </c>
      <c r="B432" s="445" t="s">
        <v>737</v>
      </c>
      <c r="C432" s="446" t="s">
        <v>736</v>
      </c>
      <c r="D432" s="447" t="s">
        <v>203</v>
      </c>
      <c r="E432" s="448">
        <v>71.0925</v>
      </c>
      <c r="F432" s="397"/>
      <c r="G432" s="425">
        <f>E432*F432</f>
        <v>0</v>
      </c>
      <c r="H432" s="399">
        <v>8E-05</v>
      </c>
      <c r="I432" s="400">
        <f>E432*H432</f>
        <v>0.0056874000000000004</v>
      </c>
      <c r="J432" s="399">
        <v>0</v>
      </c>
      <c r="K432" s="400">
        <f>E432*J432</f>
        <v>0</v>
      </c>
      <c r="O432" s="392"/>
      <c r="AZ432" s="384">
        <v>2</v>
      </c>
      <c r="BA432" s="384">
        <f>IF(AZ432=1,G432,0)</f>
        <v>0</v>
      </c>
      <c r="BB432" s="384">
        <f>IF(AZ432=2,G432,0)</f>
        <v>0</v>
      </c>
      <c r="BC432" s="384">
        <f>IF(AZ432=3,G432,0)</f>
        <v>0</v>
      </c>
      <c r="BD432" s="384">
        <f>IF(AZ432=4,G432,0)</f>
        <v>0</v>
      </c>
      <c r="BE432" s="384">
        <f>IF(AZ432=5,G432,0)</f>
        <v>0</v>
      </c>
      <c r="CA432" s="392">
        <v>1</v>
      </c>
      <c r="CB432" s="392">
        <v>7</v>
      </c>
    </row>
    <row r="433" spans="1:15" ht="12.75">
      <c r="A433" s="433"/>
      <c r="B433" s="449"/>
      <c r="C433" s="517" t="s">
        <v>733</v>
      </c>
      <c r="D433" s="518"/>
      <c r="E433" s="452">
        <v>17</v>
      </c>
      <c r="F433" s="406"/>
      <c r="G433" s="453"/>
      <c r="H433" s="408"/>
      <c r="I433" s="402"/>
      <c r="J433" s="409"/>
      <c r="K433" s="402"/>
      <c r="M433" s="403"/>
      <c r="O433" s="392"/>
    </row>
    <row r="434" spans="1:15" ht="12.75">
      <c r="A434" s="433"/>
      <c r="B434" s="449"/>
      <c r="C434" s="517" t="s">
        <v>732</v>
      </c>
      <c r="D434" s="518"/>
      <c r="E434" s="452">
        <v>10.55</v>
      </c>
      <c r="F434" s="406"/>
      <c r="G434" s="453"/>
      <c r="H434" s="408"/>
      <c r="I434" s="402"/>
      <c r="J434" s="409"/>
      <c r="K434" s="402"/>
      <c r="M434" s="403"/>
      <c r="O434" s="392"/>
    </row>
    <row r="435" spans="1:15" ht="12.75">
      <c r="A435" s="433"/>
      <c r="B435" s="449"/>
      <c r="C435" s="517" t="s">
        <v>731</v>
      </c>
      <c r="D435" s="518"/>
      <c r="E435" s="452">
        <v>8.18</v>
      </c>
      <c r="F435" s="406"/>
      <c r="G435" s="453"/>
      <c r="H435" s="408"/>
      <c r="I435" s="402"/>
      <c r="J435" s="409"/>
      <c r="K435" s="402"/>
      <c r="M435" s="403"/>
      <c r="O435" s="392"/>
    </row>
    <row r="436" spans="1:15" ht="12.75">
      <c r="A436" s="433"/>
      <c r="B436" s="449"/>
      <c r="C436" s="517" t="s">
        <v>730</v>
      </c>
      <c r="D436" s="518"/>
      <c r="E436" s="452">
        <v>8.8625</v>
      </c>
      <c r="F436" s="406"/>
      <c r="G436" s="453"/>
      <c r="H436" s="408"/>
      <c r="I436" s="402"/>
      <c r="J436" s="409"/>
      <c r="K436" s="402"/>
      <c r="M436" s="403"/>
      <c r="O436" s="392"/>
    </row>
    <row r="437" spans="1:15" ht="12.75">
      <c r="A437" s="433"/>
      <c r="B437" s="449"/>
      <c r="C437" s="517" t="s">
        <v>729</v>
      </c>
      <c r="D437" s="518"/>
      <c r="E437" s="452">
        <v>5</v>
      </c>
      <c r="F437" s="406"/>
      <c r="G437" s="453"/>
      <c r="H437" s="408"/>
      <c r="I437" s="402"/>
      <c r="J437" s="409"/>
      <c r="K437" s="402"/>
      <c r="M437" s="403"/>
      <c r="O437" s="392"/>
    </row>
    <row r="438" spans="1:15" ht="12.75">
      <c r="A438" s="433"/>
      <c r="B438" s="449"/>
      <c r="C438" s="517" t="s">
        <v>728</v>
      </c>
      <c r="D438" s="518"/>
      <c r="E438" s="452">
        <v>4.5</v>
      </c>
      <c r="F438" s="406"/>
      <c r="G438" s="453"/>
      <c r="H438" s="408"/>
      <c r="I438" s="402"/>
      <c r="J438" s="409"/>
      <c r="K438" s="402"/>
      <c r="M438" s="403"/>
      <c r="O438" s="392"/>
    </row>
    <row r="439" spans="1:15" ht="12.75">
      <c r="A439" s="433"/>
      <c r="B439" s="449"/>
      <c r="C439" s="517" t="s">
        <v>727</v>
      </c>
      <c r="D439" s="518"/>
      <c r="E439" s="452">
        <v>1</v>
      </c>
      <c r="F439" s="406"/>
      <c r="G439" s="453"/>
      <c r="H439" s="408"/>
      <c r="I439" s="402"/>
      <c r="J439" s="409"/>
      <c r="K439" s="402"/>
      <c r="M439" s="403"/>
      <c r="O439" s="392"/>
    </row>
    <row r="440" spans="1:15" ht="12.75">
      <c r="A440" s="433"/>
      <c r="B440" s="449"/>
      <c r="C440" s="517" t="s">
        <v>726</v>
      </c>
      <c r="D440" s="518"/>
      <c r="E440" s="452">
        <v>6</v>
      </c>
      <c r="F440" s="406"/>
      <c r="G440" s="453"/>
      <c r="H440" s="408"/>
      <c r="I440" s="402"/>
      <c r="J440" s="409"/>
      <c r="K440" s="402"/>
      <c r="M440" s="403"/>
      <c r="O440" s="392"/>
    </row>
    <row r="441" spans="1:15" ht="12.75">
      <c r="A441" s="433"/>
      <c r="B441" s="449"/>
      <c r="C441" s="517" t="s">
        <v>725</v>
      </c>
      <c r="D441" s="518"/>
      <c r="E441" s="452">
        <v>10</v>
      </c>
      <c r="F441" s="406"/>
      <c r="G441" s="453"/>
      <c r="H441" s="408"/>
      <c r="I441" s="402"/>
      <c r="J441" s="409"/>
      <c r="K441" s="402"/>
      <c r="M441" s="403"/>
      <c r="O441" s="392"/>
    </row>
    <row r="442" spans="1:80" ht="12.75">
      <c r="A442" s="444">
        <v>83</v>
      </c>
      <c r="B442" s="445" t="s">
        <v>735</v>
      </c>
      <c r="C442" s="446" t="s">
        <v>734</v>
      </c>
      <c r="D442" s="447" t="s">
        <v>203</v>
      </c>
      <c r="E442" s="448">
        <v>71.0925</v>
      </c>
      <c r="F442" s="397"/>
      <c r="G442" s="425">
        <f>E442*F442</f>
        <v>0</v>
      </c>
      <c r="H442" s="399">
        <v>0.00032</v>
      </c>
      <c r="I442" s="400">
        <f>E442*H442</f>
        <v>0.022749600000000002</v>
      </c>
      <c r="J442" s="399">
        <v>0</v>
      </c>
      <c r="K442" s="400">
        <f>E442*J442</f>
        <v>0</v>
      </c>
      <c r="O442" s="392"/>
      <c r="AZ442" s="384">
        <v>2</v>
      </c>
      <c r="BA442" s="384">
        <f>IF(AZ442=1,G442,0)</f>
        <v>0</v>
      </c>
      <c r="BB442" s="384">
        <f>IF(AZ442=2,G442,0)</f>
        <v>0</v>
      </c>
      <c r="BC442" s="384">
        <f>IF(AZ442=3,G442,0)</f>
        <v>0</v>
      </c>
      <c r="BD442" s="384">
        <f>IF(AZ442=4,G442,0)</f>
        <v>0</v>
      </c>
      <c r="BE442" s="384">
        <f>IF(AZ442=5,G442,0)</f>
        <v>0</v>
      </c>
      <c r="CA442" s="392">
        <v>1</v>
      </c>
      <c r="CB442" s="392">
        <v>7</v>
      </c>
    </row>
    <row r="443" spans="1:15" ht="12.75">
      <c r="A443" s="433"/>
      <c r="B443" s="449"/>
      <c r="C443" s="517" t="s">
        <v>733</v>
      </c>
      <c r="D443" s="518"/>
      <c r="E443" s="452">
        <v>17</v>
      </c>
      <c r="F443" s="406"/>
      <c r="G443" s="453"/>
      <c r="H443" s="408"/>
      <c r="I443" s="402"/>
      <c r="J443" s="409"/>
      <c r="K443" s="402"/>
      <c r="M443" s="403"/>
      <c r="O443" s="392"/>
    </row>
    <row r="444" spans="1:15" ht="12.75">
      <c r="A444" s="433"/>
      <c r="B444" s="449"/>
      <c r="C444" s="517" t="s">
        <v>732</v>
      </c>
      <c r="D444" s="518"/>
      <c r="E444" s="452">
        <v>10.55</v>
      </c>
      <c r="F444" s="406"/>
      <c r="G444" s="453"/>
      <c r="H444" s="408"/>
      <c r="I444" s="402"/>
      <c r="J444" s="409"/>
      <c r="K444" s="402"/>
      <c r="M444" s="403"/>
      <c r="O444" s="392"/>
    </row>
    <row r="445" spans="1:15" ht="12.75">
      <c r="A445" s="433"/>
      <c r="B445" s="449"/>
      <c r="C445" s="517" t="s">
        <v>731</v>
      </c>
      <c r="D445" s="518"/>
      <c r="E445" s="452">
        <v>8.18</v>
      </c>
      <c r="F445" s="406"/>
      <c r="G445" s="453"/>
      <c r="H445" s="408"/>
      <c r="I445" s="402"/>
      <c r="J445" s="409"/>
      <c r="K445" s="402"/>
      <c r="M445" s="403"/>
      <c r="O445" s="392"/>
    </row>
    <row r="446" spans="1:15" ht="12.75">
      <c r="A446" s="433"/>
      <c r="B446" s="449"/>
      <c r="C446" s="517" t="s">
        <v>730</v>
      </c>
      <c r="D446" s="518"/>
      <c r="E446" s="452">
        <v>8.8625</v>
      </c>
      <c r="F446" s="406"/>
      <c r="G446" s="453"/>
      <c r="H446" s="408"/>
      <c r="I446" s="402"/>
      <c r="J446" s="409"/>
      <c r="K446" s="402"/>
      <c r="M446" s="403"/>
      <c r="O446" s="392"/>
    </row>
    <row r="447" spans="1:15" ht="12.75">
      <c r="A447" s="433"/>
      <c r="B447" s="449"/>
      <c r="C447" s="517" t="s">
        <v>729</v>
      </c>
      <c r="D447" s="518"/>
      <c r="E447" s="452">
        <v>5</v>
      </c>
      <c r="F447" s="406"/>
      <c r="G447" s="453"/>
      <c r="H447" s="408"/>
      <c r="I447" s="402"/>
      <c r="J447" s="409"/>
      <c r="K447" s="402"/>
      <c r="M447" s="403"/>
      <c r="O447" s="392"/>
    </row>
    <row r="448" spans="1:15" ht="12.75">
      <c r="A448" s="433"/>
      <c r="B448" s="449"/>
      <c r="C448" s="517" t="s">
        <v>728</v>
      </c>
      <c r="D448" s="518"/>
      <c r="E448" s="452">
        <v>4.5</v>
      </c>
      <c r="F448" s="406"/>
      <c r="G448" s="453"/>
      <c r="H448" s="408"/>
      <c r="I448" s="402"/>
      <c r="J448" s="409"/>
      <c r="K448" s="402"/>
      <c r="M448" s="403"/>
      <c r="O448" s="392"/>
    </row>
    <row r="449" spans="1:15" ht="12.75">
      <c r="A449" s="433"/>
      <c r="B449" s="449"/>
      <c r="C449" s="517" t="s">
        <v>727</v>
      </c>
      <c r="D449" s="518"/>
      <c r="E449" s="452">
        <v>1</v>
      </c>
      <c r="F449" s="406"/>
      <c r="G449" s="453"/>
      <c r="H449" s="408"/>
      <c r="I449" s="402"/>
      <c r="J449" s="409"/>
      <c r="K449" s="402"/>
      <c r="M449" s="403"/>
      <c r="O449" s="392"/>
    </row>
    <row r="450" spans="1:15" ht="12.75">
      <c r="A450" s="433"/>
      <c r="B450" s="449"/>
      <c r="C450" s="517" t="s">
        <v>726</v>
      </c>
      <c r="D450" s="518"/>
      <c r="E450" s="452">
        <v>6</v>
      </c>
      <c r="F450" s="406"/>
      <c r="G450" s="453"/>
      <c r="H450" s="408"/>
      <c r="I450" s="402"/>
      <c r="J450" s="409"/>
      <c r="K450" s="402"/>
      <c r="M450" s="403"/>
      <c r="O450" s="392"/>
    </row>
    <row r="451" spans="1:15" ht="12.75">
      <c r="A451" s="433"/>
      <c r="B451" s="449"/>
      <c r="C451" s="517" t="s">
        <v>725</v>
      </c>
      <c r="D451" s="518"/>
      <c r="E451" s="452">
        <v>10</v>
      </c>
      <c r="F451" s="406"/>
      <c r="G451" s="453"/>
      <c r="H451" s="408"/>
      <c r="I451" s="402"/>
      <c r="J451" s="409"/>
      <c r="K451" s="402"/>
      <c r="M451" s="403"/>
      <c r="O451" s="392"/>
    </row>
    <row r="452" spans="1:57" ht="12.75">
      <c r="A452" s="439"/>
      <c r="B452" s="440" t="s">
        <v>180</v>
      </c>
      <c r="C452" s="441" t="s">
        <v>724</v>
      </c>
      <c r="D452" s="442"/>
      <c r="E452" s="438"/>
      <c r="F452" s="443"/>
      <c r="G452" s="426">
        <f>SUM(G411:G451)</f>
        <v>0</v>
      </c>
      <c r="H452" s="416"/>
      <c r="I452" s="417">
        <f>SUM(I411:I451)</f>
        <v>0.037625691</v>
      </c>
      <c r="J452" s="416"/>
      <c r="K452" s="417">
        <f>SUM(K411:K451)</f>
        <v>0</v>
      </c>
      <c r="O452" s="392"/>
      <c r="BA452" s="418">
        <f>SUM(BA411:BA451)</f>
        <v>0</v>
      </c>
      <c r="BB452" s="418">
        <f>SUM(BB411:BB451)</f>
        <v>0</v>
      </c>
      <c r="BC452" s="418">
        <f>SUM(BC411:BC451)</f>
        <v>0</v>
      </c>
      <c r="BD452" s="418">
        <f>SUM(BD411:BD451)</f>
        <v>0</v>
      </c>
      <c r="BE452" s="418">
        <f>SUM(BE411:BE451)</f>
        <v>0</v>
      </c>
    </row>
    <row r="453" spans="1:15" ht="12.75">
      <c r="A453" s="427" t="s">
        <v>170</v>
      </c>
      <c r="B453" s="428" t="s">
        <v>598</v>
      </c>
      <c r="C453" s="429" t="s">
        <v>597</v>
      </c>
      <c r="D453" s="430"/>
      <c r="E453" s="431"/>
      <c r="F453" s="431"/>
      <c r="G453" s="432"/>
      <c r="H453" s="388"/>
      <c r="I453" s="389"/>
      <c r="J453" s="390"/>
      <c r="K453" s="391"/>
      <c r="O453" s="392"/>
    </row>
    <row r="454" spans="1:80" ht="12.75">
      <c r="A454" s="444">
        <v>84</v>
      </c>
      <c r="B454" s="445" t="s">
        <v>723</v>
      </c>
      <c r="C454" s="446" t="s">
        <v>722</v>
      </c>
      <c r="D454" s="447" t="s">
        <v>203</v>
      </c>
      <c r="E454" s="448">
        <v>147.045</v>
      </c>
      <c r="F454" s="397"/>
      <c r="G454" s="425">
        <f>E454*F454</f>
        <v>0</v>
      </c>
      <c r="H454" s="399">
        <v>7E-05</v>
      </c>
      <c r="I454" s="400">
        <f>E454*H454</f>
        <v>0.010293149999999997</v>
      </c>
      <c r="J454" s="399"/>
      <c r="K454" s="400">
        <f>E454*J454</f>
        <v>0</v>
      </c>
      <c r="O454" s="392"/>
      <c r="AZ454" s="384">
        <v>2</v>
      </c>
      <c r="BA454" s="384">
        <f>IF(AZ454=1,G454,0)</f>
        <v>0</v>
      </c>
      <c r="BB454" s="384">
        <f>IF(AZ454=2,G454,0)</f>
        <v>0</v>
      </c>
      <c r="BC454" s="384">
        <f>IF(AZ454=3,G454,0)</f>
        <v>0</v>
      </c>
      <c r="BD454" s="384">
        <f>IF(AZ454=4,G454,0)</f>
        <v>0</v>
      </c>
      <c r="BE454" s="384">
        <f>IF(AZ454=5,G454,0)</f>
        <v>0</v>
      </c>
      <c r="CA454" s="392">
        <v>12</v>
      </c>
      <c r="CB454" s="392">
        <v>0</v>
      </c>
    </row>
    <row r="455" spans="1:15" ht="12.75">
      <c r="A455" s="433"/>
      <c r="B455" s="449"/>
      <c r="C455" s="517" t="s">
        <v>718</v>
      </c>
      <c r="D455" s="518"/>
      <c r="E455" s="452">
        <v>11.0138</v>
      </c>
      <c r="F455" s="406"/>
      <c r="G455" s="453"/>
      <c r="H455" s="408"/>
      <c r="I455" s="402"/>
      <c r="J455" s="409"/>
      <c r="K455" s="402"/>
      <c r="M455" s="403"/>
      <c r="O455" s="392"/>
    </row>
    <row r="456" spans="1:15" ht="12.75">
      <c r="A456" s="433"/>
      <c r="B456" s="449"/>
      <c r="C456" s="517" t="s">
        <v>717</v>
      </c>
      <c r="D456" s="518"/>
      <c r="E456" s="452">
        <v>52.63</v>
      </c>
      <c r="F456" s="406"/>
      <c r="G456" s="453"/>
      <c r="H456" s="408"/>
      <c r="I456" s="402"/>
      <c r="J456" s="409"/>
      <c r="K456" s="402"/>
      <c r="M456" s="403"/>
      <c r="O456" s="392"/>
    </row>
    <row r="457" spans="1:15" ht="12.75">
      <c r="A457" s="433"/>
      <c r="B457" s="449"/>
      <c r="C457" s="517" t="s">
        <v>716</v>
      </c>
      <c r="D457" s="518"/>
      <c r="E457" s="452">
        <v>-3.625</v>
      </c>
      <c r="F457" s="406"/>
      <c r="G457" s="453"/>
      <c r="H457" s="408"/>
      <c r="I457" s="402"/>
      <c r="J457" s="409"/>
      <c r="K457" s="402"/>
      <c r="M457" s="403"/>
      <c r="O457" s="392"/>
    </row>
    <row r="458" spans="1:15" ht="12.75">
      <c r="A458" s="433"/>
      <c r="B458" s="449"/>
      <c r="C458" s="517" t="s">
        <v>715</v>
      </c>
      <c r="D458" s="518"/>
      <c r="E458" s="452">
        <v>-2.7</v>
      </c>
      <c r="F458" s="406"/>
      <c r="G458" s="453"/>
      <c r="H458" s="408"/>
      <c r="I458" s="402"/>
      <c r="J458" s="409"/>
      <c r="K458" s="402"/>
      <c r="M458" s="403"/>
      <c r="O458" s="392"/>
    </row>
    <row r="459" spans="1:15" ht="12.75">
      <c r="A459" s="433"/>
      <c r="B459" s="449"/>
      <c r="C459" s="517" t="s">
        <v>714</v>
      </c>
      <c r="D459" s="518"/>
      <c r="E459" s="452">
        <v>0.663</v>
      </c>
      <c r="F459" s="406"/>
      <c r="G459" s="453"/>
      <c r="H459" s="408"/>
      <c r="I459" s="402"/>
      <c r="J459" s="409"/>
      <c r="K459" s="402"/>
      <c r="M459" s="403"/>
      <c r="O459" s="392"/>
    </row>
    <row r="460" spans="1:15" ht="12.75">
      <c r="A460" s="433"/>
      <c r="B460" s="449"/>
      <c r="C460" s="517" t="s">
        <v>713</v>
      </c>
      <c r="D460" s="518"/>
      <c r="E460" s="452">
        <v>25.2538</v>
      </c>
      <c r="F460" s="406"/>
      <c r="G460" s="453"/>
      <c r="H460" s="408"/>
      <c r="I460" s="402"/>
      <c r="J460" s="409"/>
      <c r="K460" s="402"/>
      <c r="M460" s="403"/>
      <c r="O460" s="392"/>
    </row>
    <row r="461" spans="1:15" ht="12.75">
      <c r="A461" s="433"/>
      <c r="B461" s="449"/>
      <c r="C461" s="517" t="s">
        <v>712</v>
      </c>
      <c r="D461" s="518"/>
      <c r="E461" s="452">
        <v>76.95</v>
      </c>
      <c r="F461" s="406"/>
      <c r="G461" s="453"/>
      <c r="H461" s="408"/>
      <c r="I461" s="402"/>
      <c r="J461" s="409"/>
      <c r="K461" s="402"/>
      <c r="M461" s="403"/>
      <c r="O461" s="392"/>
    </row>
    <row r="462" spans="1:15" ht="12.75">
      <c r="A462" s="433"/>
      <c r="B462" s="449"/>
      <c r="C462" s="517" t="s">
        <v>711</v>
      </c>
      <c r="D462" s="518"/>
      <c r="E462" s="452">
        <v>-7.25</v>
      </c>
      <c r="F462" s="406"/>
      <c r="G462" s="453"/>
      <c r="H462" s="408"/>
      <c r="I462" s="402"/>
      <c r="J462" s="409"/>
      <c r="K462" s="402"/>
      <c r="M462" s="403"/>
      <c r="O462" s="392"/>
    </row>
    <row r="463" spans="1:15" ht="12.75">
      <c r="A463" s="433"/>
      <c r="B463" s="449"/>
      <c r="C463" s="517" t="s">
        <v>710</v>
      </c>
      <c r="D463" s="518"/>
      <c r="E463" s="452">
        <v>-10.8</v>
      </c>
      <c r="F463" s="406"/>
      <c r="G463" s="453"/>
      <c r="H463" s="408"/>
      <c r="I463" s="402"/>
      <c r="J463" s="409"/>
      <c r="K463" s="402"/>
      <c r="M463" s="403"/>
      <c r="O463" s="392"/>
    </row>
    <row r="464" spans="1:15" ht="12.75">
      <c r="A464" s="433"/>
      <c r="B464" s="449"/>
      <c r="C464" s="517" t="s">
        <v>709</v>
      </c>
      <c r="D464" s="518"/>
      <c r="E464" s="452">
        <v>2.2575</v>
      </c>
      <c r="F464" s="406"/>
      <c r="G464" s="453"/>
      <c r="H464" s="408"/>
      <c r="I464" s="402"/>
      <c r="J464" s="409"/>
      <c r="K464" s="402"/>
      <c r="M464" s="403"/>
      <c r="O464" s="392"/>
    </row>
    <row r="465" spans="1:15" ht="12.75">
      <c r="A465" s="433"/>
      <c r="B465" s="449"/>
      <c r="C465" s="517" t="s">
        <v>708</v>
      </c>
      <c r="D465" s="518"/>
      <c r="E465" s="452">
        <v>2.652</v>
      </c>
      <c r="F465" s="406"/>
      <c r="G465" s="453"/>
      <c r="H465" s="408"/>
      <c r="I465" s="402"/>
      <c r="J465" s="409"/>
      <c r="K465" s="402"/>
      <c r="M465" s="403"/>
      <c r="O465" s="392"/>
    </row>
    <row r="466" spans="1:80" ht="12.75">
      <c r="A466" s="444">
        <v>85</v>
      </c>
      <c r="B466" s="445" t="s">
        <v>721</v>
      </c>
      <c r="C466" s="446" t="s">
        <v>720</v>
      </c>
      <c r="D466" s="447" t="s">
        <v>203</v>
      </c>
      <c r="E466" s="448">
        <v>147.045</v>
      </c>
      <c r="F466" s="397"/>
      <c r="G466" s="425">
        <f>E466*F466</f>
        <v>0</v>
      </c>
      <c r="H466" s="399">
        <v>0.00027</v>
      </c>
      <c r="I466" s="400">
        <f>E466*H466</f>
        <v>0.03970215</v>
      </c>
      <c r="J466" s="399">
        <v>0</v>
      </c>
      <c r="K466" s="400">
        <f>E466*J466</f>
        <v>0</v>
      </c>
      <c r="O466" s="392"/>
      <c r="AZ466" s="384">
        <v>2</v>
      </c>
      <c r="BA466" s="384">
        <f>IF(AZ466=1,G466,0)</f>
        <v>0</v>
      </c>
      <c r="BB466" s="384">
        <f>IF(AZ466=2,G466,0)</f>
        <v>0</v>
      </c>
      <c r="BC466" s="384">
        <f>IF(AZ466=3,G466,0)</f>
        <v>0</v>
      </c>
      <c r="BD466" s="384">
        <f>IF(AZ466=4,G466,0)</f>
        <v>0</v>
      </c>
      <c r="BE466" s="384">
        <f>IF(AZ466=5,G466,0)</f>
        <v>0</v>
      </c>
      <c r="CA466" s="392">
        <v>1</v>
      </c>
      <c r="CB466" s="392">
        <v>0</v>
      </c>
    </row>
    <row r="467" spans="1:15" ht="12.75">
      <c r="A467" s="433"/>
      <c r="B467" s="434"/>
      <c r="C467" s="514" t="s">
        <v>719</v>
      </c>
      <c r="D467" s="515"/>
      <c r="E467" s="515"/>
      <c r="F467" s="515"/>
      <c r="G467" s="516"/>
      <c r="I467" s="402"/>
      <c r="K467" s="402"/>
      <c r="L467" s="403"/>
      <c r="O467" s="392"/>
    </row>
    <row r="468" spans="1:15" ht="12.75">
      <c r="A468" s="433"/>
      <c r="B468" s="449"/>
      <c r="C468" s="517" t="s">
        <v>718</v>
      </c>
      <c r="D468" s="518"/>
      <c r="E468" s="452">
        <v>11.0138</v>
      </c>
      <c r="F468" s="406"/>
      <c r="G468" s="453"/>
      <c r="H468" s="408"/>
      <c r="I468" s="402"/>
      <c r="J468" s="409"/>
      <c r="K468" s="402"/>
      <c r="M468" s="403"/>
      <c r="O468" s="392"/>
    </row>
    <row r="469" spans="1:15" ht="12.75">
      <c r="A469" s="433"/>
      <c r="B469" s="449"/>
      <c r="C469" s="517" t="s">
        <v>717</v>
      </c>
      <c r="D469" s="518"/>
      <c r="E469" s="452">
        <v>52.63</v>
      </c>
      <c r="F469" s="406"/>
      <c r="G469" s="453"/>
      <c r="H469" s="408"/>
      <c r="I469" s="402"/>
      <c r="J469" s="409"/>
      <c r="K469" s="402"/>
      <c r="M469" s="403"/>
      <c r="O469" s="392"/>
    </row>
    <row r="470" spans="1:15" ht="12.75">
      <c r="A470" s="433"/>
      <c r="B470" s="449"/>
      <c r="C470" s="517" t="s">
        <v>716</v>
      </c>
      <c r="D470" s="518"/>
      <c r="E470" s="452">
        <v>-3.625</v>
      </c>
      <c r="F470" s="406"/>
      <c r="G470" s="453"/>
      <c r="H470" s="408"/>
      <c r="I470" s="402"/>
      <c r="J470" s="409"/>
      <c r="K470" s="402"/>
      <c r="M470" s="403"/>
      <c r="O470" s="392"/>
    </row>
    <row r="471" spans="1:15" ht="12.75">
      <c r="A471" s="433"/>
      <c r="B471" s="449"/>
      <c r="C471" s="517" t="s">
        <v>715</v>
      </c>
      <c r="D471" s="518"/>
      <c r="E471" s="452">
        <v>-2.7</v>
      </c>
      <c r="F471" s="406"/>
      <c r="G471" s="453"/>
      <c r="H471" s="408"/>
      <c r="I471" s="402"/>
      <c r="J471" s="409"/>
      <c r="K471" s="402"/>
      <c r="M471" s="403"/>
      <c r="O471" s="392"/>
    </row>
    <row r="472" spans="1:15" ht="12.75">
      <c r="A472" s="433"/>
      <c r="B472" s="449"/>
      <c r="C472" s="517" t="s">
        <v>714</v>
      </c>
      <c r="D472" s="518"/>
      <c r="E472" s="452">
        <v>0.663</v>
      </c>
      <c r="F472" s="406"/>
      <c r="G472" s="453"/>
      <c r="H472" s="408"/>
      <c r="I472" s="402"/>
      <c r="J472" s="409"/>
      <c r="K472" s="402"/>
      <c r="M472" s="403"/>
      <c r="O472" s="392"/>
    </row>
    <row r="473" spans="1:15" ht="12.75">
      <c r="A473" s="433"/>
      <c r="B473" s="449"/>
      <c r="C473" s="517" t="s">
        <v>713</v>
      </c>
      <c r="D473" s="518"/>
      <c r="E473" s="452">
        <v>25.2538</v>
      </c>
      <c r="F473" s="406"/>
      <c r="G473" s="453"/>
      <c r="H473" s="408"/>
      <c r="I473" s="402"/>
      <c r="J473" s="409"/>
      <c r="K473" s="402"/>
      <c r="M473" s="403"/>
      <c r="O473" s="392"/>
    </row>
    <row r="474" spans="1:15" ht="12.75">
      <c r="A474" s="433"/>
      <c r="B474" s="449"/>
      <c r="C474" s="517" t="s">
        <v>712</v>
      </c>
      <c r="D474" s="518"/>
      <c r="E474" s="452">
        <v>76.95</v>
      </c>
      <c r="F474" s="406"/>
      <c r="G474" s="453"/>
      <c r="H474" s="408"/>
      <c r="I474" s="402"/>
      <c r="J474" s="409"/>
      <c r="K474" s="402"/>
      <c r="M474" s="403"/>
      <c r="O474" s="392"/>
    </row>
    <row r="475" spans="1:15" ht="12.75">
      <c r="A475" s="433"/>
      <c r="B475" s="449"/>
      <c r="C475" s="517" t="s">
        <v>711</v>
      </c>
      <c r="D475" s="518"/>
      <c r="E475" s="452">
        <v>-7.25</v>
      </c>
      <c r="F475" s="406"/>
      <c r="G475" s="453"/>
      <c r="H475" s="408"/>
      <c r="I475" s="402"/>
      <c r="J475" s="409"/>
      <c r="K475" s="402"/>
      <c r="M475" s="403"/>
      <c r="O475" s="392"/>
    </row>
    <row r="476" spans="1:15" ht="12.75">
      <c r="A476" s="433"/>
      <c r="B476" s="449"/>
      <c r="C476" s="517" t="s">
        <v>710</v>
      </c>
      <c r="D476" s="518"/>
      <c r="E476" s="452">
        <v>-10.8</v>
      </c>
      <c r="F476" s="406"/>
      <c r="G476" s="453"/>
      <c r="H476" s="408"/>
      <c r="I476" s="402"/>
      <c r="J476" s="409"/>
      <c r="K476" s="402"/>
      <c r="M476" s="403"/>
      <c r="O476" s="392"/>
    </row>
    <row r="477" spans="1:15" ht="12.75">
      <c r="A477" s="433"/>
      <c r="B477" s="449"/>
      <c r="C477" s="517" t="s">
        <v>709</v>
      </c>
      <c r="D477" s="518"/>
      <c r="E477" s="452">
        <v>2.2575</v>
      </c>
      <c r="F477" s="406"/>
      <c r="G477" s="453"/>
      <c r="H477" s="408"/>
      <c r="I477" s="402"/>
      <c r="J477" s="409"/>
      <c r="K477" s="402"/>
      <c r="M477" s="403"/>
      <c r="O477" s="392"/>
    </row>
    <row r="478" spans="1:15" ht="12.75">
      <c r="A478" s="433"/>
      <c r="B478" s="449"/>
      <c r="C478" s="517" t="s">
        <v>708</v>
      </c>
      <c r="D478" s="518"/>
      <c r="E478" s="452">
        <v>2.652</v>
      </c>
      <c r="F478" s="406"/>
      <c r="G478" s="453"/>
      <c r="H478" s="408"/>
      <c r="I478" s="402"/>
      <c r="J478" s="409"/>
      <c r="K478" s="402"/>
      <c r="M478" s="403"/>
      <c r="O478" s="392"/>
    </row>
    <row r="479" spans="1:57" ht="12.75">
      <c r="A479" s="439"/>
      <c r="B479" s="440" t="s">
        <v>180</v>
      </c>
      <c r="C479" s="441" t="s">
        <v>707</v>
      </c>
      <c r="D479" s="442"/>
      <c r="E479" s="438"/>
      <c r="F479" s="415"/>
      <c r="G479" s="426">
        <f>SUM(G453:G478)</f>
        <v>0</v>
      </c>
      <c r="H479" s="416"/>
      <c r="I479" s="417">
        <f>SUM(I453:I478)</f>
        <v>0.04999529999999999</v>
      </c>
      <c r="J479" s="416"/>
      <c r="K479" s="417">
        <f>SUM(K453:K478)</f>
        <v>0</v>
      </c>
      <c r="O479" s="392"/>
      <c r="BA479" s="418">
        <f>SUM(BA453:BA478)</f>
        <v>0</v>
      </c>
      <c r="BB479" s="418">
        <f>SUM(BB453:BB478)</f>
        <v>0</v>
      </c>
      <c r="BC479" s="418">
        <f>SUM(BC453:BC478)</f>
        <v>0</v>
      </c>
      <c r="BD479" s="418">
        <f>SUM(BD453:BD478)</f>
        <v>0</v>
      </c>
      <c r="BE479" s="418">
        <f>SUM(BE453:BE478)</f>
        <v>0</v>
      </c>
    </row>
    <row r="480" spans="1:15" ht="12.75">
      <c r="A480" s="427" t="s">
        <v>170</v>
      </c>
      <c r="B480" s="428" t="s">
        <v>596</v>
      </c>
      <c r="C480" s="429" t="s">
        <v>595</v>
      </c>
      <c r="D480" s="430"/>
      <c r="E480" s="431"/>
      <c r="F480" s="387"/>
      <c r="G480" s="432"/>
      <c r="H480" s="388"/>
      <c r="I480" s="389"/>
      <c r="J480" s="390"/>
      <c r="K480" s="391"/>
      <c r="O480" s="392"/>
    </row>
    <row r="481" spans="1:80" ht="22.5">
      <c r="A481" s="444">
        <v>86</v>
      </c>
      <c r="B481" s="445" t="s">
        <v>706</v>
      </c>
      <c r="C481" s="446" t="s">
        <v>705</v>
      </c>
      <c r="D481" s="447" t="s">
        <v>10</v>
      </c>
      <c r="E481" s="448">
        <v>1</v>
      </c>
      <c r="F481" s="397"/>
      <c r="G481" s="425">
        <f>E481*F481</f>
        <v>0</v>
      </c>
      <c r="H481" s="399">
        <v>0</v>
      </c>
      <c r="I481" s="400">
        <f>E481*H481</f>
        <v>0</v>
      </c>
      <c r="J481" s="399"/>
      <c r="K481" s="400">
        <f>E481*J481</f>
        <v>0</v>
      </c>
      <c r="O481" s="392"/>
      <c r="AZ481" s="384">
        <v>2</v>
      </c>
      <c r="BA481" s="384">
        <f>IF(AZ481=1,G481,0)</f>
        <v>0</v>
      </c>
      <c r="BB481" s="384">
        <f>IF(AZ481=2,G481,0)</f>
        <v>0</v>
      </c>
      <c r="BC481" s="384">
        <f>IF(AZ481=3,G481,0)</f>
        <v>0</v>
      </c>
      <c r="BD481" s="384">
        <f>IF(AZ481=4,G481,0)</f>
        <v>0</v>
      </c>
      <c r="BE481" s="384">
        <f>IF(AZ481=5,G481,0)</f>
        <v>0</v>
      </c>
      <c r="CA481" s="392">
        <v>12</v>
      </c>
      <c r="CB481" s="392">
        <v>0</v>
      </c>
    </row>
    <row r="482" spans="1:57" ht="12.75">
      <c r="A482" s="439"/>
      <c r="B482" s="440" t="s">
        <v>180</v>
      </c>
      <c r="C482" s="441" t="s">
        <v>704</v>
      </c>
      <c r="D482" s="442"/>
      <c r="E482" s="438"/>
      <c r="F482" s="415"/>
      <c r="G482" s="727">
        <f>SUM(G480:G481)</f>
        <v>0</v>
      </c>
      <c r="H482" s="416"/>
      <c r="I482" s="417">
        <f>SUM(I480:I481)</f>
        <v>0</v>
      </c>
      <c r="J482" s="416"/>
      <c r="K482" s="417">
        <f>SUM(K480:K481)</f>
        <v>0</v>
      </c>
      <c r="O482" s="392"/>
      <c r="BA482" s="418">
        <f>SUM(BA480:BA481)</f>
        <v>0</v>
      </c>
      <c r="BB482" s="418">
        <f>SUM(BB480:BB481)</f>
        <v>0</v>
      </c>
      <c r="BC482" s="418">
        <f>SUM(BC480:BC481)</f>
        <v>0</v>
      </c>
      <c r="BD482" s="418">
        <f>SUM(BD480:BD481)</f>
        <v>0</v>
      </c>
      <c r="BE482" s="418">
        <f>SUM(BE480:BE481)</f>
        <v>0</v>
      </c>
    </row>
    <row r="483" spans="1:15" ht="12.75">
      <c r="A483" s="427" t="s">
        <v>170</v>
      </c>
      <c r="B483" s="428" t="s">
        <v>101</v>
      </c>
      <c r="C483" s="429" t="s">
        <v>102</v>
      </c>
      <c r="D483" s="430"/>
      <c r="E483" s="431"/>
      <c r="F483" s="387"/>
      <c r="G483" s="432"/>
      <c r="H483" s="388"/>
      <c r="I483" s="389"/>
      <c r="J483" s="390"/>
      <c r="K483" s="391"/>
      <c r="O483" s="392"/>
    </row>
    <row r="484" spans="1:80" ht="12.75">
      <c r="A484" s="444">
        <v>87</v>
      </c>
      <c r="B484" s="445" t="s">
        <v>276</v>
      </c>
      <c r="C484" s="446" t="s">
        <v>277</v>
      </c>
      <c r="D484" s="447" t="s">
        <v>262</v>
      </c>
      <c r="E484" s="448">
        <v>38.7171565</v>
      </c>
      <c r="F484" s="397"/>
      <c r="G484" s="425">
        <f>E484*F484</f>
        <v>0</v>
      </c>
      <c r="H484" s="399">
        <v>0</v>
      </c>
      <c r="I484" s="400">
        <f>E484*H484</f>
        <v>0</v>
      </c>
      <c r="J484" s="399"/>
      <c r="K484" s="400">
        <f>E484*J484</f>
        <v>0</v>
      </c>
      <c r="O484" s="392"/>
      <c r="AZ484" s="384">
        <v>1</v>
      </c>
      <c r="BA484" s="384">
        <f>IF(AZ484=1,G484,0)</f>
        <v>0</v>
      </c>
      <c r="BB484" s="384">
        <f>IF(AZ484=2,G484,0)</f>
        <v>0</v>
      </c>
      <c r="BC484" s="384">
        <f>IF(AZ484=3,G484,0)</f>
        <v>0</v>
      </c>
      <c r="BD484" s="384">
        <f>IF(AZ484=4,G484,0)</f>
        <v>0</v>
      </c>
      <c r="BE484" s="384">
        <f>IF(AZ484=5,G484,0)</f>
        <v>0</v>
      </c>
      <c r="CA484" s="392">
        <v>8</v>
      </c>
      <c r="CB484" s="392">
        <v>0</v>
      </c>
    </row>
    <row r="485" spans="1:80" ht="12.75">
      <c r="A485" s="444">
        <v>88</v>
      </c>
      <c r="B485" s="445" t="s">
        <v>278</v>
      </c>
      <c r="C485" s="446" t="s">
        <v>279</v>
      </c>
      <c r="D485" s="447" t="s">
        <v>262</v>
      </c>
      <c r="E485" s="448">
        <v>38.7171565</v>
      </c>
      <c r="F485" s="397"/>
      <c r="G485" s="425">
        <f>E485*F485</f>
        <v>0</v>
      </c>
      <c r="H485" s="399">
        <v>0</v>
      </c>
      <c r="I485" s="400">
        <f>E485*H485</f>
        <v>0</v>
      </c>
      <c r="J485" s="399"/>
      <c r="K485" s="400">
        <f>E485*J485</f>
        <v>0</v>
      </c>
      <c r="O485" s="392"/>
      <c r="AZ485" s="384">
        <v>1</v>
      </c>
      <c r="BA485" s="384">
        <f>IF(AZ485=1,G485,0)</f>
        <v>0</v>
      </c>
      <c r="BB485" s="384">
        <f>IF(AZ485=2,G485,0)</f>
        <v>0</v>
      </c>
      <c r="BC485" s="384">
        <f>IF(AZ485=3,G485,0)</f>
        <v>0</v>
      </c>
      <c r="BD485" s="384">
        <f>IF(AZ485=4,G485,0)</f>
        <v>0</v>
      </c>
      <c r="BE485" s="384">
        <f>IF(AZ485=5,G485,0)</f>
        <v>0</v>
      </c>
      <c r="CA485" s="392">
        <v>8</v>
      </c>
      <c r="CB485" s="392">
        <v>0</v>
      </c>
    </row>
    <row r="486" spans="1:80" ht="12.75">
      <c r="A486" s="444">
        <v>89</v>
      </c>
      <c r="B486" s="445" t="s">
        <v>280</v>
      </c>
      <c r="C486" s="446" t="s">
        <v>281</v>
      </c>
      <c r="D486" s="447" t="s">
        <v>262</v>
      </c>
      <c r="E486" s="448">
        <v>38.7171565</v>
      </c>
      <c r="F486" s="397"/>
      <c r="G486" s="425">
        <f>E486*F486</f>
        <v>0</v>
      </c>
      <c r="H486" s="399">
        <v>0</v>
      </c>
      <c r="I486" s="400">
        <f>E486*H486</f>
        <v>0</v>
      </c>
      <c r="J486" s="399"/>
      <c r="K486" s="400">
        <f>E486*J486</f>
        <v>0</v>
      </c>
      <c r="O486" s="392"/>
      <c r="AZ486" s="384">
        <v>1</v>
      </c>
      <c r="BA486" s="384">
        <f>IF(AZ486=1,G486,0)</f>
        <v>0</v>
      </c>
      <c r="BB486" s="384">
        <f>IF(AZ486=2,G486,0)</f>
        <v>0</v>
      </c>
      <c r="BC486" s="384">
        <f>IF(AZ486=3,G486,0)</f>
        <v>0</v>
      </c>
      <c r="BD486" s="384">
        <f>IF(AZ486=4,G486,0)</f>
        <v>0</v>
      </c>
      <c r="BE486" s="384">
        <f>IF(AZ486=5,G486,0)</f>
        <v>0</v>
      </c>
      <c r="CA486" s="392">
        <v>8</v>
      </c>
      <c r="CB486" s="392">
        <v>0</v>
      </c>
    </row>
    <row r="487" spans="1:80" ht="12.75">
      <c r="A487" s="444">
        <v>90</v>
      </c>
      <c r="B487" s="445" t="s">
        <v>282</v>
      </c>
      <c r="C487" s="446" t="s">
        <v>283</v>
      </c>
      <c r="D487" s="447" t="s">
        <v>262</v>
      </c>
      <c r="E487" s="448">
        <v>348.4544085</v>
      </c>
      <c r="F487" s="397"/>
      <c r="G487" s="425">
        <f>E487*F487</f>
        <v>0</v>
      </c>
      <c r="H487" s="399">
        <v>0</v>
      </c>
      <c r="I487" s="400">
        <f>E487*H487</f>
        <v>0</v>
      </c>
      <c r="J487" s="399"/>
      <c r="K487" s="400">
        <f>E487*J487</f>
        <v>0</v>
      </c>
      <c r="O487" s="392"/>
      <c r="AZ487" s="384">
        <v>1</v>
      </c>
      <c r="BA487" s="384">
        <f>IF(AZ487=1,G487,0)</f>
        <v>0</v>
      </c>
      <c r="BB487" s="384">
        <f>IF(AZ487=2,G487,0)</f>
        <v>0</v>
      </c>
      <c r="BC487" s="384">
        <f>IF(AZ487=3,G487,0)</f>
        <v>0</v>
      </c>
      <c r="BD487" s="384">
        <f>IF(AZ487=4,G487,0)</f>
        <v>0</v>
      </c>
      <c r="BE487" s="384">
        <f>IF(AZ487=5,G487,0)</f>
        <v>0</v>
      </c>
      <c r="CA487" s="392">
        <v>8</v>
      </c>
      <c r="CB487" s="392">
        <v>0</v>
      </c>
    </row>
    <row r="488" spans="1:15" ht="12.75">
      <c r="A488" s="433"/>
      <c r="B488" s="434"/>
      <c r="C488" s="514" t="s">
        <v>284</v>
      </c>
      <c r="D488" s="515"/>
      <c r="E488" s="515"/>
      <c r="F488" s="515"/>
      <c r="G488" s="516"/>
      <c r="I488" s="402"/>
      <c r="K488" s="402"/>
      <c r="L488" s="403"/>
      <c r="O488" s="392"/>
    </row>
    <row r="489" spans="1:80" ht="12.75">
      <c r="A489" s="444">
        <v>91</v>
      </c>
      <c r="B489" s="445" t="s">
        <v>285</v>
      </c>
      <c r="C489" s="446" t="s">
        <v>286</v>
      </c>
      <c r="D489" s="447" t="s">
        <v>262</v>
      </c>
      <c r="E489" s="448">
        <v>38.7171565</v>
      </c>
      <c r="F489" s="397"/>
      <c r="G489" s="425">
        <f>E489*F489</f>
        <v>0</v>
      </c>
      <c r="H489" s="399">
        <v>0</v>
      </c>
      <c r="I489" s="400">
        <f>E489*H489</f>
        <v>0</v>
      </c>
      <c r="J489" s="399"/>
      <c r="K489" s="400">
        <f>E489*J489</f>
        <v>0</v>
      </c>
      <c r="O489" s="392"/>
      <c r="AZ489" s="384">
        <v>1</v>
      </c>
      <c r="BA489" s="384">
        <f>IF(AZ489=1,G489,0)</f>
        <v>0</v>
      </c>
      <c r="BB489" s="384">
        <f>IF(AZ489=2,G489,0)</f>
        <v>0</v>
      </c>
      <c r="BC489" s="384">
        <f>IF(AZ489=3,G489,0)</f>
        <v>0</v>
      </c>
      <c r="BD489" s="384">
        <f>IF(AZ489=4,G489,0)</f>
        <v>0</v>
      </c>
      <c r="BE489" s="384">
        <f>IF(AZ489=5,G489,0)</f>
        <v>0</v>
      </c>
      <c r="CA489" s="392">
        <v>8</v>
      </c>
      <c r="CB489" s="392">
        <v>0</v>
      </c>
    </row>
    <row r="490" spans="1:80" ht="12.75">
      <c r="A490" s="444">
        <v>92</v>
      </c>
      <c r="B490" s="445" t="s">
        <v>287</v>
      </c>
      <c r="C490" s="446" t="s">
        <v>288</v>
      </c>
      <c r="D490" s="447" t="s">
        <v>262</v>
      </c>
      <c r="E490" s="448">
        <v>38.7171565</v>
      </c>
      <c r="F490" s="397"/>
      <c r="G490" s="425">
        <f>E490*F490</f>
        <v>0</v>
      </c>
      <c r="H490" s="399">
        <v>0</v>
      </c>
      <c r="I490" s="400">
        <f>E490*H490</f>
        <v>0</v>
      </c>
      <c r="J490" s="399"/>
      <c r="K490" s="400">
        <f>E490*J490</f>
        <v>0</v>
      </c>
      <c r="O490" s="392"/>
      <c r="AZ490" s="384">
        <v>1</v>
      </c>
      <c r="BA490" s="384">
        <f>IF(AZ490=1,G490,0)</f>
        <v>0</v>
      </c>
      <c r="BB490" s="384">
        <f>IF(AZ490=2,G490,0)</f>
        <v>0</v>
      </c>
      <c r="BC490" s="384">
        <f>IF(AZ490=3,G490,0)</f>
        <v>0</v>
      </c>
      <c r="BD490" s="384">
        <f>IF(AZ490=4,G490,0)</f>
        <v>0</v>
      </c>
      <c r="BE490" s="384">
        <f>IF(AZ490=5,G490,0)</f>
        <v>0</v>
      </c>
      <c r="CA490" s="392">
        <v>8</v>
      </c>
      <c r="CB490" s="392">
        <v>0</v>
      </c>
    </row>
    <row r="491" spans="1:57" ht="12.75">
      <c r="A491" s="439"/>
      <c r="B491" s="440" t="s">
        <v>180</v>
      </c>
      <c r="C491" s="441" t="s">
        <v>289</v>
      </c>
      <c r="D491" s="442"/>
      <c r="E491" s="438"/>
      <c r="F491" s="415"/>
      <c r="G491" s="426">
        <f>SUM(G483:G490)</f>
        <v>0</v>
      </c>
      <c r="H491" s="416"/>
      <c r="I491" s="417">
        <f>SUM(I483:I490)</f>
        <v>0</v>
      </c>
      <c r="J491" s="416"/>
      <c r="K491" s="417">
        <f>SUM(K483:K490)</f>
        <v>0</v>
      </c>
      <c r="O491" s="392"/>
      <c r="BA491" s="418">
        <f>SUM(BA483:BA490)</f>
        <v>0</v>
      </c>
      <c r="BB491" s="418">
        <f>SUM(BB483:BB490)</f>
        <v>0</v>
      </c>
      <c r="BC491" s="418">
        <f>SUM(BC483:BC490)</f>
        <v>0</v>
      </c>
      <c r="BD491" s="418">
        <f>SUM(BD483:BD490)</f>
        <v>0</v>
      </c>
      <c r="BE491" s="418">
        <f>SUM(BE483:BE490)</f>
        <v>0</v>
      </c>
    </row>
    <row r="492" ht="12.75">
      <c r="E492" s="384"/>
    </row>
    <row r="493" ht="12.75">
      <c r="E493" s="384"/>
    </row>
    <row r="494" ht="12.75">
      <c r="E494" s="384"/>
    </row>
    <row r="495" ht="12.75">
      <c r="E495" s="384"/>
    </row>
    <row r="496" ht="12.75">
      <c r="E496" s="384"/>
    </row>
    <row r="497" ht="12.75">
      <c r="E497" s="384"/>
    </row>
    <row r="498" ht="12.75">
      <c r="E498" s="384"/>
    </row>
    <row r="499" ht="12.75">
      <c r="E499" s="384"/>
    </row>
    <row r="500" ht="12.75">
      <c r="E500" s="384"/>
    </row>
    <row r="501" ht="12.75">
      <c r="E501" s="384"/>
    </row>
    <row r="502" ht="12.75">
      <c r="E502" s="384"/>
    </row>
    <row r="503" ht="12.75">
      <c r="E503" s="384"/>
    </row>
    <row r="504" ht="12.75">
      <c r="E504" s="384"/>
    </row>
    <row r="505" ht="12.75">
      <c r="E505" s="384"/>
    </row>
    <row r="506" ht="12.75">
      <c r="E506" s="384"/>
    </row>
    <row r="507" ht="12.75">
      <c r="E507" s="384"/>
    </row>
    <row r="508" ht="12.75">
      <c r="E508" s="384"/>
    </row>
    <row r="509" ht="12.75">
      <c r="E509" s="384"/>
    </row>
    <row r="510" ht="12.75">
      <c r="E510" s="384"/>
    </row>
    <row r="511" ht="12.75">
      <c r="E511" s="384"/>
    </row>
    <row r="512" ht="12.75">
      <c r="E512" s="384"/>
    </row>
    <row r="513" ht="12.75">
      <c r="E513" s="384"/>
    </row>
    <row r="514" ht="12.75">
      <c r="E514" s="384"/>
    </row>
    <row r="515" spans="1:7" ht="12.75">
      <c r="A515" s="409"/>
      <c r="B515" s="409"/>
      <c r="C515" s="409"/>
      <c r="D515" s="409"/>
      <c r="E515" s="409"/>
      <c r="F515" s="409"/>
      <c r="G515" s="409"/>
    </row>
    <row r="516" spans="1:7" ht="12.75">
      <c r="A516" s="409"/>
      <c r="B516" s="409"/>
      <c r="C516" s="409"/>
      <c r="D516" s="409"/>
      <c r="E516" s="409"/>
      <c r="F516" s="409"/>
      <c r="G516" s="409"/>
    </row>
    <row r="517" spans="1:7" ht="12.75">
      <c r="A517" s="409"/>
      <c r="B517" s="409"/>
      <c r="C517" s="409"/>
      <c r="D517" s="409"/>
      <c r="E517" s="409"/>
      <c r="F517" s="409"/>
      <c r="G517" s="409"/>
    </row>
    <row r="518" spans="1:7" ht="12.75">
      <c r="A518" s="409"/>
      <c r="B518" s="409"/>
      <c r="C518" s="409"/>
      <c r="D518" s="409"/>
      <c r="E518" s="409"/>
      <c r="F518" s="409"/>
      <c r="G518" s="409"/>
    </row>
    <row r="519" ht="12.75">
      <c r="E519" s="384"/>
    </row>
    <row r="520" ht="12.75">
      <c r="E520" s="384"/>
    </row>
    <row r="521" ht="12.75">
      <c r="E521" s="384"/>
    </row>
    <row r="522" ht="12.75">
      <c r="E522" s="384"/>
    </row>
    <row r="523" ht="12.75">
      <c r="E523" s="384"/>
    </row>
    <row r="524" ht="12.75">
      <c r="E524" s="384"/>
    </row>
    <row r="525" ht="12.75">
      <c r="E525" s="384"/>
    </row>
    <row r="526" ht="12.75">
      <c r="E526" s="384"/>
    </row>
    <row r="527" ht="12.75">
      <c r="E527" s="384"/>
    </row>
    <row r="528" ht="12.75">
      <c r="E528" s="384"/>
    </row>
    <row r="529" ht="12.75">
      <c r="E529" s="384"/>
    </row>
    <row r="530" ht="12.75">
      <c r="E530" s="384"/>
    </row>
    <row r="531" ht="12.75">
      <c r="E531" s="384"/>
    </row>
    <row r="532" ht="12.75">
      <c r="E532" s="384"/>
    </row>
    <row r="533" ht="12.75">
      <c r="E533" s="384"/>
    </row>
    <row r="534" ht="12.75">
      <c r="E534" s="384"/>
    </row>
    <row r="535" ht="12.75">
      <c r="E535" s="384"/>
    </row>
    <row r="536" ht="12.75">
      <c r="E536" s="384"/>
    </row>
    <row r="537" ht="12.75">
      <c r="E537" s="384"/>
    </row>
    <row r="538" ht="12.75">
      <c r="E538" s="384"/>
    </row>
    <row r="539" ht="12.75">
      <c r="E539" s="384"/>
    </row>
    <row r="540" ht="12.75">
      <c r="E540" s="384"/>
    </row>
    <row r="541" ht="12.75">
      <c r="E541" s="384"/>
    </row>
    <row r="542" ht="12.75">
      <c r="E542" s="384"/>
    </row>
    <row r="543" ht="12.75">
      <c r="E543" s="384"/>
    </row>
    <row r="544" ht="12.75">
      <c r="E544" s="384"/>
    </row>
    <row r="545" ht="12.75">
      <c r="E545" s="384"/>
    </row>
    <row r="546" ht="12.75">
      <c r="E546" s="384"/>
    </row>
    <row r="547" ht="12.75">
      <c r="E547" s="384"/>
    </row>
    <row r="548" ht="12.75">
      <c r="E548" s="384"/>
    </row>
    <row r="549" ht="12.75">
      <c r="E549" s="384"/>
    </row>
    <row r="550" spans="1:2" ht="12.75">
      <c r="A550" s="419"/>
      <c r="B550" s="419"/>
    </row>
    <row r="551" spans="1:7" ht="12.75">
      <c r="A551" s="409"/>
      <c r="B551" s="409"/>
      <c r="C551" s="420"/>
      <c r="D551" s="420"/>
      <c r="E551" s="421"/>
      <c r="F551" s="420"/>
      <c r="G551" s="422"/>
    </row>
    <row r="552" spans="1:7" ht="12.75">
      <c r="A552" s="423"/>
      <c r="B552" s="423"/>
      <c r="C552" s="409"/>
      <c r="D552" s="409"/>
      <c r="E552" s="424"/>
      <c r="F552" s="409"/>
      <c r="G552" s="409"/>
    </row>
    <row r="553" spans="1:7" ht="12.75">
      <c r="A553" s="409"/>
      <c r="B553" s="409"/>
      <c r="C553" s="409"/>
      <c r="D553" s="409"/>
      <c r="E553" s="424"/>
      <c r="F553" s="409"/>
      <c r="G553" s="409"/>
    </row>
    <row r="554" spans="1:7" ht="12.75">
      <c r="A554" s="409"/>
      <c r="B554" s="409"/>
      <c r="C554" s="409"/>
      <c r="D554" s="409"/>
      <c r="E554" s="424"/>
      <c r="F554" s="409"/>
      <c r="G554" s="409"/>
    </row>
    <row r="555" spans="1:7" ht="12.75">
      <c r="A555" s="409"/>
      <c r="B555" s="409"/>
      <c r="C555" s="409"/>
      <c r="D555" s="409"/>
      <c r="E555" s="424"/>
      <c r="F555" s="409"/>
      <c r="G555" s="409"/>
    </row>
    <row r="556" spans="1:7" ht="12.75">
      <c r="A556" s="409"/>
      <c r="B556" s="409"/>
      <c r="C556" s="409"/>
      <c r="D556" s="409"/>
      <c r="E556" s="424"/>
      <c r="F556" s="409"/>
      <c r="G556" s="409"/>
    </row>
    <row r="557" spans="1:7" ht="12.75">
      <c r="A557" s="409"/>
      <c r="B557" s="409"/>
      <c r="C557" s="409"/>
      <c r="D557" s="409"/>
      <c r="E557" s="424"/>
      <c r="F557" s="409"/>
      <c r="G557" s="409"/>
    </row>
    <row r="558" spans="1:7" ht="12.75">
      <c r="A558" s="409"/>
      <c r="B558" s="409"/>
      <c r="C558" s="409"/>
      <c r="D558" s="409"/>
      <c r="E558" s="424"/>
      <c r="F558" s="409"/>
      <c r="G558" s="409"/>
    </row>
    <row r="559" spans="1:7" ht="12.75">
      <c r="A559" s="409"/>
      <c r="B559" s="409"/>
      <c r="C559" s="409"/>
      <c r="D559" s="409"/>
      <c r="E559" s="424"/>
      <c r="F559" s="409"/>
      <c r="G559" s="409"/>
    </row>
    <row r="560" spans="1:7" ht="12.75">
      <c r="A560" s="409"/>
      <c r="B560" s="409"/>
      <c r="C560" s="409"/>
      <c r="D560" s="409"/>
      <c r="E560" s="424"/>
      <c r="F560" s="409"/>
      <c r="G560" s="409"/>
    </row>
    <row r="561" spans="1:7" ht="12.75">
      <c r="A561" s="409"/>
      <c r="B561" s="409"/>
      <c r="C561" s="409"/>
      <c r="D561" s="409"/>
      <c r="E561" s="424"/>
      <c r="F561" s="409"/>
      <c r="G561" s="409"/>
    </row>
    <row r="562" spans="1:7" ht="12.75">
      <c r="A562" s="409"/>
      <c r="B562" s="409"/>
      <c r="C562" s="409"/>
      <c r="D562" s="409"/>
      <c r="E562" s="424"/>
      <c r="F562" s="409"/>
      <c r="G562" s="409"/>
    </row>
    <row r="563" spans="1:7" ht="12.75">
      <c r="A563" s="409"/>
      <c r="B563" s="409"/>
      <c r="C563" s="409"/>
      <c r="D563" s="409"/>
      <c r="E563" s="424"/>
      <c r="F563" s="409"/>
      <c r="G563" s="409"/>
    </row>
    <row r="564" spans="1:7" ht="12.75">
      <c r="A564" s="409"/>
      <c r="B564" s="409"/>
      <c r="C564" s="409"/>
      <c r="D564" s="409"/>
      <c r="E564" s="424"/>
      <c r="F564" s="409"/>
      <c r="G564" s="409"/>
    </row>
  </sheetData>
  <sheetProtection password="A2DB" sheet="1" selectLockedCells="1"/>
  <mergeCells count="350">
    <mergeCell ref="C478:D478"/>
    <mergeCell ref="C488:G488"/>
    <mergeCell ref="C472:D472"/>
    <mergeCell ref="C473:D473"/>
    <mergeCell ref="C474:D474"/>
    <mergeCell ref="C475:D475"/>
    <mergeCell ref="C476:D476"/>
    <mergeCell ref="C477:D477"/>
    <mergeCell ref="C465:D465"/>
    <mergeCell ref="C467:G467"/>
    <mergeCell ref="C468:D468"/>
    <mergeCell ref="C469:D469"/>
    <mergeCell ref="C470:D470"/>
    <mergeCell ref="C471:D471"/>
    <mergeCell ref="C459:D459"/>
    <mergeCell ref="C460:D460"/>
    <mergeCell ref="C461:D461"/>
    <mergeCell ref="C462:D462"/>
    <mergeCell ref="C463:D463"/>
    <mergeCell ref="C464:D464"/>
    <mergeCell ref="C450:D450"/>
    <mergeCell ref="C451:D451"/>
    <mergeCell ref="C455:D455"/>
    <mergeCell ref="C456:D456"/>
    <mergeCell ref="C457:D457"/>
    <mergeCell ref="C458:D458"/>
    <mergeCell ref="C444:D444"/>
    <mergeCell ref="C445:D445"/>
    <mergeCell ref="C446:D446"/>
    <mergeCell ref="C447:D447"/>
    <mergeCell ref="C448:D448"/>
    <mergeCell ref="C449:D449"/>
    <mergeCell ref="C437:D437"/>
    <mergeCell ref="C438:D438"/>
    <mergeCell ref="C439:D439"/>
    <mergeCell ref="C440:D440"/>
    <mergeCell ref="C441:D441"/>
    <mergeCell ref="C443:D443"/>
    <mergeCell ref="C430:D430"/>
    <mergeCell ref="C431:D431"/>
    <mergeCell ref="C433:D433"/>
    <mergeCell ref="C434:D434"/>
    <mergeCell ref="C435:D435"/>
    <mergeCell ref="C436:D436"/>
    <mergeCell ref="C424:D424"/>
    <mergeCell ref="C425:D425"/>
    <mergeCell ref="C426:D426"/>
    <mergeCell ref="C427:D427"/>
    <mergeCell ref="C428:D428"/>
    <mergeCell ref="C429:D429"/>
    <mergeCell ref="C417:D417"/>
    <mergeCell ref="C418:D418"/>
    <mergeCell ref="C419:D419"/>
    <mergeCell ref="C420:D420"/>
    <mergeCell ref="C422:G422"/>
    <mergeCell ref="C423:D423"/>
    <mergeCell ref="C407:G407"/>
    <mergeCell ref="C408:G408"/>
    <mergeCell ref="C413:G413"/>
    <mergeCell ref="C414:D414"/>
    <mergeCell ref="C415:D415"/>
    <mergeCell ref="C416:D416"/>
    <mergeCell ref="C400:G400"/>
    <mergeCell ref="C401:G401"/>
    <mergeCell ref="C402:G402"/>
    <mergeCell ref="C403:G403"/>
    <mergeCell ref="C404:D404"/>
    <mergeCell ref="C406:G406"/>
    <mergeCell ref="C393:G393"/>
    <mergeCell ref="C394:G394"/>
    <mergeCell ref="C395:G395"/>
    <mergeCell ref="C396:D396"/>
    <mergeCell ref="C397:D397"/>
    <mergeCell ref="C399:G399"/>
    <mergeCell ref="C385:G385"/>
    <mergeCell ref="C386:G386"/>
    <mergeCell ref="C387:G387"/>
    <mergeCell ref="C389:G389"/>
    <mergeCell ref="C390:G390"/>
    <mergeCell ref="C391:G391"/>
    <mergeCell ref="C377:G377"/>
    <mergeCell ref="C378:G378"/>
    <mergeCell ref="C379:G379"/>
    <mergeCell ref="C381:G381"/>
    <mergeCell ref="C382:G382"/>
    <mergeCell ref="C383:G383"/>
    <mergeCell ref="C369:G369"/>
    <mergeCell ref="C370:G370"/>
    <mergeCell ref="C371:D371"/>
    <mergeCell ref="C373:G373"/>
    <mergeCell ref="C374:G374"/>
    <mergeCell ref="C375:G375"/>
    <mergeCell ref="C362:G362"/>
    <mergeCell ref="C363:D363"/>
    <mergeCell ref="C364:D364"/>
    <mergeCell ref="C366:G366"/>
    <mergeCell ref="C367:G367"/>
    <mergeCell ref="C368:G368"/>
    <mergeCell ref="C355:D355"/>
    <mergeCell ref="C356:D356"/>
    <mergeCell ref="C357:D357"/>
    <mergeCell ref="C358:D358"/>
    <mergeCell ref="C360:G360"/>
    <mergeCell ref="C361:G361"/>
    <mergeCell ref="C342:G342"/>
    <mergeCell ref="C344:G344"/>
    <mergeCell ref="C346:G346"/>
    <mergeCell ref="C348:G348"/>
    <mergeCell ref="C349:D349"/>
    <mergeCell ref="C354:D354"/>
    <mergeCell ref="C332:D332"/>
    <mergeCell ref="C334:G334"/>
    <mergeCell ref="C335:G335"/>
    <mergeCell ref="C337:G337"/>
    <mergeCell ref="C339:G339"/>
    <mergeCell ref="C341:G341"/>
    <mergeCell ref="C317:G317"/>
    <mergeCell ref="C318:D318"/>
    <mergeCell ref="C319:D319"/>
    <mergeCell ref="C320:D320"/>
    <mergeCell ref="C321:D321"/>
    <mergeCell ref="C330:D330"/>
    <mergeCell ref="C310:G310"/>
    <mergeCell ref="C311:G311"/>
    <mergeCell ref="C312:D312"/>
    <mergeCell ref="C313:D313"/>
    <mergeCell ref="C314:D314"/>
    <mergeCell ref="C315:D315"/>
    <mergeCell ref="C299:G299"/>
    <mergeCell ref="C300:D300"/>
    <mergeCell ref="C305:D305"/>
    <mergeCell ref="C306:D306"/>
    <mergeCell ref="C307:D307"/>
    <mergeCell ref="C308:D308"/>
    <mergeCell ref="C286:D286"/>
    <mergeCell ref="C287:D287"/>
    <mergeCell ref="C294:G294"/>
    <mergeCell ref="C295:G295"/>
    <mergeCell ref="C296:D296"/>
    <mergeCell ref="C298:G298"/>
    <mergeCell ref="C279:D279"/>
    <mergeCell ref="C280:D280"/>
    <mergeCell ref="C282:D282"/>
    <mergeCell ref="C283:D283"/>
    <mergeCell ref="C284:D284"/>
    <mergeCell ref="C285:D285"/>
    <mergeCell ref="C273:D273"/>
    <mergeCell ref="C274:D274"/>
    <mergeCell ref="C275:D275"/>
    <mergeCell ref="C276:D276"/>
    <mergeCell ref="C277:D277"/>
    <mergeCell ref="C278:D278"/>
    <mergeCell ref="C260:D260"/>
    <mergeCell ref="C262:D262"/>
    <mergeCell ref="C265:D265"/>
    <mergeCell ref="C269:D269"/>
    <mergeCell ref="C270:D270"/>
    <mergeCell ref="C272:D272"/>
    <mergeCell ref="C253:G253"/>
    <mergeCell ref="C254:D254"/>
    <mergeCell ref="C256:G256"/>
    <mergeCell ref="C257:D257"/>
    <mergeCell ref="C258:D258"/>
    <mergeCell ref="C259:D259"/>
    <mergeCell ref="C239:G239"/>
    <mergeCell ref="C241:G241"/>
    <mergeCell ref="C243:G243"/>
    <mergeCell ref="C245:G245"/>
    <mergeCell ref="C247:G247"/>
    <mergeCell ref="C249:G249"/>
    <mergeCell ref="C225:D225"/>
    <mergeCell ref="C226:D226"/>
    <mergeCell ref="C228:D228"/>
    <mergeCell ref="C232:G232"/>
    <mergeCell ref="C236:D236"/>
    <mergeCell ref="C237:D237"/>
    <mergeCell ref="C218:D218"/>
    <mergeCell ref="C219:D219"/>
    <mergeCell ref="C220:D220"/>
    <mergeCell ref="C221:D221"/>
    <mergeCell ref="C222:D222"/>
    <mergeCell ref="C223:D223"/>
    <mergeCell ref="C211:D211"/>
    <mergeCell ref="C212:D212"/>
    <mergeCell ref="C213:D213"/>
    <mergeCell ref="C214:D214"/>
    <mergeCell ref="C215:D215"/>
    <mergeCell ref="C217:G217"/>
    <mergeCell ref="C202:D202"/>
    <mergeCell ref="C203:D203"/>
    <mergeCell ref="C204:D204"/>
    <mergeCell ref="C205:D205"/>
    <mergeCell ref="C209:G209"/>
    <mergeCell ref="C210:D210"/>
    <mergeCell ref="C196:G196"/>
    <mergeCell ref="C197:D197"/>
    <mergeCell ref="C198:D198"/>
    <mergeCell ref="C199:D199"/>
    <mergeCell ref="C200:D200"/>
    <mergeCell ref="C201:D201"/>
    <mergeCell ref="C186:D186"/>
    <mergeCell ref="C187:D187"/>
    <mergeCell ref="C191:G191"/>
    <mergeCell ref="C192:G192"/>
    <mergeCell ref="C193:D193"/>
    <mergeCell ref="C194:D194"/>
    <mergeCell ref="C179:D179"/>
    <mergeCell ref="C180:D180"/>
    <mergeCell ref="C181:D181"/>
    <mergeCell ref="C182:D182"/>
    <mergeCell ref="C184:G184"/>
    <mergeCell ref="C185:G185"/>
    <mergeCell ref="C170:D170"/>
    <mergeCell ref="C172:G172"/>
    <mergeCell ref="C173:G173"/>
    <mergeCell ref="C174:G174"/>
    <mergeCell ref="C175:D175"/>
    <mergeCell ref="C178:G178"/>
    <mergeCell ref="C164:D164"/>
    <mergeCell ref="C165:D165"/>
    <mergeCell ref="C166:D166"/>
    <mergeCell ref="C167:D167"/>
    <mergeCell ref="C168:D168"/>
    <mergeCell ref="C169:D169"/>
    <mergeCell ref="C158:G158"/>
    <mergeCell ref="C159:G159"/>
    <mergeCell ref="C160:G160"/>
    <mergeCell ref="C161:D161"/>
    <mergeCell ref="C162:D162"/>
    <mergeCell ref="C163:D163"/>
    <mergeCell ref="C150:D150"/>
    <mergeCell ref="C151:D151"/>
    <mergeCell ref="C152:D152"/>
    <mergeCell ref="C153:D153"/>
    <mergeCell ref="C155:G155"/>
    <mergeCell ref="C157:G157"/>
    <mergeCell ref="C144:D144"/>
    <mergeCell ref="C145:D145"/>
    <mergeCell ref="C146:D146"/>
    <mergeCell ref="C147:D147"/>
    <mergeCell ref="C148:D148"/>
    <mergeCell ref="C149:D149"/>
    <mergeCell ref="C137:G137"/>
    <mergeCell ref="C138:G138"/>
    <mergeCell ref="C140:G140"/>
    <mergeCell ref="C141:G141"/>
    <mergeCell ref="C142:G142"/>
    <mergeCell ref="C143:D143"/>
    <mergeCell ref="C130:G130"/>
    <mergeCell ref="C131:D131"/>
    <mergeCell ref="C133:G133"/>
    <mergeCell ref="C134:G134"/>
    <mergeCell ref="C135:G135"/>
    <mergeCell ref="C136:G136"/>
    <mergeCell ref="C123:D123"/>
    <mergeCell ref="C125:G125"/>
    <mergeCell ref="C126:G126"/>
    <mergeCell ref="C127:G127"/>
    <mergeCell ref="C128:G128"/>
    <mergeCell ref="C129:G129"/>
    <mergeCell ref="C117:D117"/>
    <mergeCell ref="C118:D118"/>
    <mergeCell ref="C119:D119"/>
    <mergeCell ref="C120:D120"/>
    <mergeCell ref="C121:D121"/>
    <mergeCell ref="C122:D122"/>
    <mergeCell ref="C110:D110"/>
    <mergeCell ref="C111:D111"/>
    <mergeCell ref="C113:D113"/>
    <mergeCell ref="C114:D114"/>
    <mergeCell ref="C115:D115"/>
    <mergeCell ref="C116:D116"/>
    <mergeCell ref="C104:D104"/>
    <mergeCell ref="C105:D105"/>
    <mergeCell ref="C106:D106"/>
    <mergeCell ref="C107:D107"/>
    <mergeCell ref="C108:D108"/>
    <mergeCell ref="C109:D109"/>
    <mergeCell ref="C97:D97"/>
    <mergeCell ref="C98:D98"/>
    <mergeCell ref="C100:G100"/>
    <mergeCell ref="C101:D101"/>
    <mergeCell ref="C102:D102"/>
    <mergeCell ref="C103:D103"/>
    <mergeCell ref="C91:D91"/>
    <mergeCell ref="C92:D92"/>
    <mergeCell ref="C93:D93"/>
    <mergeCell ref="C94:D94"/>
    <mergeCell ref="C95:D95"/>
    <mergeCell ref="C96:D96"/>
    <mergeCell ref="C83:D83"/>
    <mergeCell ref="C84:D84"/>
    <mergeCell ref="C87:G87"/>
    <mergeCell ref="C88:D88"/>
    <mergeCell ref="C89:D89"/>
    <mergeCell ref="C90:D90"/>
    <mergeCell ref="C77:D77"/>
    <mergeCell ref="C78:D78"/>
    <mergeCell ref="C79:D79"/>
    <mergeCell ref="C80:D80"/>
    <mergeCell ref="C81:D81"/>
    <mergeCell ref="C82:D82"/>
    <mergeCell ref="C70:D70"/>
    <mergeCell ref="C71:D71"/>
    <mergeCell ref="C73:G73"/>
    <mergeCell ref="C74:D74"/>
    <mergeCell ref="C75:D75"/>
    <mergeCell ref="C76:D76"/>
    <mergeCell ref="C64:D64"/>
    <mergeCell ref="C65:D65"/>
    <mergeCell ref="C66:D66"/>
    <mergeCell ref="C67:D67"/>
    <mergeCell ref="C68:D68"/>
    <mergeCell ref="C69:D69"/>
    <mergeCell ref="C57:D57"/>
    <mergeCell ref="C58:D58"/>
    <mergeCell ref="C60:G60"/>
    <mergeCell ref="C61:D61"/>
    <mergeCell ref="C62:D62"/>
    <mergeCell ref="C63:D63"/>
    <mergeCell ref="C40:D40"/>
    <mergeCell ref="C41:D41"/>
    <mergeCell ref="C42:D42"/>
    <mergeCell ref="C54:D54"/>
    <mergeCell ref="C55:D55"/>
    <mergeCell ref="C56:D56"/>
    <mergeCell ref="C33:D33"/>
    <mergeCell ref="C34:D34"/>
    <mergeCell ref="C36:G36"/>
    <mergeCell ref="C37:G37"/>
    <mergeCell ref="C38:D38"/>
    <mergeCell ref="C39:D39"/>
    <mergeCell ref="C22:D22"/>
    <mergeCell ref="C24:D24"/>
    <mergeCell ref="C28:G28"/>
    <mergeCell ref="C29:G29"/>
    <mergeCell ref="C31:G31"/>
    <mergeCell ref="C32:D32"/>
    <mergeCell ref="C11:G11"/>
    <mergeCell ref="C12:D12"/>
    <mergeCell ref="C14:G14"/>
    <mergeCell ref="C15:D15"/>
    <mergeCell ref="C19:D19"/>
    <mergeCell ref="C21:D21"/>
    <mergeCell ref="A1:G1"/>
    <mergeCell ref="A3:B3"/>
    <mergeCell ref="A4:B4"/>
    <mergeCell ref="E4:G4"/>
    <mergeCell ref="C9:G9"/>
    <mergeCell ref="C10:G10"/>
  </mergeCells>
  <printOptions/>
  <pageMargins left="0.3937007874015748" right="0.1968503937007874" top="0.3937007874015748" bottom="0.7874015748031497" header="0" footer="0.3937007874015748"/>
  <pageSetup fitToHeight="9999" horizontalDpi="600" verticalDpi="600" orientation="portrait" paperSize="9" scale="98" r:id="rId3"/>
  <headerFooter alignWithMargins="0"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3"/>
  <sheetViews>
    <sheetView showZeros="0"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.625" style="699" bestFit="1" customWidth="1"/>
    <col min="2" max="2" width="62.625" style="699" bestFit="1" customWidth="1"/>
    <col min="3" max="3" width="13.875" style="699" customWidth="1"/>
    <col min="4" max="4" width="12.625" style="699" customWidth="1"/>
    <col min="5" max="5" width="3.375" style="699" bestFit="1" customWidth="1"/>
    <col min="6" max="6" width="7.25390625" style="699" bestFit="1" customWidth="1"/>
    <col min="7" max="7" width="10.625" style="699" bestFit="1" customWidth="1"/>
    <col min="8" max="8" width="11.875" style="699" bestFit="1" customWidth="1"/>
    <col min="9" max="16384" width="9.125" style="699" customWidth="1"/>
  </cols>
  <sheetData>
    <row r="1" spans="1:14" ht="24.75" thickBot="1">
      <c r="A1" s="708" t="s">
        <v>42</v>
      </c>
      <c r="B1" s="709" t="s">
        <v>41</v>
      </c>
      <c r="C1" s="710" t="s">
        <v>20</v>
      </c>
      <c r="D1" s="710" t="s">
        <v>21</v>
      </c>
      <c r="E1" s="710" t="s">
        <v>40</v>
      </c>
      <c r="F1" s="711" t="s">
        <v>3</v>
      </c>
      <c r="G1" s="712" t="s">
        <v>39</v>
      </c>
      <c r="H1" s="713" t="s">
        <v>38</v>
      </c>
      <c r="I1" s="259"/>
      <c r="J1" s="641"/>
      <c r="K1" s="698"/>
      <c r="L1" s="640"/>
      <c r="M1" s="640"/>
      <c r="N1" s="641"/>
    </row>
    <row r="2" spans="1:14" ht="12">
      <c r="A2" s="680" t="s">
        <v>2006</v>
      </c>
      <c r="B2" s="681" t="s">
        <v>315</v>
      </c>
      <c r="C2" s="260"/>
      <c r="D2" s="260"/>
      <c r="E2" s="656"/>
      <c r="F2" s="657"/>
      <c r="G2" s="261"/>
      <c r="H2" s="670"/>
      <c r="I2" s="272"/>
      <c r="J2" s="641"/>
      <c r="K2" s="698"/>
      <c r="L2" s="640"/>
      <c r="M2" s="640"/>
      <c r="N2" s="641"/>
    </row>
    <row r="3" spans="1:14" ht="12">
      <c r="A3" s="720"/>
      <c r="B3" s="683" t="s">
        <v>366</v>
      </c>
      <c r="C3" s="262"/>
      <c r="D3" s="262"/>
      <c r="E3" s="717"/>
      <c r="F3" s="718"/>
      <c r="G3" s="263"/>
      <c r="H3" s="714"/>
      <c r="I3" s="272"/>
      <c r="J3" s="641"/>
      <c r="K3" s="698"/>
      <c r="L3" s="640"/>
      <c r="M3" s="640"/>
      <c r="N3" s="641"/>
    </row>
    <row r="4" spans="1:14" ht="408">
      <c r="A4" s="720" t="s">
        <v>367</v>
      </c>
      <c r="B4" s="721" t="s">
        <v>368</v>
      </c>
      <c r="C4" s="700"/>
      <c r="D4" s="359"/>
      <c r="E4" s="719" t="s">
        <v>10</v>
      </c>
      <c r="F4" s="719">
        <v>1</v>
      </c>
      <c r="G4" s="644"/>
      <c r="H4" s="715">
        <f aca="true" t="shared" si="0" ref="H4:H39">F4*G4</f>
        <v>0</v>
      </c>
      <c r="I4" s="701"/>
      <c r="J4" s="641"/>
      <c r="K4" s="698"/>
      <c r="L4" s="640"/>
      <c r="M4" s="640"/>
      <c r="N4" s="641"/>
    </row>
    <row r="5" spans="1:14" ht="408">
      <c r="A5" s="720" t="s">
        <v>369</v>
      </c>
      <c r="B5" s="721" t="s">
        <v>368</v>
      </c>
      <c r="C5" s="700"/>
      <c r="D5" s="359"/>
      <c r="E5" s="719" t="s">
        <v>10</v>
      </c>
      <c r="F5" s="719">
        <v>1</v>
      </c>
      <c r="G5" s="644"/>
      <c r="H5" s="715">
        <f t="shared" si="0"/>
        <v>0</v>
      </c>
      <c r="I5" s="701"/>
      <c r="J5" s="641"/>
      <c r="K5" s="698"/>
      <c r="L5" s="640"/>
      <c r="M5" s="640"/>
      <c r="N5" s="641"/>
    </row>
    <row r="6" spans="1:14" ht="216">
      <c r="A6" s="720" t="s">
        <v>370</v>
      </c>
      <c r="B6" s="685" t="s">
        <v>1961</v>
      </c>
      <c r="C6" s="360"/>
      <c r="D6" s="359"/>
      <c r="E6" s="719" t="s">
        <v>10</v>
      </c>
      <c r="F6" s="719">
        <v>1</v>
      </c>
      <c r="G6" s="644"/>
      <c r="H6" s="715">
        <f t="shared" si="0"/>
        <v>0</v>
      </c>
      <c r="I6" s="701"/>
      <c r="J6" s="641"/>
      <c r="K6" s="698"/>
      <c r="L6" s="640"/>
      <c r="M6" s="640"/>
      <c r="N6" s="641"/>
    </row>
    <row r="7" spans="1:14" ht="216">
      <c r="A7" s="720" t="s">
        <v>371</v>
      </c>
      <c r="B7" s="685" t="s">
        <v>1961</v>
      </c>
      <c r="C7" s="360"/>
      <c r="D7" s="361"/>
      <c r="E7" s="719" t="s">
        <v>10</v>
      </c>
      <c r="F7" s="719">
        <v>1</v>
      </c>
      <c r="G7" s="644"/>
      <c r="H7" s="715">
        <f t="shared" si="0"/>
        <v>0</v>
      </c>
      <c r="I7" s="701"/>
      <c r="J7" s="641"/>
      <c r="K7" s="698"/>
      <c r="L7" s="640"/>
      <c r="M7" s="640"/>
      <c r="N7" s="641"/>
    </row>
    <row r="8" spans="1:14" ht="409.5">
      <c r="A8" s="720" t="s">
        <v>372</v>
      </c>
      <c r="B8" s="722" t="s">
        <v>2012</v>
      </c>
      <c r="C8" s="360"/>
      <c r="D8" s="359"/>
      <c r="E8" s="719" t="s">
        <v>10</v>
      </c>
      <c r="F8" s="719">
        <v>1</v>
      </c>
      <c r="G8" s="644"/>
      <c r="H8" s="715">
        <f t="shared" si="0"/>
        <v>0</v>
      </c>
      <c r="I8" s="701"/>
      <c r="J8" s="641"/>
      <c r="K8" s="698"/>
      <c r="L8" s="640"/>
      <c r="M8" s="640"/>
      <c r="N8" s="641"/>
    </row>
    <row r="9" spans="1:14" ht="409.5">
      <c r="A9" s="720" t="s">
        <v>373</v>
      </c>
      <c r="B9" s="722" t="s">
        <v>2012</v>
      </c>
      <c r="C9" s="360"/>
      <c r="D9" s="359"/>
      <c r="E9" s="719" t="s">
        <v>10</v>
      </c>
      <c r="F9" s="719">
        <v>1</v>
      </c>
      <c r="G9" s="644"/>
      <c r="H9" s="715">
        <f t="shared" si="0"/>
        <v>0</v>
      </c>
      <c r="I9" s="701"/>
      <c r="J9" s="641"/>
      <c r="K9" s="698"/>
      <c r="L9" s="640"/>
      <c r="M9" s="640"/>
      <c r="N9" s="641"/>
    </row>
    <row r="10" spans="1:14" ht="228">
      <c r="A10" s="720" t="s">
        <v>374</v>
      </c>
      <c r="B10" s="685" t="s">
        <v>2009</v>
      </c>
      <c r="C10" s="359"/>
      <c r="D10" s="359"/>
      <c r="E10" s="660" t="s">
        <v>11</v>
      </c>
      <c r="F10" s="660">
        <v>1</v>
      </c>
      <c r="G10" s="377"/>
      <c r="H10" s="672">
        <f t="shared" si="0"/>
        <v>0</v>
      </c>
      <c r="I10" s="640"/>
      <c r="J10" s="641"/>
      <c r="K10" s="698"/>
      <c r="L10" s="640"/>
      <c r="M10" s="640"/>
      <c r="N10" s="641"/>
    </row>
    <row r="11" spans="1:13" s="641" customFormat="1" ht="408">
      <c r="A11" s="720" t="s">
        <v>375</v>
      </c>
      <c r="B11" s="685" t="s">
        <v>2010</v>
      </c>
      <c r="C11" s="360"/>
      <c r="D11" s="359"/>
      <c r="E11" s="660" t="s">
        <v>10</v>
      </c>
      <c r="F11" s="660">
        <v>1</v>
      </c>
      <c r="G11" s="377"/>
      <c r="H11" s="672">
        <f t="shared" si="0"/>
        <v>0</v>
      </c>
      <c r="I11" s="640"/>
      <c r="K11" s="698"/>
      <c r="L11" s="640"/>
      <c r="M11" s="640"/>
    </row>
    <row r="12" spans="1:13" s="641" customFormat="1" ht="12">
      <c r="A12" s="720" t="s">
        <v>376</v>
      </c>
      <c r="B12" s="686" t="s">
        <v>317</v>
      </c>
      <c r="C12" s="262"/>
      <c r="D12" s="264"/>
      <c r="E12" s="660"/>
      <c r="F12" s="660"/>
      <c r="G12" s="377"/>
      <c r="H12" s="672"/>
      <c r="I12" s="640"/>
      <c r="K12" s="698"/>
      <c r="L12" s="640"/>
      <c r="M12" s="640"/>
    </row>
    <row r="13" spans="1:14" s="641" customFormat="1" ht="144">
      <c r="A13" s="720" t="s">
        <v>377</v>
      </c>
      <c r="B13" s="685" t="s">
        <v>378</v>
      </c>
      <c r="C13" s="359"/>
      <c r="D13" s="359"/>
      <c r="E13" s="660" t="s">
        <v>11</v>
      </c>
      <c r="F13" s="660">
        <v>1</v>
      </c>
      <c r="G13" s="377"/>
      <c r="H13" s="672">
        <f t="shared" si="0"/>
        <v>0</v>
      </c>
      <c r="I13" s="640"/>
      <c r="K13" s="698"/>
      <c r="L13" s="640"/>
      <c r="M13" s="640"/>
      <c r="N13" s="702"/>
    </row>
    <row r="14" spans="1:14" s="641" customFormat="1" ht="144">
      <c r="A14" s="720" t="s">
        <v>379</v>
      </c>
      <c r="B14" s="685" t="s">
        <v>378</v>
      </c>
      <c r="C14" s="359"/>
      <c r="D14" s="359"/>
      <c r="E14" s="660" t="s">
        <v>11</v>
      </c>
      <c r="F14" s="660">
        <v>1</v>
      </c>
      <c r="G14" s="377"/>
      <c r="H14" s="672">
        <f t="shared" si="0"/>
        <v>0</v>
      </c>
      <c r="I14" s="640"/>
      <c r="K14" s="698"/>
      <c r="L14" s="640"/>
      <c r="M14" s="640"/>
      <c r="N14" s="702"/>
    </row>
    <row r="15" spans="1:14" ht="120">
      <c r="A15" s="720" t="s">
        <v>380</v>
      </c>
      <c r="B15" s="685" t="s">
        <v>381</v>
      </c>
      <c r="C15" s="359"/>
      <c r="D15" s="360"/>
      <c r="E15" s="660" t="s">
        <v>10</v>
      </c>
      <c r="F15" s="660">
        <v>1</v>
      </c>
      <c r="G15" s="377"/>
      <c r="H15" s="672">
        <f t="shared" si="0"/>
        <v>0</v>
      </c>
      <c r="I15" s="640"/>
      <c r="J15" s="641"/>
      <c r="K15" s="698"/>
      <c r="L15" s="640"/>
      <c r="M15" s="640"/>
      <c r="N15" s="702"/>
    </row>
    <row r="16" spans="1:14" s="641" customFormat="1" ht="168">
      <c r="A16" s="720" t="s">
        <v>382</v>
      </c>
      <c r="B16" s="685" t="s">
        <v>383</v>
      </c>
      <c r="C16" s="359"/>
      <c r="D16" s="359"/>
      <c r="E16" s="660" t="s">
        <v>11</v>
      </c>
      <c r="F16" s="660">
        <v>1</v>
      </c>
      <c r="G16" s="377"/>
      <c r="H16" s="672">
        <f t="shared" si="0"/>
        <v>0</v>
      </c>
      <c r="I16" s="640"/>
      <c r="K16" s="698"/>
      <c r="L16" s="640"/>
      <c r="M16" s="640"/>
      <c r="N16" s="702"/>
    </row>
    <row r="17" spans="1:14" s="641" customFormat="1" ht="168">
      <c r="A17" s="720" t="s">
        <v>384</v>
      </c>
      <c r="B17" s="685" t="s">
        <v>385</v>
      </c>
      <c r="C17" s="359"/>
      <c r="D17" s="359"/>
      <c r="E17" s="660" t="s">
        <v>11</v>
      </c>
      <c r="F17" s="660">
        <v>1</v>
      </c>
      <c r="G17" s="377"/>
      <c r="H17" s="672">
        <f t="shared" si="0"/>
        <v>0</v>
      </c>
      <c r="I17" s="640"/>
      <c r="K17" s="698"/>
      <c r="L17" s="640"/>
      <c r="M17" s="640"/>
      <c r="N17" s="702"/>
    </row>
    <row r="18" spans="1:9" s="641" customFormat="1" ht="228">
      <c r="A18" s="720" t="s">
        <v>386</v>
      </c>
      <c r="B18" s="685" t="s">
        <v>2011</v>
      </c>
      <c r="C18" s="359"/>
      <c r="D18" s="359"/>
      <c r="E18" s="660" t="s">
        <v>11</v>
      </c>
      <c r="F18" s="660">
        <v>1</v>
      </c>
      <c r="G18" s="377"/>
      <c r="H18" s="672">
        <f t="shared" si="0"/>
        <v>0</v>
      </c>
      <c r="I18" s="640"/>
    </row>
    <row r="19" spans="1:9" s="641" customFormat="1" ht="192">
      <c r="A19" s="720" t="s">
        <v>387</v>
      </c>
      <c r="B19" s="685" t="s">
        <v>388</v>
      </c>
      <c r="C19" s="362"/>
      <c r="D19" s="703"/>
      <c r="E19" s="660" t="s">
        <v>11</v>
      </c>
      <c r="F19" s="660">
        <v>1</v>
      </c>
      <c r="G19" s="377"/>
      <c r="H19" s="672">
        <f t="shared" si="0"/>
        <v>0</v>
      </c>
      <c r="I19" s="640"/>
    </row>
    <row r="20" spans="1:9" s="641" customFormat="1" ht="192">
      <c r="A20" s="720" t="s">
        <v>389</v>
      </c>
      <c r="B20" s="685" t="s">
        <v>390</v>
      </c>
      <c r="C20" s="362"/>
      <c r="D20" s="703"/>
      <c r="E20" s="660" t="s">
        <v>11</v>
      </c>
      <c r="F20" s="660">
        <v>1</v>
      </c>
      <c r="G20" s="377"/>
      <c r="H20" s="672">
        <f t="shared" si="0"/>
        <v>0</v>
      </c>
      <c r="I20" s="640"/>
    </row>
    <row r="21" spans="1:9" s="641" customFormat="1" ht="192">
      <c r="A21" s="720" t="s">
        <v>391</v>
      </c>
      <c r="B21" s="685" t="s">
        <v>392</v>
      </c>
      <c r="C21" s="362"/>
      <c r="D21" s="703"/>
      <c r="E21" s="660" t="s">
        <v>11</v>
      </c>
      <c r="F21" s="660">
        <v>1</v>
      </c>
      <c r="G21" s="377"/>
      <c r="H21" s="672">
        <f t="shared" si="0"/>
        <v>0</v>
      </c>
      <c r="I21" s="640"/>
    </row>
    <row r="22" spans="1:9" s="641" customFormat="1" ht="192">
      <c r="A22" s="720" t="s">
        <v>393</v>
      </c>
      <c r="B22" s="685" t="s">
        <v>394</v>
      </c>
      <c r="C22" s="362"/>
      <c r="D22" s="703"/>
      <c r="E22" s="660" t="s">
        <v>11</v>
      </c>
      <c r="F22" s="660">
        <v>1</v>
      </c>
      <c r="G22" s="377"/>
      <c r="H22" s="672">
        <f t="shared" si="0"/>
        <v>0</v>
      </c>
      <c r="I22" s="640"/>
    </row>
    <row r="23" spans="1:9" ht="132">
      <c r="A23" s="720" t="s">
        <v>395</v>
      </c>
      <c r="B23" s="685" t="s">
        <v>396</v>
      </c>
      <c r="C23" s="359"/>
      <c r="D23" s="359"/>
      <c r="E23" s="660" t="s">
        <v>11</v>
      </c>
      <c r="F23" s="660">
        <v>1</v>
      </c>
      <c r="G23" s="377"/>
      <c r="H23" s="672">
        <f t="shared" si="0"/>
        <v>0</v>
      </c>
      <c r="I23" s="640"/>
    </row>
    <row r="24" spans="1:9" ht="132">
      <c r="A24" s="720" t="s">
        <v>397</v>
      </c>
      <c r="B24" s="685" t="s">
        <v>396</v>
      </c>
      <c r="C24" s="359"/>
      <c r="D24" s="359"/>
      <c r="E24" s="660" t="s">
        <v>11</v>
      </c>
      <c r="F24" s="660">
        <v>1</v>
      </c>
      <c r="G24" s="377"/>
      <c r="H24" s="672">
        <f t="shared" si="0"/>
        <v>0</v>
      </c>
      <c r="I24" s="640"/>
    </row>
    <row r="25" spans="1:9" s="641" customFormat="1" ht="144">
      <c r="A25" s="723" t="s">
        <v>398</v>
      </c>
      <c r="B25" s="685" t="s">
        <v>399</v>
      </c>
      <c r="C25" s="359"/>
      <c r="D25" s="360"/>
      <c r="E25" s="660" t="s">
        <v>11</v>
      </c>
      <c r="F25" s="660">
        <v>1</v>
      </c>
      <c r="G25" s="377"/>
      <c r="H25" s="672">
        <f t="shared" si="0"/>
        <v>0</v>
      </c>
      <c r="I25" s="640"/>
    </row>
    <row r="26" spans="1:9" s="641" customFormat="1" ht="144">
      <c r="A26" s="723" t="s">
        <v>400</v>
      </c>
      <c r="B26" s="685" t="s">
        <v>399</v>
      </c>
      <c r="C26" s="359"/>
      <c r="D26" s="360"/>
      <c r="E26" s="660" t="s">
        <v>11</v>
      </c>
      <c r="F26" s="660">
        <v>1</v>
      </c>
      <c r="G26" s="377"/>
      <c r="H26" s="672">
        <f t="shared" si="0"/>
        <v>0</v>
      </c>
      <c r="I26" s="640"/>
    </row>
    <row r="27" spans="1:9" s="641" customFormat="1" ht="144">
      <c r="A27" s="723" t="s">
        <v>401</v>
      </c>
      <c r="B27" s="685" t="s">
        <v>399</v>
      </c>
      <c r="C27" s="359"/>
      <c r="D27" s="360"/>
      <c r="E27" s="660" t="s">
        <v>11</v>
      </c>
      <c r="F27" s="660">
        <v>1</v>
      </c>
      <c r="G27" s="377"/>
      <c r="H27" s="672">
        <f t="shared" si="0"/>
        <v>0</v>
      </c>
      <c r="I27" s="640"/>
    </row>
    <row r="28" spans="1:9" s="641" customFormat="1" ht="144">
      <c r="A28" s="723" t="s">
        <v>402</v>
      </c>
      <c r="B28" s="685" t="s">
        <v>399</v>
      </c>
      <c r="C28" s="359"/>
      <c r="D28" s="360"/>
      <c r="E28" s="660" t="s">
        <v>11</v>
      </c>
      <c r="F28" s="660">
        <v>1</v>
      </c>
      <c r="G28" s="377"/>
      <c r="H28" s="672">
        <f t="shared" si="0"/>
        <v>0</v>
      </c>
      <c r="I28" s="640"/>
    </row>
    <row r="29" spans="1:9" s="641" customFormat="1" ht="108">
      <c r="A29" s="720" t="s">
        <v>403</v>
      </c>
      <c r="B29" s="686" t="s">
        <v>404</v>
      </c>
      <c r="C29" s="359"/>
      <c r="D29" s="360"/>
      <c r="E29" s="660" t="s">
        <v>11</v>
      </c>
      <c r="F29" s="660">
        <v>1</v>
      </c>
      <c r="G29" s="377"/>
      <c r="H29" s="672">
        <f t="shared" si="0"/>
        <v>0</v>
      </c>
      <c r="I29" s="640"/>
    </row>
    <row r="30" spans="1:9" s="641" customFormat="1" ht="108">
      <c r="A30" s="720" t="s">
        <v>405</v>
      </c>
      <c r="B30" s="686" t="s">
        <v>404</v>
      </c>
      <c r="C30" s="359"/>
      <c r="D30" s="360"/>
      <c r="E30" s="660" t="s">
        <v>11</v>
      </c>
      <c r="F30" s="660">
        <v>1</v>
      </c>
      <c r="G30" s="377"/>
      <c r="H30" s="672">
        <f t="shared" si="0"/>
        <v>0</v>
      </c>
      <c r="I30" s="640"/>
    </row>
    <row r="31" spans="1:9" s="641" customFormat="1" ht="108">
      <c r="A31" s="720" t="s">
        <v>406</v>
      </c>
      <c r="B31" s="686" t="s">
        <v>404</v>
      </c>
      <c r="C31" s="359"/>
      <c r="D31" s="360"/>
      <c r="E31" s="660" t="s">
        <v>11</v>
      </c>
      <c r="F31" s="660">
        <v>1</v>
      </c>
      <c r="G31" s="377"/>
      <c r="H31" s="672">
        <f t="shared" si="0"/>
        <v>0</v>
      </c>
      <c r="I31" s="640"/>
    </row>
    <row r="32" spans="1:9" s="641" customFormat="1" ht="108">
      <c r="A32" s="720" t="s">
        <v>407</v>
      </c>
      <c r="B32" s="686" t="s">
        <v>404</v>
      </c>
      <c r="C32" s="359"/>
      <c r="D32" s="360"/>
      <c r="E32" s="660" t="s">
        <v>11</v>
      </c>
      <c r="F32" s="660">
        <v>1</v>
      </c>
      <c r="G32" s="377"/>
      <c r="H32" s="672">
        <f t="shared" si="0"/>
        <v>0</v>
      </c>
      <c r="I32" s="640"/>
    </row>
    <row r="33" spans="1:9" s="641" customFormat="1" ht="108">
      <c r="A33" s="720" t="s">
        <v>408</v>
      </c>
      <c r="B33" s="686" t="s">
        <v>409</v>
      </c>
      <c r="C33" s="359"/>
      <c r="D33" s="360"/>
      <c r="E33" s="660" t="s">
        <v>11</v>
      </c>
      <c r="F33" s="660">
        <v>1</v>
      </c>
      <c r="G33" s="377"/>
      <c r="H33" s="672">
        <f t="shared" si="0"/>
        <v>0</v>
      </c>
      <c r="I33" s="640"/>
    </row>
    <row r="34" spans="1:9" s="641" customFormat="1" ht="108">
      <c r="A34" s="720" t="s">
        <v>410</v>
      </c>
      <c r="B34" s="686" t="s">
        <v>409</v>
      </c>
      <c r="C34" s="359"/>
      <c r="D34" s="360"/>
      <c r="E34" s="660" t="s">
        <v>11</v>
      </c>
      <c r="F34" s="660">
        <v>1</v>
      </c>
      <c r="G34" s="377"/>
      <c r="H34" s="672">
        <f t="shared" si="0"/>
        <v>0</v>
      </c>
      <c r="I34" s="640"/>
    </row>
    <row r="35" spans="1:9" s="641" customFormat="1" ht="108">
      <c r="A35" s="720" t="s">
        <v>411</v>
      </c>
      <c r="B35" s="686" t="s">
        <v>404</v>
      </c>
      <c r="C35" s="359"/>
      <c r="D35" s="360"/>
      <c r="E35" s="660" t="s">
        <v>11</v>
      </c>
      <c r="F35" s="660">
        <v>1</v>
      </c>
      <c r="G35" s="377"/>
      <c r="H35" s="672">
        <f t="shared" si="0"/>
        <v>0</v>
      </c>
      <c r="I35" s="640"/>
    </row>
    <row r="36" spans="1:9" ht="108">
      <c r="A36" s="720" t="s">
        <v>412</v>
      </c>
      <c r="B36" s="686" t="s">
        <v>404</v>
      </c>
      <c r="C36" s="359"/>
      <c r="D36" s="360"/>
      <c r="E36" s="660" t="s">
        <v>11</v>
      </c>
      <c r="F36" s="660">
        <v>1</v>
      </c>
      <c r="G36" s="377"/>
      <c r="H36" s="672">
        <f t="shared" si="0"/>
        <v>0</v>
      </c>
      <c r="I36" s="640"/>
    </row>
    <row r="37" spans="1:9" s="641" customFormat="1" ht="96">
      <c r="A37" s="720" t="s">
        <v>413</v>
      </c>
      <c r="B37" s="686" t="s">
        <v>414</v>
      </c>
      <c r="C37" s="359"/>
      <c r="D37" s="360"/>
      <c r="E37" s="660" t="s">
        <v>11</v>
      </c>
      <c r="F37" s="660">
        <v>1</v>
      </c>
      <c r="G37" s="377"/>
      <c r="H37" s="672">
        <f t="shared" si="0"/>
        <v>0</v>
      </c>
      <c r="I37" s="640"/>
    </row>
    <row r="38" spans="1:9" s="641" customFormat="1" ht="96">
      <c r="A38" s="720" t="s">
        <v>415</v>
      </c>
      <c r="B38" s="686" t="s">
        <v>414</v>
      </c>
      <c r="C38" s="359"/>
      <c r="D38" s="360"/>
      <c r="E38" s="660" t="s">
        <v>11</v>
      </c>
      <c r="F38" s="660">
        <v>1</v>
      </c>
      <c r="G38" s="377"/>
      <c r="H38" s="672">
        <f t="shared" si="0"/>
        <v>0</v>
      </c>
      <c r="I38" s="640"/>
    </row>
    <row r="39" spans="1:9" ht="108">
      <c r="A39" s="720" t="s">
        <v>416</v>
      </c>
      <c r="B39" s="686" t="s">
        <v>404</v>
      </c>
      <c r="C39" s="359"/>
      <c r="D39" s="360"/>
      <c r="E39" s="660" t="s">
        <v>11</v>
      </c>
      <c r="F39" s="660">
        <v>1</v>
      </c>
      <c r="G39" s="377"/>
      <c r="H39" s="672">
        <f t="shared" si="0"/>
        <v>0</v>
      </c>
      <c r="I39" s="640"/>
    </row>
    <row r="40" spans="1:9" ht="12">
      <c r="A40" s="720" t="s">
        <v>417</v>
      </c>
      <c r="B40" s="686" t="s">
        <v>317</v>
      </c>
      <c r="C40" s="264"/>
      <c r="D40" s="262"/>
      <c r="E40" s="660"/>
      <c r="F40" s="660"/>
      <c r="G40" s="377"/>
      <c r="H40" s="672"/>
      <c r="I40" s="640"/>
    </row>
    <row r="41" spans="1:9" ht="96">
      <c r="A41" s="720" t="s">
        <v>418</v>
      </c>
      <c r="B41" s="686" t="s">
        <v>414</v>
      </c>
      <c r="C41" s="359"/>
      <c r="D41" s="360"/>
      <c r="E41" s="660" t="s">
        <v>11</v>
      </c>
      <c r="F41" s="660">
        <v>1</v>
      </c>
      <c r="G41" s="377"/>
      <c r="H41" s="672">
        <f aca="true" t="shared" si="1" ref="H41:H46">F41*G41</f>
        <v>0</v>
      </c>
      <c r="I41" s="640"/>
    </row>
    <row r="42" spans="1:9" ht="12">
      <c r="A42" s="720" t="s">
        <v>419</v>
      </c>
      <c r="B42" s="686" t="s">
        <v>317</v>
      </c>
      <c r="C42" s="264"/>
      <c r="D42" s="262"/>
      <c r="E42" s="660"/>
      <c r="F42" s="660"/>
      <c r="G42" s="377"/>
      <c r="H42" s="672"/>
      <c r="I42" s="640"/>
    </row>
    <row r="43" spans="1:9" ht="108">
      <c r="A43" s="720" t="s">
        <v>420</v>
      </c>
      <c r="B43" s="686" t="s">
        <v>409</v>
      </c>
      <c r="C43" s="359"/>
      <c r="D43" s="360"/>
      <c r="E43" s="660" t="s">
        <v>11</v>
      </c>
      <c r="F43" s="660">
        <v>1</v>
      </c>
      <c r="G43" s="377"/>
      <c r="H43" s="672">
        <f t="shared" si="1"/>
        <v>0</v>
      </c>
      <c r="I43" s="640"/>
    </row>
    <row r="44" spans="1:9" ht="12">
      <c r="A44" s="720" t="s">
        <v>421</v>
      </c>
      <c r="B44" s="686" t="s">
        <v>317</v>
      </c>
      <c r="C44" s="264"/>
      <c r="D44" s="262"/>
      <c r="E44" s="660"/>
      <c r="F44" s="660"/>
      <c r="G44" s="377"/>
      <c r="H44" s="672"/>
      <c r="I44" s="640"/>
    </row>
    <row r="45" spans="1:9" ht="108">
      <c r="A45" s="720" t="s">
        <v>422</v>
      </c>
      <c r="B45" s="686" t="s">
        <v>409</v>
      </c>
      <c r="C45" s="359"/>
      <c r="D45" s="360"/>
      <c r="E45" s="660" t="s">
        <v>11</v>
      </c>
      <c r="F45" s="660">
        <v>1</v>
      </c>
      <c r="G45" s="377"/>
      <c r="H45" s="672">
        <f t="shared" si="1"/>
        <v>0</v>
      </c>
      <c r="I45" s="640"/>
    </row>
    <row r="46" spans="1:9" s="641" customFormat="1" ht="108">
      <c r="A46" s="720" t="s">
        <v>423</v>
      </c>
      <c r="B46" s="686" t="s">
        <v>424</v>
      </c>
      <c r="C46" s="359"/>
      <c r="D46" s="360"/>
      <c r="E46" s="660" t="s">
        <v>11</v>
      </c>
      <c r="F46" s="660">
        <v>1</v>
      </c>
      <c r="G46" s="377"/>
      <c r="H46" s="672">
        <f t="shared" si="1"/>
        <v>0</v>
      </c>
      <c r="I46" s="640"/>
    </row>
    <row r="47" spans="1:9" s="641" customFormat="1" ht="96">
      <c r="A47" s="720" t="s">
        <v>425</v>
      </c>
      <c r="B47" s="686" t="s">
        <v>426</v>
      </c>
      <c r="C47" s="359"/>
      <c r="D47" s="360"/>
      <c r="E47" s="660" t="s">
        <v>11</v>
      </c>
      <c r="F47" s="660">
        <v>1</v>
      </c>
      <c r="G47" s="377"/>
      <c r="H47" s="672">
        <f>F47*G47</f>
        <v>0</v>
      </c>
      <c r="I47" s="640"/>
    </row>
    <row r="48" spans="1:9" ht="108">
      <c r="A48" s="720" t="s">
        <v>427</v>
      </c>
      <c r="B48" s="686" t="s">
        <v>404</v>
      </c>
      <c r="C48" s="359"/>
      <c r="D48" s="360"/>
      <c r="E48" s="660" t="s">
        <v>11</v>
      </c>
      <c r="F48" s="660">
        <v>1</v>
      </c>
      <c r="G48" s="377"/>
      <c r="H48" s="672">
        <f>F48*G48</f>
        <v>0</v>
      </c>
      <c r="I48" s="640"/>
    </row>
    <row r="49" spans="1:9" s="641" customFormat="1" ht="12">
      <c r="A49" s="720" t="s">
        <v>428</v>
      </c>
      <c r="B49" s="691" t="s">
        <v>429</v>
      </c>
      <c r="C49" s="262"/>
      <c r="D49" s="262"/>
      <c r="E49" s="717"/>
      <c r="F49" s="718"/>
      <c r="G49" s="375"/>
      <c r="H49" s="716"/>
      <c r="I49" s="279"/>
    </row>
    <row r="50" spans="1:9" s="641" customFormat="1" ht="108">
      <c r="A50" s="720" t="s">
        <v>430</v>
      </c>
      <c r="B50" s="686" t="s">
        <v>431</v>
      </c>
      <c r="C50" s="359"/>
      <c r="D50" s="360"/>
      <c r="E50" s="660" t="s">
        <v>11</v>
      </c>
      <c r="F50" s="660">
        <v>1</v>
      </c>
      <c r="G50" s="377"/>
      <c r="H50" s="672">
        <f>F50*G50</f>
        <v>0</v>
      </c>
      <c r="I50" s="640"/>
    </row>
    <row r="51" spans="1:9" s="641" customFormat="1" ht="96">
      <c r="A51" s="720" t="s">
        <v>432</v>
      </c>
      <c r="B51" s="686" t="s">
        <v>414</v>
      </c>
      <c r="C51" s="359"/>
      <c r="D51" s="360"/>
      <c r="E51" s="660" t="s">
        <v>11</v>
      </c>
      <c r="F51" s="660">
        <v>1</v>
      </c>
      <c r="G51" s="377"/>
      <c r="H51" s="672">
        <f>F51*G51</f>
        <v>0</v>
      </c>
      <c r="I51" s="640"/>
    </row>
    <row r="52" spans="1:9" ht="180">
      <c r="A52" s="720" t="s">
        <v>433</v>
      </c>
      <c r="B52" s="685" t="s">
        <v>434</v>
      </c>
      <c r="C52" s="362"/>
      <c r="D52" s="703"/>
      <c r="E52" s="660" t="s">
        <v>11</v>
      </c>
      <c r="F52" s="660">
        <v>1</v>
      </c>
      <c r="G52" s="377"/>
      <c r="H52" s="672">
        <f>F52*G52</f>
        <v>0</v>
      </c>
      <c r="I52" s="640"/>
    </row>
    <row r="53" spans="1:9" ht="12">
      <c r="A53" s="720"/>
      <c r="B53" s="683" t="s">
        <v>435</v>
      </c>
      <c r="C53" s="262"/>
      <c r="D53" s="262"/>
      <c r="E53" s="717"/>
      <c r="F53" s="718"/>
      <c r="G53" s="375"/>
      <c r="H53" s="716"/>
      <c r="I53" s="272"/>
    </row>
    <row r="54" spans="1:9" ht="24">
      <c r="A54" s="720" t="s">
        <v>436</v>
      </c>
      <c r="B54" s="689" t="s">
        <v>437</v>
      </c>
      <c r="C54" s="704"/>
      <c r="D54" s="704"/>
      <c r="E54" s="662" t="s">
        <v>26</v>
      </c>
      <c r="F54" s="662" t="s">
        <v>438</v>
      </c>
      <c r="G54" s="376"/>
      <c r="H54" s="674">
        <f>F54*G54</f>
        <v>0</v>
      </c>
      <c r="I54" s="338"/>
    </row>
    <row r="55" spans="1:9" ht="24">
      <c r="A55" s="720" t="s">
        <v>439</v>
      </c>
      <c r="B55" s="689" t="s">
        <v>440</v>
      </c>
      <c r="C55" s="275"/>
      <c r="D55" s="275"/>
      <c r="E55" s="662" t="s">
        <v>11</v>
      </c>
      <c r="F55" s="662" t="s">
        <v>441</v>
      </c>
      <c r="G55" s="376"/>
      <c r="H55" s="674">
        <f>F55*G55</f>
        <v>0</v>
      </c>
      <c r="I55" s="338"/>
    </row>
    <row r="56" spans="1:14" ht="60">
      <c r="A56" s="720" t="s">
        <v>442</v>
      </c>
      <c r="B56" s="689" t="s">
        <v>443</v>
      </c>
      <c r="C56" s="275"/>
      <c r="D56" s="275"/>
      <c r="E56" s="662" t="s">
        <v>11</v>
      </c>
      <c r="F56" s="662" t="s">
        <v>444</v>
      </c>
      <c r="G56" s="376"/>
      <c r="H56" s="674">
        <f>F56*G56</f>
        <v>0</v>
      </c>
      <c r="I56" s="338"/>
      <c r="K56" s="698"/>
      <c r="L56" s="640"/>
      <c r="M56" s="640"/>
      <c r="N56" s="652"/>
    </row>
    <row r="57" spans="1:14" ht="60">
      <c r="A57" s="720" t="s">
        <v>445</v>
      </c>
      <c r="B57" s="689" t="s">
        <v>446</v>
      </c>
      <c r="C57" s="275"/>
      <c r="D57" s="275"/>
      <c r="E57" s="662" t="s">
        <v>11</v>
      </c>
      <c r="F57" s="662" t="s">
        <v>25</v>
      </c>
      <c r="G57" s="376"/>
      <c r="H57" s="674">
        <f>F57*G57</f>
        <v>0</v>
      </c>
      <c r="I57" s="338"/>
      <c r="K57" s="698"/>
      <c r="L57" s="640"/>
      <c r="M57" s="640"/>
      <c r="N57" s="652"/>
    </row>
    <row r="58" spans="1:14" ht="12">
      <c r="A58" s="724"/>
      <c r="B58" s="683" t="s">
        <v>447</v>
      </c>
      <c r="C58" s="262"/>
      <c r="D58" s="262"/>
      <c r="E58" s="717"/>
      <c r="F58" s="718"/>
      <c r="G58" s="375"/>
      <c r="H58" s="716"/>
      <c r="I58" s="272"/>
      <c r="K58" s="698"/>
      <c r="L58" s="640"/>
      <c r="M58" s="640"/>
      <c r="N58" s="652"/>
    </row>
    <row r="59" spans="1:14" ht="24">
      <c r="A59" s="720" t="s">
        <v>448</v>
      </c>
      <c r="B59" s="689" t="s">
        <v>449</v>
      </c>
      <c r="C59" s="704"/>
      <c r="D59" s="704"/>
      <c r="E59" s="662" t="s">
        <v>26</v>
      </c>
      <c r="F59" s="662" t="s">
        <v>23</v>
      </c>
      <c r="G59" s="376"/>
      <c r="H59" s="674">
        <f aca="true" t="shared" si="2" ref="H59:H64">F59*G59</f>
        <v>0</v>
      </c>
      <c r="I59" s="338"/>
      <c r="K59" s="698"/>
      <c r="L59" s="640"/>
      <c r="M59" s="640"/>
      <c r="N59" s="652"/>
    </row>
    <row r="60" spans="1:14" ht="24">
      <c r="A60" s="720" t="s">
        <v>450</v>
      </c>
      <c r="B60" s="689" t="s">
        <v>437</v>
      </c>
      <c r="C60" s="704"/>
      <c r="D60" s="704"/>
      <c r="E60" s="662" t="s">
        <v>26</v>
      </c>
      <c r="F60" s="662" t="s">
        <v>24</v>
      </c>
      <c r="G60" s="376"/>
      <c r="H60" s="674">
        <f t="shared" si="2"/>
        <v>0</v>
      </c>
      <c r="I60" s="338"/>
      <c r="K60" s="698"/>
      <c r="L60" s="640"/>
      <c r="M60" s="640"/>
      <c r="N60" s="652"/>
    </row>
    <row r="61" spans="1:14" ht="24">
      <c r="A61" s="720" t="s">
        <v>451</v>
      </c>
      <c r="B61" s="689" t="s">
        <v>452</v>
      </c>
      <c r="C61" s="269"/>
      <c r="D61" s="269"/>
      <c r="E61" s="661" t="s">
        <v>11</v>
      </c>
      <c r="F61" s="661" t="s">
        <v>22</v>
      </c>
      <c r="G61" s="377"/>
      <c r="H61" s="672">
        <f t="shared" si="2"/>
        <v>0</v>
      </c>
      <c r="I61" s="338"/>
      <c r="K61" s="698"/>
      <c r="L61" s="640"/>
      <c r="M61" s="640"/>
      <c r="N61" s="652"/>
    </row>
    <row r="62" spans="1:14" ht="24">
      <c r="A62" s="720" t="s">
        <v>453</v>
      </c>
      <c r="B62" s="689" t="s">
        <v>454</v>
      </c>
      <c r="C62" s="275"/>
      <c r="D62" s="275"/>
      <c r="E62" s="662" t="s">
        <v>11</v>
      </c>
      <c r="F62" s="662" t="s">
        <v>23</v>
      </c>
      <c r="G62" s="376"/>
      <c r="H62" s="674">
        <f t="shared" si="2"/>
        <v>0</v>
      </c>
      <c r="I62" s="338"/>
      <c r="K62" s="698"/>
      <c r="L62" s="640"/>
      <c r="M62" s="640"/>
      <c r="N62" s="652"/>
    </row>
    <row r="63" spans="1:14" ht="24">
      <c r="A63" s="720" t="s">
        <v>455</v>
      </c>
      <c r="B63" s="689" t="s">
        <v>440</v>
      </c>
      <c r="C63" s="275"/>
      <c r="D63" s="275"/>
      <c r="E63" s="662" t="s">
        <v>11</v>
      </c>
      <c r="F63" s="662" t="s">
        <v>22</v>
      </c>
      <c r="G63" s="376"/>
      <c r="H63" s="674">
        <f t="shared" si="2"/>
        <v>0</v>
      </c>
      <c r="I63" s="338"/>
      <c r="K63" s="698"/>
      <c r="L63" s="640"/>
      <c r="M63" s="640"/>
      <c r="N63" s="652"/>
    </row>
    <row r="64" spans="1:14" ht="60">
      <c r="A64" s="720" t="s">
        <v>456</v>
      </c>
      <c r="B64" s="689" t="s">
        <v>443</v>
      </c>
      <c r="C64" s="275"/>
      <c r="D64" s="275"/>
      <c r="E64" s="662" t="s">
        <v>11</v>
      </c>
      <c r="F64" s="662" t="s">
        <v>457</v>
      </c>
      <c r="G64" s="376"/>
      <c r="H64" s="674">
        <f t="shared" si="2"/>
        <v>0</v>
      </c>
      <c r="I64" s="338"/>
      <c r="K64" s="698"/>
      <c r="L64" s="640"/>
      <c r="M64" s="640"/>
      <c r="N64" s="652"/>
    </row>
    <row r="65" spans="1:14" ht="60">
      <c r="A65" s="720" t="s">
        <v>458</v>
      </c>
      <c r="B65" s="689" t="s">
        <v>459</v>
      </c>
      <c r="C65" s="275"/>
      <c r="D65" s="275"/>
      <c r="E65" s="662" t="s">
        <v>11</v>
      </c>
      <c r="F65" s="662" t="s">
        <v>23</v>
      </c>
      <c r="G65" s="376"/>
      <c r="H65" s="674">
        <f>F65*G65</f>
        <v>0</v>
      </c>
      <c r="I65" s="338"/>
      <c r="K65" s="698"/>
      <c r="L65" s="640"/>
      <c r="M65" s="640"/>
      <c r="N65" s="702"/>
    </row>
    <row r="66" spans="1:14" ht="12">
      <c r="A66" s="720"/>
      <c r="B66" s="683" t="s">
        <v>460</v>
      </c>
      <c r="C66" s="262"/>
      <c r="D66" s="262"/>
      <c r="E66" s="717"/>
      <c r="F66" s="718"/>
      <c r="G66" s="375"/>
      <c r="H66" s="716"/>
      <c r="I66" s="272"/>
      <c r="K66" s="698"/>
      <c r="L66" s="640"/>
      <c r="M66" s="640"/>
      <c r="N66" s="702"/>
    </row>
    <row r="67" spans="1:14" ht="24">
      <c r="A67" s="720" t="s">
        <v>461</v>
      </c>
      <c r="B67" s="689" t="s">
        <v>437</v>
      </c>
      <c r="C67" s="704"/>
      <c r="D67" s="704"/>
      <c r="E67" s="662" t="s">
        <v>26</v>
      </c>
      <c r="F67" s="662" t="s">
        <v>457</v>
      </c>
      <c r="G67" s="376"/>
      <c r="H67" s="674">
        <f aca="true" t="shared" si="3" ref="H67:H72">F67*G67</f>
        <v>0</v>
      </c>
      <c r="I67" s="338"/>
      <c r="K67" s="698"/>
      <c r="L67" s="640"/>
      <c r="M67" s="640"/>
      <c r="N67" s="702"/>
    </row>
    <row r="68" spans="1:14" ht="24">
      <c r="A68" s="720" t="s">
        <v>462</v>
      </c>
      <c r="B68" s="689" t="s">
        <v>440</v>
      </c>
      <c r="C68" s="275"/>
      <c r="D68" s="275"/>
      <c r="E68" s="662" t="s">
        <v>11</v>
      </c>
      <c r="F68" s="662" t="s">
        <v>23</v>
      </c>
      <c r="G68" s="376"/>
      <c r="H68" s="674">
        <f t="shared" si="3"/>
        <v>0</v>
      </c>
      <c r="I68" s="338"/>
      <c r="K68" s="698"/>
      <c r="L68" s="640"/>
      <c r="M68" s="640"/>
      <c r="N68" s="702"/>
    </row>
    <row r="69" spans="1:14" ht="24">
      <c r="A69" s="720" t="s">
        <v>463</v>
      </c>
      <c r="B69" s="689" t="s">
        <v>464</v>
      </c>
      <c r="C69" s="275"/>
      <c r="D69" s="275"/>
      <c r="E69" s="662" t="s">
        <v>11</v>
      </c>
      <c r="F69" s="662" t="s">
        <v>22</v>
      </c>
      <c r="G69" s="376"/>
      <c r="H69" s="674">
        <f t="shared" si="3"/>
        <v>0</v>
      </c>
      <c r="I69" s="338"/>
      <c r="K69" s="698"/>
      <c r="L69" s="640"/>
      <c r="M69" s="640"/>
      <c r="N69" s="702"/>
    </row>
    <row r="70" spans="1:14" ht="60">
      <c r="A70" s="720" t="s">
        <v>465</v>
      </c>
      <c r="B70" s="689" t="s">
        <v>443</v>
      </c>
      <c r="C70" s="275"/>
      <c r="D70" s="275"/>
      <c r="E70" s="662" t="s">
        <v>11</v>
      </c>
      <c r="F70" s="662" t="s">
        <v>466</v>
      </c>
      <c r="G70" s="376"/>
      <c r="H70" s="674">
        <f t="shared" si="3"/>
        <v>0</v>
      </c>
      <c r="I70" s="338"/>
      <c r="K70" s="698"/>
      <c r="L70" s="640"/>
      <c r="M70" s="640"/>
      <c r="N70" s="702"/>
    </row>
    <row r="71" spans="1:14" ht="48">
      <c r="A71" s="720"/>
      <c r="B71" s="689" t="s">
        <v>467</v>
      </c>
      <c r="C71" s="275"/>
      <c r="D71" s="275"/>
      <c r="E71" s="662" t="s">
        <v>11</v>
      </c>
      <c r="F71" s="662" t="s">
        <v>22</v>
      </c>
      <c r="G71" s="376"/>
      <c r="H71" s="674">
        <f t="shared" si="3"/>
        <v>0</v>
      </c>
      <c r="I71" s="338"/>
      <c r="K71" s="698"/>
      <c r="L71" s="640"/>
      <c r="M71" s="640"/>
      <c r="N71" s="702"/>
    </row>
    <row r="72" spans="1:14" ht="24">
      <c r="A72" s="720" t="s">
        <v>468</v>
      </c>
      <c r="B72" s="689" t="s">
        <v>469</v>
      </c>
      <c r="C72" s="269"/>
      <c r="D72" s="269"/>
      <c r="E72" s="661" t="s">
        <v>11</v>
      </c>
      <c r="F72" s="661" t="s">
        <v>22</v>
      </c>
      <c r="G72" s="377"/>
      <c r="H72" s="672">
        <f t="shared" si="3"/>
        <v>0</v>
      </c>
      <c r="I72" s="338"/>
      <c r="K72" s="698"/>
      <c r="L72" s="640"/>
      <c r="M72" s="640"/>
      <c r="N72" s="702"/>
    </row>
    <row r="73" spans="1:14" ht="12">
      <c r="A73" s="724"/>
      <c r="B73" s="683" t="s">
        <v>470</v>
      </c>
      <c r="C73" s="262"/>
      <c r="D73" s="262"/>
      <c r="E73" s="717"/>
      <c r="F73" s="718"/>
      <c r="G73" s="375"/>
      <c r="H73" s="716"/>
      <c r="I73" s="272"/>
      <c r="K73" s="698"/>
      <c r="L73" s="640"/>
      <c r="M73" s="640"/>
      <c r="N73" s="702"/>
    </row>
    <row r="74" spans="1:14" ht="24">
      <c r="A74" s="720" t="s">
        <v>471</v>
      </c>
      <c r="B74" s="689" t="s">
        <v>437</v>
      </c>
      <c r="C74" s="704"/>
      <c r="D74" s="704"/>
      <c r="E74" s="662" t="s">
        <v>26</v>
      </c>
      <c r="F74" s="662" t="s">
        <v>472</v>
      </c>
      <c r="G74" s="376"/>
      <c r="H74" s="674">
        <f>F74*G74</f>
        <v>0</v>
      </c>
      <c r="I74" s="338"/>
      <c r="K74" s="698"/>
      <c r="L74" s="640"/>
      <c r="M74" s="640"/>
      <c r="N74" s="702"/>
    </row>
    <row r="75" spans="1:14" ht="24">
      <c r="A75" s="720" t="s">
        <v>473</v>
      </c>
      <c r="B75" s="689" t="s">
        <v>440</v>
      </c>
      <c r="C75" s="275"/>
      <c r="D75" s="275"/>
      <c r="E75" s="662" t="s">
        <v>11</v>
      </c>
      <c r="F75" s="662" t="s">
        <v>23</v>
      </c>
      <c r="G75" s="376"/>
      <c r="H75" s="674">
        <f>F75*G75</f>
        <v>0</v>
      </c>
      <c r="I75" s="338"/>
      <c r="K75" s="698"/>
      <c r="L75" s="640"/>
      <c r="M75" s="640"/>
      <c r="N75" s="702"/>
    </row>
    <row r="76" spans="1:14" ht="60">
      <c r="A76" s="720" t="s">
        <v>474</v>
      </c>
      <c r="B76" s="689" t="s">
        <v>443</v>
      </c>
      <c r="C76" s="275"/>
      <c r="D76" s="275"/>
      <c r="E76" s="662" t="s">
        <v>11</v>
      </c>
      <c r="F76" s="662" t="s">
        <v>323</v>
      </c>
      <c r="G76" s="376"/>
      <c r="H76" s="674">
        <f>F76*G76</f>
        <v>0</v>
      </c>
      <c r="I76" s="338"/>
      <c r="K76" s="698"/>
      <c r="L76" s="640"/>
      <c r="M76" s="640"/>
      <c r="N76" s="702"/>
    </row>
    <row r="77" spans="1:14" ht="12">
      <c r="A77" s="724"/>
      <c r="B77" s="722" t="s">
        <v>475</v>
      </c>
      <c r="C77" s="275"/>
      <c r="D77" s="275"/>
      <c r="E77" s="662"/>
      <c r="F77" s="662"/>
      <c r="G77" s="376"/>
      <c r="H77" s="674"/>
      <c r="I77" s="338"/>
      <c r="K77" s="698"/>
      <c r="L77" s="640"/>
      <c r="M77" s="640"/>
      <c r="N77" s="702"/>
    </row>
    <row r="78" spans="1:14" ht="24">
      <c r="A78" s="720" t="s">
        <v>476</v>
      </c>
      <c r="B78" s="689" t="s">
        <v>437</v>
      </c>
      <c r="C78" s="704"/>
      <c r="D78" s="704"/>
      <c r="E78" s="662" t="s">
        <v>26</v>
      </c>
      <c r="F78" s="662" t="s">
        <v>323</v>
      </c>
      <c r="G78" s="376"/>
      <c r="H78" s="674">
        <f>F78*G78</f>
        <v>0</v>
      </c>
      <c r="I78" s="338"/>
      <c r="K78" s="698"/>
      <c r="L78" s="640"/>
      <c r="M78" s="640"/>
      <c r="N78" s="702"/>
    </row>
    <row r="79" spans="1:14" ht="24">
      <c r="A79" s="720" t="s">
        <v>477</v>
      </c>
      <c r="B79" s="689" t="s">
        <v>440</v>
      </c>
      <c r="C79" s="275"/>
      <c r="D79" s="275"/>
      <c r="E79" s="662" t="s">
        <v>11</v>
      </c>
      <c r="F79" s="662" t="s">
        <v>24</v>
      </c>
      <c r="G79" s="376"/>
      <c r="H79" s="674">
        <f>F79*G79</f>
        <v>0</v>
      </c>
      <c r="I79" s="338"/>
      <c r="K79" s="698"/>
      <c r="L79" s="640"/>
      <c r="M79" s="640"/>
      <c r="N79" s="702"/>
    </row>
    <row r="80" spans="1:14" ht="24">
      <c r="A80" s="720" t="s">
        <v>478</v>
      </c>
      <c r="B80" s="689" t="s">
        <v>469</v>
      </c>
      <c r="C80" s="269"/>
      <c r="D80" s="269"/>
      <c r="E80" s="661" t="s">
        <v>11</v>
      </c>
      <c r="F80" s="661" t="s">
        <v>22</v>
      </c>
      <c r="G80" s="377"/>
      <c r="H80" s="672">
        <f>F80*G80</f>
        <v>0</v>
      </c>
      <c r="I80" s="338"/>
      <c r="K80" s="698"/>
      <c r="L80" s="640"/>
      <c r="M80" s="640"/>
      <c r="N80" s="702"/>
    </row>
    <row r="81" spans="1:14" ht="60">
      <c r="A81" s="720" t="s">
        <v>479</v>
      </c>
      <c r="B81" s="689" t="s">
        <v>443</v>
      </c>
      <c r="C81" s="275"/>
      <c r="D81" s="275"/>
      <c r="E81" s="662" t="s">
        <v>11</v>
      </c>
      <c r="F81" s="662" t="s">
        <v>466</v>
      </c>
      <c r="G81" s="376"/>
      <c r="H81" s="674">
        <f>F81*G81</f>
        <v>0</v>
      </c>
      <c r="I81" s="338"/>
      <c r="K81" s="698"/>
      <c r="L81" s="640"/>
      <c r="M81" s="640"/>
      <c r="N81" s="702"/>
    </row>
    <row r="82" spans="1:14" ht="48">
      <c r="A82" s="720" t="s">
        <v>480</v>
      </c>
      <c r="B82" s="689" t="s">
        <v>467</v>
      </c>
      <c r="C82" s="275"/>
      <c r="D82" s="275"/>
      <c r="E82" s="662" t="s">
        <v>11</v>
      </c>
      <c r="F82" s="662" t="s">
        <v>22</v>
      </c>
      <c r="G82" s="376"/>
      <c r="H82" s="674">
        <f>F82*G82</f>
        <v>0</v>
      </c>
      <c r="I82" s="338"/>
      <c r="K82" s="698"/>
      <c r="L82" s="640"/>
      <c r="M82" s="640"/>
      <c r="N82" s="702"/>
    </row>
    <row r="83" spans="1:14" ht="12">
      <c r="A83" s="720"/>
      <c r="B83" s="683" t="s">
        <v>481</v>
      </c>
      <c r="C83" s="262"/>
      <c r="D83" s="262"/>
      <c r="E83" s="717"/>
      <c r="F83" s="718"/>
      <c r="G83" s="375"/>
      <c r="H83" s="716"/>
      <c r="I83" s="272"/>
      <c r="K83" s="698"/>
      <c r="L83" s="640"/>
      <c r="M83" s="640"/>
      <c r="N83" s="702"/>
    </row>
    <row r="84" spans="1:14" ht="24">
      <c r="A84" s="720" t="s">
        <v>482</v>
      </c>
      <c r="B84" s="689" t="s">
        <v>483</v>
      </c>
      <c r="C84" s="704"/>
      <c r="D84" s="704"/>
      <c r="E84" s="662" t="s">
        <v>26</v>
      </c>
      <c r="F84" s="662" t="s">
        <v>484</v>
      </c>
      <c r="G84" s="376"/>
      <c r="H84" s="674">
        <f>F84*G84</f>
        <v>0</v>
      </c>
      <c r="I84" s="338"/>
      <c r="K84" s="698"/>
      <c r="L84" s="640"/>
      <c r="M84" s="640"/>
      <c r="N84" s="702"/>
    </row>
    <row r="85" spans="1:14" ht="24">
      <c r="A85" s="720" t="s">
        <v>485</v>
      </c>
      <c r="B85" s="689" t="s">
        <v>486</v>
      </c>
      <c r="C85" s="275"/>
      <c r="D85" s="275"/>
      <c r="E85" s="662" t="s">
        <v>11</v>
      </c>
      <c r="F85" s="662" t="s">
        <v>22</v>
      </c>
      <c r="G85" s="376"/>
      <c r="H85" s="674">
        <f>F85*G85</f>
        <v>0</v>
      </c>
      <c r="I85" s="338"/>
      <c r="K85" s="698"/>
      <c r="L85" s="640"/>
      <c r="M85" s="640"/>
      <c r="N85" s="702"/>
    </row>
    <row r="86" spans="1:14" ht="60">
      <c r="A86" s="720" t="s">
        <v>487</v>
      </c>
      <c r="B86" s="689" t="s">
        <v>488</v>
      </c>
      <c r="C86" s="275"/>
      <c r="D86" s="275"/>
      <c r="E86" s="662" t="s">
        <v>11</v>
      </c>
      <c r="F86" s="662" t="s">
        <v>22</v>
      </c>
      <c r="G86" s="376"/>
      <c r="H86" s="674">
        <f>F86*G86</f>
        <v>0</v>
      </c>
      <c r="I86" s="338"/>
      <c r="K86" s="698"/>
      <c r="L86" s="640"/>
      <c r="M86" s="640"/>
      <c r="N86" s="702"/>
    </row>
    <row r="87" spans="1:14" ht="48">
      <c r="A87" s="720" t="s">
        <v>489</v>
      </c>
      <c r="B87" s="689" t="s">
        <v>490</v>
      </c>
      <c r="C87" s="275"/>
      <c r="D87" s="275"/>
      <c r="E87" s="662" t="s">
        <v>11</v>
      </c>
      <c r="F87" s="662" t="s">
        <v>22</v>
      </c>
      <c r="G87" s="376"/>
      <c r="H87" s="674">
        <f>F87*G87</f>
        <v>0</v>
      </c>
      <c r="I87" s="338"/>
      <c r="K87" s="698"/>
      <c r="L87" s="640"/>
      <c r="M87" s="640"/>
      <c r="N87" s="702"/>
    </row>
    <row r="88" spans="1:14" ht="12">
      <c r="A88" s="720"/>
      <c r="B88" s="683" t="s">
        <v>491</v>
      </c>
      <c r="C88" s="262"/>
      <c r="D88" s="262"/>
      <c r="E88" s="717"/>
      <c r="F88" s="718"/>
      <c r="G88" s="375"/>
      <c r="H88" s="716"/>
      <c r="I88" s="272"/>
      <c r="K88" s="698"/>
      <c r="L88" s="640"/>
      <c r="M88" s="640"/>
      <c r="N88" s="702"/>
    </row>
    <row r="89" spans="1:14" ht="24">
      <c r="A89" s="720" t="s">
        <v>492</v>
      </c>
      <c r="B89" s="689" t="s">
        <v>437</v>
      </c>
      <c r="C89" s="704"/>
      <c r="D89" s="704"/>
      <c r="E89" s="662" t="s">
        <v>26</v>
      </c>
      <c r="F89" s="662" t="s">
        <v>493</v>
      </c>
      <c r="G89" s="376"/>
      <c r="H89" s="674">
        <f aca="true" t="shared" si="4" ref="H89:H94">F89*G89</f>
        <v>0</v>
      </c>
      <c r="I89" s="338"/>
      <c r="K89" s="698"/>
      <c r="L89" s="640"/>
      <c r="M89" s="640"/>
      <c r="N89" s="702"/>
    </row>
    <row r="90" spans="1:14" ht="24">
      <c r="A90" s="720" t="s">
        <v>494</v>
      </c>
      <c r="B90" s="689" t="s">
        <v>440</v>
      </c>
      <c r="C90" s="275"/>
      <c r="D90" s="275"/>
      <c r="E90" s="662" t="s">
        <v>11</v>
      </c>
      <c r="F90" s="662" t="s">
        <v>24</v>
      </c>
      <c r="G90" s="376"/>
      <c r="H90" s="674">
        <f t="shared" si="4"/>
        <v>0</v>
      </c>
      <c r="I90" s="338"/>
      <c r="K90" s="698"/>
      <c r="L90" s="640"/>
      <c r="M90" s="640"/>
      <c r="N90" s="702"/>
    </row>
    <row r="91" spans="1:14" ht="24">
      <c r="A91" s="720" t="s">
        <v>495</v>
      </c>
      <c r="B91" s="689" t="s">
        <v>464</v>
      </c>
      <c r="C91" s="275"/>
      <c r="D91" s="275"/>
      <c r="E91" s="662" t="s">
        <v>11</v>
      </c>
      <c r="F91" s="662" t="s">
        <v>23</v>
      </c>
      <c r="G91" s="376"/>
      <c r="H91" s="674">
        <f t="shared" si="4"/>
        <v>0</v>
      </c>
      <c r="I91" s="338"/>
      <c r="K91" s="698"/>
      <c r="L91" s="640"/>
      <c r="M91" s="640"/>
      <c r="N91" s="702"/>
    </row>
    <row r="92" spans="1:14" ht="24">
      <c r="A92" s="720" t="s">
        <v>496</v>
      </c>
      <c r="B92" s="689" t="s">
        <v>469</v>
      </c>
      <c r="C92" s="269"/>
      <c r="D92" s="269"/>
      <c r="E92" s="661" t="s">
        <v>11</v>
      </c>
      <c r="F92" s="661" t="s">
        <v>22</v>
      </c>
      <c r="G92" s="377"/>
      <c r="H92" s="672">
        <f t="shared" si="4"/>
        <v>0</v>
      </c>
      <c r="I92" s="338"/>
      <c r="K92" s="698"/>
      <c r="L92" s="640"/>
      <c r="M92" s="640"/>
      <c r="N92" s="702"/>
    </row>
    <row r="93" spans="1:14" ht="24">
      <c r="A93" s="720" t="s">
        <v>497</v>
      </c>
      <c r="B93" s="689" t="s">
        <v>498</v>
      </c>
      <c r="C93" s="275"/>
      <c r="D93" s="275"/>
      <c r="E93" s="662" t="s">
        <v>11</v>
      </c>
      <c r="F93" s="662" t="s">
        <v>22</v>
      </c>
      <c r="G93" s="376"/>
      <c r="H93" s="674">
        <f>F93*G93</f>
        <v>0</v>
      </c>
      <c r="I93" s="338"/>
      <c r="K93" s="698"/>
      <c r="L93" s="640"/>
      <c r="M93" s="640"/>
      <c r="N93" s="702"/>
    </row>
    <row r="94" spans="1:14" ht="60">
      <c r="A94" s="720" t="s">
        <v>499</v>
      </c>
      <c r="B94" s="689" t="s">
        <v>443</v>
      </c>
      <c r="C94" s="275"/>
      <c r="D94" s="275"/>
      <c r="E94" s="662" t="s">
        <v>11</v>
      </c>
      <c r="F94" s="662" t="s">
        <v>25</v>
      </c>
      <c r="G94" s="376"/>
      <c r="H94" s="674">
        <f t="shared" si="4"/>
        <v>0</v>
      </c>
      <c r="I94" s="338"/>
      <c r="K94" s="698"/>
      <c r="L94" s="640"/>
      <c r="M94" s="640"/>
      <c r="N94" s="702"/>
    </row>
    <row r="95" spans="1:14" ht="60">
      <c r="A95" s="720" t="s">
        <v>500</v>
      </c>
      <c r="B95" s="686" t="s">
        <v>501</v>
      </c>
      <c r="C95" s="269"/>
      <c r="D95" s="269"/>
      <c r="E95" s="661" t="s">
        <v>11</v>
      </c>
      <c r="F95" s="661" t="s">
        <v>22</v>
      </c>
      <c r="G95" s="644"/>
      <c r="H95" s="672">
        <f>F95*G95</f>
        <v>0</v>
      </c>
      <c r="I95" s="338"/>
      <c r="K95" s="698"/>
      <c r="L95" s="640"/>
      <c r="M95" s="640"/>
      <c r="N95" s="702"/>
    </row>
    <row r="96" spans="1:14" ht="12">
      <c r="A96" s="724"/>
      <c r="B96" s="683" t="s">
        <v>502</v>
      </c>
      <c r="C96" s="262"/>
      <c r="D96" s="262"/>
      <c r="E96" s="717"/>
      <c r="F96" s="718"/>
      <c r="G96" s="375"/>
      <c r="H96" s="716"/>
      <c r="I96" s="272"/>
      <c r="K96" s="698"/>
      <c r="L96" s="640"/>
      <c r="M96" s="640"/>
      <c r="N96" s="702"/>
    </row>
    <row r="97" spans="1:14" ht="24">
      <c r="A97" s="720" t="s">
        <v>503</v>
      </c>
      <c r="B97" s="689" t="s">
        <v>437</v>
      </c>
      <c r="C97" s="704"/>
      <c r="D97" s="704"/>
      <c r="E97" s="662" t="s">
        <v>26</v>
      </c>
      <c r="F97" s="662" t="s">
        <v>441</v>
      </c>
      <c r="G97" s="376"/>
      <c r="H97" s="674">
        <f aca="true" t="shared" si="5" ref="H97:H102">F97*G97</f>
        <v>0</v>
      </c>
      <c r="I97" s="338"/>
      <c r="K97" s="698"/>
      <c r="L97" s="640"/>
      <c r="M97" s="640"/>
      <c r="N97" s="702"/>
    </row>
    <row r="98" spans="1:14" ht="24">
      <c r="A98" s="720" t="s">
        <v>504</v>
      </c>
      <c r="B98" s="689" t="s">
        <v>440</v>
      </c>
      <c r="C98" s="275"/>
      <c r="D98" s="275"/>
      <c r="E98" s="662" t="s">
        <v>11</v>
      </c>
      <c r="F98" s="662" t="s">
        <v>457</v>
      </c>
      <c r="G98" s="376"/>
      <c r="H98" s="674">
        <f t="shared" si="5"/>
        <v>0</v>
      </c>
      <c r="I98" s="338"/>
      <c r="K98" s="698"/>
      <c r="L98" s="640"/>
      <c r="M98" s="640"/>
      <c r="N98" s="702"/>
    </row>
    <row r="99" spans="1:14" ht="24">
      <c r="A99" s="720" t="s">
        <v>505</v>
      </c>
      <c r="B99" s="689" t="s">
        <v>506</v>
      </c>
      <c r="C99" s="275"/>
      <c r="D99" s="275"/>
      <c r="E99" s="662" t="s">
        <v>11</v>
      </c>
      <c r="F99" s="662" t="s">
        <v>22</v>
      </c>
      <c r="G99" s="376"/>
      <c r="H99" s="674">
        <f t="shared" si="5"/>
        <v>0</v>
      </c>
      <c r="I99" s="338"/>
      <c r="K99" s="698"/>
      <c r="L99" s="640"/>
      <c r="M99" s="640"/>
      <c r="N99" s="702"/>
    </row>
    <row r="100" spans="1:14" ht="24">
      <c r="A100" s="720" t="s">
        <v>507</v>
      </c>
      <c r="B100" s="689" t="s">
        <v>508</v>
      </c>
      <c r="C100" s="275"/>
      <c r="D100" s="275"/>
      <c r="E100" s="662" t="s">
        <v>11</v>
      </c>
      <c r="F100" s="662" t="s">
        <v>22</v>
      </c>
      <c r="G100" s="376"/>
      <c r="H100" s="674">
        <f t="shared" si="5"/>
        <v>0</v>
      </c>
      <c r="I100" s="338"/>
      <c r="K100" s="698"/>
      <c r="L100" s="640"/>
      <c r="M100" s="640"/>
      <c r="N100" s="702"/>
    </row>
    <row r="101" spans="1:14" ht="60">
      <c r="A101" s="720" t="s">
        <v>509</v>
      </c>
      <c r="B101" s="689" t="s">
        <v>443</v>
      </c>
      <c r="C101" s="275"/>
      <c r="D101" s="275"/>
      <c r="E101" s="662" t="s">
        <v>11</v>
      </c>
      <c r="F101" s="662" t="s">
        <v>23</v>
      </c>
      <c r="G101" s="376"/>
      <c r="H101" s="674">
        <f t="shared" si="5"/>
        <v>0</v>
      </c>
      <c r="I101" s="338"/>
      <c r="K101" s="698"/>
      <c r="L101" s="640"/>
      <c r="M101" s="640"/>
      <c r="N101" s="702"/>
    </row>
    <row r="102" spans="1:14" ht="60">
      <c r="A102" s="720" t="s">
        <v>510</v>
      </c>
      <c r="B102" s="689" t="s">
        <v>511</v>
      </c>
      <c r="C102" s="275"/>
      <c r="D102" s="275"/>
      <c r="E102" s="662" t="s">
        <v>11</v>
      </c>
      <c r="F102" s="662" t="s">
        <v>22</v>
      </c>
      <c r="G102" s="376"/>
      <c r="H102" s="674">
        <f t="shared" si="5"/>
        <v>0</v>
      </c>
      <c r="I102" s="338"/>
      <c r="K102" s="698"/>
      <c r="L102" s="640"/>
      <c r="M102" s="640"/>
      <c r="N102" s="702"/>
    </row>
    <row r="103" spans="1:14" ht="12">
      <c r="A103" s="720"/>
      <c r="B103" s="683" t="s">
        <v>512</v>
      </c>
      <c r="C103" s="262"/>
      <c r="D103" s="262"/>
      <c r="E103" s="717"/>
      <c r="F103" s="718"/>
      <c r="G103" s="375"/>
      <c r="H103" s="716"/>
      <c r="I103" s="272"/>
      <c r="K103" s="698"/>
      <c r="L103" s="640"/>
      <c r="M103" s="640"/>
      <c r="N103" s="702"/>
    </row>
    <row r="104" spans="1:14" ht="24">
      <c r="A104" s="720" t="s">
        <v>513</v>
      </c>
      <c r="B104" s="689" t="s">
        <v>437</v>
      </c>
      <c r="C104" s="704"/>
      <c r="D104" s="704"/>
      <c r="E104" s="662" t="s">
        <v>26</v>
      </c>
      <c r="F104" s="662" t="s">
        <v>23</v>
      </c>
      <c r="G104" s="376"/>
      <c r="H104" s="674">
        <f>F104*G104</f>
        <v>0</v>
      </c>
      <c r="I104" s="338"/>
      <c r="K104" s="698"/>
      <c r="L104" s="640"/>
      <c r="M104" s="640"/>
      <c r="N104" s="702"/>
    </row>
    <row r="105" spans="1:14" ht="60">
      <c r="A105" s="720" t="s">
        <v>514</v>
      </c>
      <c r="B105" s="689" t="s">
        <v>443</v>
      </c>
      <c r="C105" s="275"/>
      <c r="D105" s="275"/>
      <c r="E105" s="662" t="s">
        <v>11</v>
      </c>
      <c r="F105" s="662" t="s">
        <v>472</v>
      </c>
      <c r="G105" s="376"/>
      <c r="H105" s="674">
        <f>F105*G105</f>
        <v>0</v>
      </c>
      <c r="I105" s="338"/>
      <c r="K105" s="698"/>
      <c r="L105" s="640"/>
      <c r="M105" s="640"/>
      <c r="N105" s="702"/>
    </row>
    <row r="106" spans="1:14" ht="24">
      <c r="A106" s="720" t="s">
        <v>515</v>
      </c>
      <c r="B106" s="689" t="s">
        <v>506</v>
      </c>
      <c r="C106" s="275"/>
      <c r="D106" s="275"/>
      <c r="E106" s="662" t="s">
        <v>11</v>
      </c>
      <c r="F106" s="662" t="s">
        <v>22</v>
      </c>
      <c r="G106" s="376"/>
      <c r="H106" s="674">
        <f>F106*G106</f>
        <v>0</v>
      </c>
      <c r="I106" s="338"/>
      <c r="K106" s="698"/>
      <c r="L106" s="640"/>
      <c r="M106" s="640"/>
      <c r="N106" s="702"/>
    </row>
    <row r="107" spans="1:14" ht="60">
      <c r="A107" s="720" t="s">
        <v>516</v>
      </c>
      <c r="B107" s="686" t="s">
        <v>501</v>
      </c>
      <c r="C107" s="269"/>
      <c r="D107" s="269"/>
      <c r="E107" s="661" t="s">
        <v>11</v>
      </c>
      <c r="F107" s="661" t="s">
        <v>22</v>
      </c>
      <c r="G107" s="644"/>
      <c r="H107" s="672">
        <f>F107*G107</f>
        <v>0</v>
      </c>
      <c r="I107" s="338"/>
      <c r="K107" s="698"/>
      <c r="L107" s="640"/>
      <c r="M107" s="640"/>
      <c r="N107" s="702"/>
    </row>
    <row r="108" spans="1:14" ht="12">
      <c r="A108" s="724"/>
      <c r="B108" s="683" t="s">
        <v>517</v>
      </c>
      <c r="C108" s="262"/>
      <c r="D108" s="262"/>
      <c r="E108" s="717"/>
      <c r="F108" s="718"/>
      <c r="G108" s="375"/>
      <c r="H108" s="716"/>
      <c r="I108" s="272"/>
      <c r="K108" s="698"/>
      <c r="L108" s="640"/>
      <c r="M108" s="640"/>
      <c r="N108" s="702"/>
    </row>
    <row r="109" spans="1:14" ht="24">
      <c r="A109" s="720" t="s">
        <v>518</v>
      </c>
      <c r="B109" s="689" t="s">
        <v>519</v>
      </c>
      <c r="C109" s="704"/>
      <c r="D109" s="704"/>
      <c r="E109" s="662" t="s">
        <v>26</v>
      </c>
      <c r="F109" s="662" t="s">
        <v>24</v>
      </c>
      <c r="G109" s="644"/>
      <c r="H109" s="674">
        <f aca="true" t="shared" si="6" ref="H109:H114">F109*G109</f>
        <v>0</v>
      </c>
      <c r="I109" s="338"/>
      <c r="K109" s="698"/>
      <c r="L109" s="640"/>
      <c r="M109" s="640"/>
      <c r="N109" s="702"/>
    </row>
    <row r="110" spans="1:14" ht="24">
      <c r="A110" s="720" t="s">
        <v>520</v>
      </c>
      <c r="B110" s="689" t="s">
        <v>521</v>
      </c>
      <c r="C110" s="275"/>
      <c r="D110" s="275"/>
      <c r="E110" s="662" t="s">
        <v>11</v>
      </c>
      <c r="F110" s="662" t="s">
        <v>23</v>
      </c>
      <c r="G110" s="644"/>
      <c r="H110" s="674">
        <f t="shared" si="6"/>
        <v>0</v>
      </c>
      <c r="I110" s="338"/>
      <c r="K110" s="698"/>
      <c r="L110" s="640"/>
      <c r="M110" s="640"/>
      <c r="N110" s="702"/>
    </row>
    <row r="111" spans="1:14" ht="24">
      <c r="A111" s="720" t="s">
        <v>522</v>
      </c>
      <c r="B111" s="689" t="s">
        <v>508</v>
      </c>
      <c r="C111" s="275"/>
      <c r="D111" s="275"/>
      <c r="E111" s="662" t="s">
        <v>11</v>
      </c>
      <c r="F111" s="662" t="s">
        <v>22</v>
      </c>
      <c r="G111" s="376"/>
      <c r="H111" s="674">
        <f t="shared" si="6"/>
        <v>0</v>
      </c>
      <c r="I111" s="338"/>
      <c r="K111" s="698"/>
      <c r="L111" s="640"/>
      <c r="M111" s="640"/>
      <c r="N111" s="702"/>
    </row>
    <row r="112" spans="1:14" ht="60">
      <c r="A112" s="720" t="s">
        <v>523</v>
      </c>
      <c r="B112" s="686" t="s">
        <v>501</v>
      </c>
      <c r="C112" s="269"/>
      <c r="D112" s="269"/>
      <c r="E112" s="661" t="s">
        <v>11</v>
      </c>
      <c r="F112" s="661" t="s">
        <v>24</v>
      </c>
      <c r="G112" s="644"/>
      <c r="H112" s="672">
        <f t="shared" si="6"/>
        <v>0</v>
      </c>
      <c r="I112" s="338"/>
      <c r="K112" s="698"/>
      <c r="L112" s="640"/>
      <c r="M112" s="640"/>
      <c r="N112" s="702"/>
    </row>
    <row r="113" spans="1:14" ht="60">
      <c r="A113" s="720" t="s">
        <v>524</v>
      </c>
      <c r="B113" s="689" t="s">
        <v>511</v>
      </c>
      <c r="C113" s="275"/>
      <c r="D113" s="275"/>
      <c r="E113" s="662" t="s">
        <v>11</v>
      </c>
      <c r="F113" s="662" t="s">
        <v>22</v>
      </c>
      <c r="G113" s="376"/>
      <c r="H113" s="674">
        <f t="shared" si="6"/>
        <v>0</v>
      </c>
      <c r="I113" s="338"/>
      <c r="K113" s="698"/>
      <c r="L113" s="640"/>
      <c r="M113" s="640"/>
      <c r="N113" s="702"/>
    </row>
    <row r="114" spans="1:14" ht="48">
      <c r="A114" s="720" t="s">
        <v>525</v>
      </c>
      <c r="B114" s="689" t="s">
        <v>526</v>
      </c>
      <c r="C114" s="275"/>
      <c r="D114" s="275"/>
      <c r="E114" s="662" t="s">
        <v>11</v>
      </c>
      <c r="F114" s="662" t="s">
        <v>22</v>
      </c>
      <c r="G114" s="376"/>
      <c r="H114" s="674">
        <f t="shared" si="6"/>
        <v>0</v>
      </c>
      <c r="I114" s="338"/>
      <c r="K114" s="698"/>
      <c r="L114" s="640"/>
      <c r="M114" s="640"/>
      <c r="N114" s="702"/>
    </row>
    <row r="115" spans="1:14" ht="12">
      <c r="A115" s="720"/>
      <c r="B115" s="683" t="s">
        <v>527</v>
      </c>
      <c r="C115" s="262"/>
      <c r="D115" s="262"/>
      <c r="E115" s="717"/>
      <c r="F115" s="718"/>
      <c r="G115" s="375"/>
      <c r="H115" s="716"/>
      <c r="I115" s="272"/>
      <c r="K115" s="698"/>
      <c r="L115" s="640"/>
      <c r="M115" s="640"/>
      <c r="N115" s="702"/>
    </row>
    <row r="116" spans="1:14" s="641" customFormat="1" ht="24">
      <c r="A116" s="720" t="s">
        <v>528</v>
      </c>
      <c r="B116" s="686" t="s">
        <v>529</v>
      </c>
      <c r="C116" s="643"/>
      <c r="D116" s="643"/>
      <c r="E116" s="661" t="s">
        <v>26</v>
      </c>
      <c r="F116" s="661" t="s">
        <v>305</v>
      </c>
      <c r="G116" s="377"/>
      <c r="H116" s="672">
        <f aca="true" t="shared" si="7" ref="H116:H125">F116*G116</f>
        <v>0</v>
      </c>
      <c r="I116" s="270"/>
      <c r="K116" s="698"/>
      <c r="L116" s="640"/>
      <c r="M116" s="640"/>
      <c r="N116" s="702"/>
    </row>
    <row r="117" spans="1:14" s="641" customFormat="1" ht="36">
      <c r="A117" s="720" t="s">
        <v>530</v>
      </c>
      <c r="B117" s="686" t="s">
        <v>531</v>
      </c>
      <c r="C117" s="269"/>
      <c r="D117" s="269"/>
      <c r="E117" s="661" t="s">
        <v>11</v>
      </c>
      <c r="F117" s="661" t="s">
        <v>25</v>
      </c>
      <c r="G117" s="377"/>
      <c r="H117" s="672">
        <f t="shared" si="7"/>
        <v>0</v>
      </c>
      <c r="I117" s="270"/>
      <c r="K117" s="698"/>
      <c r="L117" s="640"/>
      <c r="M117" s="640"/>
      <c r="N117" s="702"/>
    </row>
    <row r="118" spans="1:14" s="641" customFormat="1" ht="60">
      <c r="A118" s="720" t="s">
        <v>532</v>
      </c>
      <c r="B118" s="686" t="s">
        <v>511</v>
      </c>
      <c r="C118" s="269"/>
      <c r="D118" s="269"/>
      <c r="E118" s="661" t="s">
        <v>11</v>
      </c>
      <c r="F118" s="661" t="s">
        <v>25</v>
      </c>
      <c r="G118" s="377"/>
      <c r="H118" s="672">
        <f t="shared" si="7"/>
        <v>0</v>
      </c>
      <c r="I118" s="270"/>
      <c r="K118" s="698"/>
      <c r="L118" s="640"/>
      <c r="M118" s="640"/>
      <c r="N118" s="702"/>
    </row>
    <row r="119" spans="1:14" ht="24">
      <c r="A119" s="720" t="s">
        <v>533</v>
      </c>
      <c r="B119" s="689" t="s">
        <v>534</v>
      </c>
      <c r="C119" s="269"/>
      <c r="D119" s="269"/>
      <c r="E119" s="661" t="s">
        <v>11</v>
      </c>
      <c r="F119" s="661" t="s">
        <v>23</v>
      </c>
      <c r="G119" s="377"/>
      <c r="H119" s="672">
        <f t="shared" si="7"/>
        <v>0</v>
      </c>
      <c r="I119" s="338"/>
      <c r="K119" s="698"/>
      <c r="L119" s="640"/>
      <c r="M119" s="640"/>
      <c r="N119" s="702"/>
    </row>
    <row r="120" spans="1:14" ht="24">
      <c r="A120" s="720" t="s">
        <v>535</v>
      </c>
      <c r="B120" s="686" t="s">
        <v>536</v>
      </c>
      <c r="C120" s="705"/>
      <c r="D120" s="705"/>
      <c r="E120" s="661" t="s">
        <v>11</v>
      </c>
      <c r="F120" s="661" t="s">
        <v>23</v>
      </c>
      <c r="G120" s="377"/>
      <c r="H120" s="672">
        <f t="shared" si="7"/>
        <v>0</v>
      </c>
      <c r="I120" s="270"/>
      <c r="K120" s="698"/>
      <c r="L120" s="640"/>
      <c r="M120" s="640"/>
      <c r="N120" s="702"/>
    </row>
    <row r="121" spans="1:14" ht="24">
      <c r="A121" s="720" t="s">
        <v>537</v>
      </c>
      <c r="B121" s="686" t="s">
        <v>538</v>
      </c>
      <c r="C121" s="262"/>
      <c r="D121" s="262"/>
      <c r="E121" s="661" t="s">
        <v>11</v>
      </c>
      <c r="F121" s="661" t="s">
        <v>23</v>
      </c>
      <c r="G121" s="377"/>
      <c r="H121" s="672">
        <f t="shared" si="7"/>
        <v>0</v>
      </c>
      <c r="I121" s="270"/>
      <c r="K121" s="698"/>
      <c r="L121" s="640"/>
      <c r="M121" s="640"/>
      <c r="N121" s="702"/>
    </row>
    <row r="122" spans="1:14" ht="24">
      <c r="A122" s="720" t="s">
        <v>539</v>
      </c>
      <c r="B122" s="686" t="s">
        <v>540</v>
      </c>
      <c r="C122" s="269"/>
      <c r="D122" s="269"/>
      <c r="E122" s="661" t="s">
        <v>11</v>
      </c>
      <c r="F122" s="661" t="s">
        <v>25</v>
      </c>
      <c r="G122" s="377"/>
      <c r="H122" s="672">
        <f t="shared" si="7"/>
        <v>0</v>
      </c>
      <c r="I122" s="338"/>
      <c r="K122" s="698"/>
      <c r="L122" s="640"/>
      <c r="M122" s="640"/>
      <c r="N122" s="702"/>
    </row>
    <row r="123" spans="1:14" s="641" customFormat="1" ht="36">
      <c r="A123" s="720" t="s">
        <v>541</v>
      </c>
      <c r="B123" s="686" t="s">
        <v>542</v>
      </c>
      <c r="C123" s="269"/>
      <c r="D123" s="269"/>
      <c r="E123" s="661" t="s">
        <v>26</v>
      </c>
      <c r="F123" s="661" t="s">
        <v>457</v>
      </c>
      <c r="G123" s="377"/>
      <c r="H123" s="672">
        <f t="shared" si="7"/>
        <v>0</v>
      </c>
      <c r="I123" s="270"/>
      <c r="K123" s="698"/>
      <c r="L123" s="640"/>
      <c r="M123" s="640"/>
      <c r="N123" s="702"/>
    </row>
    <row r="124" spans="1:14" s="641" customFormat="1" ht="24">
      <c r="A124" s="720" t="s">
        <v>543</v>
      </c>
      <c r="B124" s="686" t="s">
        <v>544</v>
      </c>
      <c r="C124" s="269"/>
      <c r="D124" s="269"/>
      <c r="E124" s="661" t="s">
        <v>11</v>
      </c>
      <c r="F124" s="661" t="s">
        <v>23</v>
      </c>
      <c r="G124" s="377"/>
      <c r="H124" s="672">
        <f t="shared" si="7"/>
        <v>0</v>
      </c>
      <c r="I124" s="270"/>
      <c r="K124" s="698"/>
      <c r="L124" s="640"/>
      <c r="M124" s="640"/>
      <c r="N124" s="702"/>
    </row>
    <row r="125" spans="1:14" s="641" customFormat="1" ht="24">
      <c r="A125" s="720" t="s">
        <v>545</v>
      </c>
      <c r="B125" s="686" t="s">
        <v>546</v>
      </c>
      <c r="C125" s="269"/>
      <c r="D125" s="269"/>
      <c r="E125" s="661" t="s">
        <v>11</v>
      </c>
      <c r="F125" s="661" t="s">
        <v>23</v>
      </c>
      <c r="G125" s="377"/>
      <c r="H125" s="672">
        <f t="shared" si="7"/>
        <v>0</v>
      </c>
      <c r="I125" s="270"/>
      <c r="K125" s="698"/>
      <c r="L125" s="640"/>
      <c r="M125" s="640"/>
      <c r="N125" s="702"/>
    </row>
    <row r="126" spans="1:14" s="641" customFormat="1" ht="12">
      <c r="A126" s="720"/>
      <c r="B126" s="685" t="s">
        <v>547</v>
      </c>
      <c r="C126" s="269"/>
      <c r="D126" s="269"/>
      <c r="E126" s="661"/>
      <c r="F126" s="661"/>
      <c r="G126" s="377"/>
      <c r="H126" s="672"/>
      <c r="I126" s="270"/>
      <c r="K126" s="698"/>
      <c r="L126" s="640"/>
      <c r="M126" s="640"/>
      <c r="N126" s="702"/>
    </row>
    <row r="127" spans="1:14" s="641" customFormat="1" ht="24">
      <c r="A127" s="720" t="s">
        <v>548</v>
      </c>
      <c r="B127" s="686" t="s">
        <v>549</v>
      </c>
      <c r="C127" s="643"/>
      <c r="D127" s="643"/>
      <c r="E127" s="661" t="s">
        <v>26</v>
      </c>
      <c r="F127" s="661" t="s">
        <v>550</v>
      </c>
      <c r="G127" s="377"/>
      <c r="H127" s="672">
        <f>F127*G127</f>
        <v>0</v>
      </c>
      <c r="I127" s="270"/>
      <c r="K127" s="698"/>
      <c r="L127" s="640"/>
      <c r="M127" s="640"/>
      <c r="N127" s="702"/>
    </row>
    <row r="128" spans="1:14" s="641" customFormat="1" ht="24">
      <c r="A128" s="720" t="s">
        <v>551</v>
      </c>
      <c r="B128" s="686" t="s">
        <v>552</v>
      </c>
      <c r="C128" s="269"/>
      <c r="D128" s="269"/>
      <c r="E128" s="661" t="s">
        <v>11</v>
      </c>
      <c r="F128" s="661" t="s">
        <v>24</v>
      </c>
      <c r="G128" s="377"/>
      <c r="H128" s="672">
        <f>F128*G128</f>
        <v>0</v>
      </c>
      <c r="I128" s="270"/>
      <c r="K128" s="698"/>
      <c r="L128" s="640"/>
      <c r="M128" s="640"/>
      <c r="N128" s="702"/>
    </row>
    <row r="129" spans="1:14" s="641" customFormat="1" ht="60">
      <c r="A129" s="720" t="s">
        <v>553</v>
      </c>
      <c r="B129" s="686" t="s">
        <v>554</v>
      </c>
      <c r="C129" s="269"/>
      <c r="D129" s="269"/>
      <c r="E129" s="661" t="s">
        <v>11</v>
      </c>
      <c r="F129" s="661" t="s">
        <v>22</v>
      </c>
      <c r="G129" s="377"/>
      <c r="H129" s="672">
        <f>F129*G129</f>
        <v>0</v>
      </c>
      <c r="I129" s="270"/>
      <c r="K129" s="698"/>
      <c r="L129" s="640"/>
      <c r="M129" s="640"/>
      <c r="N129" s="702"/>
    </row>
    <row r="130" spans="1:14" s="641" customFormat="1" ht="48">
      <c r="A130" s="720" t="s">
        <v>555</v>
      </c>
      <c r="B130" s="689" t="s">
        <v>556</v>
      </c>
      <c r="C130" s="275"/>
      <c r="D130" s="275"/>
      <c r="E130" s="662" t="s">
        <v>11</v>
      </c>
      <c r="F130" s="662" t="s">
        <v>22</v>
      </c>
      <c r="G130" s="376"/>
      <c r="H130" s="674">
        <f>F130*G130</f>
        <v>0</v>
      </c>
      <c r="I130" s="338"/>
      <c r="K130" s="698"/>
      <c r="L130" s="640"/>
      <c r="M130" s="640"/>
      <c r="N130" s="702"/>
    </row>
    <row r="131" spans="1:14" s="641" customFormat="1" ht="12">
      <c r="A131" s="720"/>
      <c r="B131" s="685" t="s">
        <v>557</v>
      </c>
      <c r="C131" s="269"/>
      <c r="D131" s="269"/>
      <c r="E131" s="661"/>
      <c r="F131" s="661"/>
      <c r="G131" s="377"/>
      <c r="H131" s="672"/>
      <c r="I131" s="270"/>
      <c r="K131" s="698"/>
      <c r="L131" s="640"/>
      <c r="M131" s="640"/>
      <c r="N131" s="702"/>
    </row>
    <row r="132" spans="1:14" s="641" customFormat="1" ht="24">
      <c r="A132" s="720" t="s">
        <v>558</v>
      </c>
      <c r="B132" s="689" t="s">
        <v>519</v>
      </c>
      <c r="C132" s="704"/>
      <c r="D132" s="704"/>
      <c r="E132" s="662" t="s">
        <v>26</v>
      </c>
      <c r="F132" s="662" t="s">
        <v>559</v>
      </c>
      <c r="G132" s="644"/>
      <c r="H132" s="674">
        <f>F132*G132</f>
        <v>0</v>
      </c>
      <c r="I132" s="338"/>
      <c r="K132" s="698"/>
      <c r="L132" s="640"/>
      <c r="M132" s="640"/>
      <c r="N132" s="702"/>
    </row>
    <row r="133" spans="1:14" s="641" customFormat="1" ht="24">
      <c r="A133" s="720" t="s">
        <v>560</v>
      </c>
      <c r="B133" s="689" t="s">
        <v>521</v>
      </c>
      <c r="C133" s="275"/>
      <c r="D133" s="275"/>
      <c r="E133" s="662" t="s">
        <v>11</v>
      </c>
      <c r="F133" s="662" t="s">
        <v>472</v>
      </c>
      <c r="G133" s="644"/>
      <c r="H133" s="674">
        <f>F133*G133</f>
        <v>0</v>
      </c>
      <c r="I133" s="338"/>
      <c r="K133" s="698"/>
      <c r="L133" s="640"/>
      <c r="M133" s="640"/>
      <c r="N133" s="702"/>
    </row>
    <row r="134" spans="1:14" s="641" customFormat="1" ht="24">
      <c r="A134" s="720" t="s">
        <v>561</v>
      </c>
      <c r="B134" s="689" t="s">
        <v>562</v>
      </c>
      <c r="C134" s="269"/>
      <c r="D134" s="269"/>
      <c r="E134" s="661" t="s">
        <v>11</v>
      </c>
      <c r="F134" s="661" t="s">
        <v>22</v>
      </c>
      <c r="G134" s="377"/>
      <c r="H134" s="672">
        <f>F134*G134</f>
        <v>0</v>
      </c>
      <c r="I134" s="338"/>
      <c r="K134" s="698"/>
      <c r="L134" s="640"/>
      <c r="M134" s="640"/>
      <c r="N134" s="702"/>
    </row>
    <row r="135" spans="1:14" s="641" customFormat="1" ht="60">
      <c r="A135" s="720" t="s">
        <v>563</v>
      </c>
      <c r="B135" s="686" t="s">
        <v>501</v>
      </c>
      <c r="C135" s="269"/>
      <c r="D135" s="269"/>
      <c r="E135" s="661" t="s">
        <v>11</v>
      </c>
      <c r="F135" s="661" t="s">
        <v>457</v>
      </c>
      <c r="G135" s="644"/>
      <c r="H135" s="672">
        <f>F135*G135</f>
        <v>0</v>
      </c>
      <c r="I135" s="338"/>
      <c r="K135" s="698"/>
      <c r="L135" s="640"/>
      <c r="M135" s="640"/>
      <c r="N135" s="702"/>
    </row>
    <row r="136" spans="1:14" ht="12">
      <c r="A136" s="720"/>
      <c r="B136" s="690" t="s">
        <v>343</v>
      </c>
      <c r="C136" s="265"/>
      <c r="D136" s="266"/>
      <c r="E136" s="660"/>
      <c r="F136" s="660"/>
      <c r="G136" s="377"/>
      <c r="H136" s="672"/>
      <c r="I136" s="640"/>
      <c r="K136" s="698"/>
      <c r="L136" s="640"/>
      <c r="M136" s="640"/>
      <c r="N136" s="702"/>
    </row>
    <row r="137" spans="1:14" ht="36">
      <c r="A137" s="720" t="s">
        <v>564</v>
      </c>
      <c r="B137" s="691" t="s">
        <v>304</v>
      </c>
      <c r="C137" s="271"/>
      <c r="D137" s="266"/>
      <c r="E137" s="660" t="s">
        <v>10</v>
      </c>
      <c r="F137" s="660">
        <v>1</v>
      </c>
      <c r="G137" s="377"/>
      <c r="H137" s="672">
        <f>F137*G137</f>
        <v>0</v>
      </c>
      <c r="I137" s="640"/>
      <c r="K137" s="698"/>
      <c r="L137" s="640"/>
      <c r="M137" s="640"/>
      <c r="N137" s="702"/>
    </row>
    <row r="138" spans="1:14" ht="12">
      <c r="A138" s="720" t="s">
        <v>565</v>
      </c>
      <c r="B138" s="691" t="s">
        <v>566</v>
      </c>
      <c r="C138" s="271"/>
      <c r="D138" s="266"/>
      <c r="E138" s="660" t="s">
        <v>10</v>
      </c>
      <c r="F138" s="660">
        <v>1</v>
      </c>
      <c r="G138" s="377"/>
      <c r="H138" s="672">
        <f>F138*G138</f>
        <v>0</v>
      </c>
      <c r="I138" s="640"/>
      <c r="K138" s="698"/>
      <c r="L138" s="640"/>
      <c r="M138" s="640"/>
      <c r="N138" s="702"/>
    </row>
    <row r="139" spans="1:14" ht="24">
      <c r="A139" s="720" t="s">
        <v>567</v>
      </c>
      <c r="B139" s="691" t="s">
        <v>568</v>
      </c>
      <c r="C139" s="271"/>
      <c r="D139" s="266"/>
      <c r="E139" s="660" t="s">
        <v>10</v>
      </c>
      <c r="F139" s="660">
        <v>1</v>
      </c>
      <c r="G139" s="377"/>
      <c r="H139" s="672">
        <f>F139*G139</f>
        <v>0</v>
      </c>
      <c r="I139" s="640"/>
      <c r="K139" s="698"/>
      <c r="L139" s="640"/>
      <c r="M139" s="640"/>
      <c r="N139" s="702"/>
    </row>
    <row r="140" spans="1:14" ht="12">
      <c r="A140" s="720"/>
      <c r="B140" s="725" t="s">
        <v>33</v>
      </c>
      <c r="C140" s="267"/>
      <c r="D140" s="639"/>
      <c r="E140" s="660"/>
      <c r="F140" s="660"/>
      <c r="G140" s="377"/>
      <c r="H140" s="672"/>
      <c r="I140" s="270"/>
      <c r="K140" s="698"/>
      <c r="L140" s="640"/>
      <c r="M140" s="640"/>
      <c r="N140" s="702"/>
    </row>
    <row r="141" spans="1:14" ht="96">
      <c r="A141" s="720" t="s">
        <v>569</v>
      </c>
      <c r="B141" s="268" t="s">
        <v>570</v>
      </c>
      <c r="C141" s="267"/>
      <c r="D141" s="639"/>
      <c r="E141" s="660" t="s">
        <v>27</v>
      </c>
      <c r="F141" s="661" t="s">
        <v>22</v>
      </c>
      <c r="G141" s="377"/>
      <c r="H141" s="672">
        <f aca="true" t="shared" si="8" ref="H141:H146">F141*G141</f>
        <v>0</v>
      </c>
      <c r="I141" s="270"/>
      <c r="K141" s="698"/>
      <c r="L141" s="640"/>
      <c r="M141" s="640"/>
      <c r="N141" s="702"/>
    </row>
    <row r="142" spans="1:14" ht="132">
      <c r="A142" s="720" t="s">
        <v>571</v>
      </c>
      <c r="B142" s="268" t="s">
        <v>572</v>
      </c>
      <c r="C142" s="267"/>
      <c r="D142" s="639"/>
      <c r="E142" s="660" t="s">
        <v>27</v>
      </c>
      <c r="F142" s="661" t="s">
        <v>22</v>
      </c>
      <c r="G142" s="377"/>
      <c r="H142" s="672">
        <f t="shared" si="8"/>
        <v>0</v>
      </c>
      <c r="I142" s="270"/>
      <c r="K142" s="698"/>
      <c r="L142" s="640"/>
      <c r="M142" s="640"/>
      <c r="N142" s="702"/>
    </row>
    <row r="143" spans="1:14" ht="24">
      <c r="A143" s="720" t="s">
        <v>573</v>
      </c>
      <c r="B143" s="691" t="s">
        <v>32</v>
      </c>
      <c r="C143" s="267"/>
      <c r="D143" s="639"/>
      <c r="E143" s="660" t="s">
        <v>27</v>
      </c>
      <c r="F143" s="661" t="s">
        <v>22</v>
      </c>
      <c r="G143" s="377"/>
      <c r="H143" s="672">
        <f t="shared" si="8"/>
        <v>0</v>
      </c>
      <c r="I143" s="270"/>
      <c r="K143" s="698"/>
      <c r="L143" s="640"/>
      <c r="M143" s="640"/>
      <c r="N143" s="702"/>
    </row>
    <row r="144" spans="1:14" ht="24">
      <c r="A144" s="720" t="s">
        <v>574</v>
      </c>
      <c r="B144" s="691" t="s">
        <v>31</v>
      </c>
      <c r="C144" s="267"/>
      <c r="D144" s="639"/>
      <c r="E144" s="660" t="s">
        <v>27</v>
      </c>
      <c r="F144" s="661" t="s">
        <v>22</v>
      </c>
      <c r="G144" s="377"/>
      <c r="H144" s="672">
        <f t="shared" si="8"/>
        <v>0</v>
      </c>
      <c r="I144" s="270"/>
      <c r="K144" s="698"/>
      <c r="L144" s="640"/>
      <c r="M144" s="640"/>
      <c r="N144" s="702"/>
    </row>
    <row r="145" spans="1:14" ht="24">
      <c r="A145" s="720" t="s">
        <v>575</v>
      </c>
      <c r="B145" s="691" t="s">
        <v>30</v>
      </c>
      <c r="C145" s="267"/>
      <c r="D145" s="639"/>
      <c r="E145" s="660" t="s">
        <v>27</v>
      </c>
      <c r="F145" s="661" t="s">
        <v>22</v>
      </c>
      <c r="G145" s="377"/>
      <c r="H145" s="672">
        <f t="shared" si="8"/>
        <v>0</v>
      </c>
      <c r="I145" s="270"/>
      <c r="K145" s="698"/>
      <c r="L145" s="640"/>
      <c r="M145" s="640"/>
      <c r="N145" s="702"/>
    </row>
    <row r="146" spans="1:14" ht="24">
      <c r="A146" s="720" t="s">
        <v>576</v>
      </c>
      <c r="B146" s="268" t="s">
        <v>29</v>
      </c>
      <c r="C146" s="639"/>
      <c r="D146" s="639"/>
      <c r="E146" s="660" t="s">
        <v>27</v>
      </c>
      <c r="F146" s="661" t="s">
        <v>22</v>
      </c>
      <c r="G146" s="377"/>
      <c r="H146" s="672">
        <f t="shared" si="8"/>
        <v>0</v>
      </c>
      <c r="I146" s="270"/>
      <c r="K146" s="698"/>
      <c r="L146" s="640"/>
      <c r="M146" s="640"/>
      <c r="N146" s="702"/>
    </row>
    <row r="147" spans="1:14" ht="12">
      <c r="A147" s="720"/>
      <c r="B147" s="690" t="s">
        <v>37</v>
      </c>
      <c r="C147" s="643"/>
      <c r="D147" s="639"/>
      <c r="E147" s="660"/>
      <c r="F147" s="661"/>
      <c r="G147" s="377"/>
      <c r="H147" s="672"/>
      <c r="I147" s="270"/>
      <c r="K147" s="698"/>
      <c r="L147" s="640"/>
      <c r="M147" s="640"/>
      <c r="N147" s="702"/>
    </row>
    <row r="148" spans="1:14" ht="24">
      <c r="A148" s="720" t="s">
        <v>577</v>
      </c>
      <c r="B148" s="691" t="s">
        <v>36</v>
      </c>
      <c r="C148" s="266"/>
      <c r="D148" s="639"/>
      <c r="E148" s="660" t="s">
        <v>27</v>
      </c>
      <c r="F148" s="661" t="s">
        <v>22</v>
      </c>
      <c r="G148" s="377"/>
      <c r="H148" s="672">
        <f aca="true" t="shared" si="9" ref="H148:H155">F148*G148</f>
        <v>0</v>
      </c>
      <c r="I148" s="270"/>
      <c r="K148" s="698"/>
      <c r="L148" s="640"/>
      <c r="M148" s="640"/>
      <c r="N148" s="702"/>
    </row>
    <row r="149" spans="1:14" ht="36">
      <c r="A149" s="720" t="s">
        <v>578</v>
      </c>
      <c r="B149" s="268" t="s">
        <v>306</v>
      </c>
      <c r="C149" s="266"/>
      <c r="D149" s="639"/>
      <c r="E149" s="660" t="s">
        <v>27</v>
      </c>
      <c r="F149" s="661" t="s">
        <v>22</v>
      </c>
      <c r="G149" s="377"/>
      <c r="H149" s="672">
        <f t="shared" si="9"/>
        <v>0</v>
      </c>
      <c r="I149" s="270"/>
      <c r="K149" s="698"/>
      <c r="L149" s="640"/>
      <c r="M149" s="640"/>
      <c r="N149" s="702"/>
    </row>
    <row r="150" spans="1:14" ht="24">
      <c r="A150" s="720" t="s">
        <v>579</v>
      </c>
      <c r="B150" s="691" t="s">
        <v>35</v>
      </c>
      <c r="C150" s="266"/>
      <c r="D150" s="639"/>
      <c r="E150" s="660" t="s">
        <v>27</v>
      </c>
      <c r="F150" s="661" t="s">
        <v>22</v>
      </c>
      <c r="G150" s="377"/>
      <c r="H150" s="672">
        <f t="shared" si="9"/>
        <v>0</v>
      </c>
      <c r="I150" s="270"/>
      <c r="K150" s="698"/>
      <c r="L150" s="640"/>
      <c r="M150" s="640"/>
      <c r="N150" s="702"/>
    </row>
    <row r="151" spans="1:14" ht="24">
      <c r="A151" s="720" t="s">
        <v>580</v>
      </c>
      <c r="B151" s="691" t="s">
        <v>307</v>
      </c>
      <c r="C151" s="266"/>
      <c r="D151" s="639"/>
      <c r="E151" s="660" t="s">
        <v>27</v>
      </c>
      <c r="F151" s="661" t="s">
        <v>22</v>
      </c>
      <c r="G151" s="377"/>
      <c r="H151" s="672">
        <f t="shared" si="9"/>
        <v>0</v>
      </c>
      <c r="I151" s="270"/>
      <c r="K151" s="698"/>
      <c r="L151" s="640"/>
      <c r="M151" s="640"/>
      <c r="N151" s="702"/>
    </row>
    <row r="152" spans="1:14" ht="24">
      <c r="A152" s="720" t="s">
        <v>581</v>
      </c>
      <c r="B152" s="691" t="s">
        <v>34</v>
      </c>
      <c r="C152" s="266"/>
      <c r="D152" s="639"/>
      <c r="E152" s="660" t="s">
        <v>27</v>
      </c>
      <c r="F152" s="661" t="s">
        <v>22</v>
      </c>
      <c r="G152" s="377"/>
      <c r="H152" s="672">
        <f t="shared" si="9"/>
        <v>0</v>
      </c>
      <c r="I152" s="270"/>
      <c r="K152" s="698"/>
      <c r="L152" s="640"/>
      <c r="M152" s="640"/>
      <c r="N152" s="702"/>
    </row>
    <row r="153" spans="1:14" ht="24">
      <c r="A153" s="720" t="s">
        <v>582</v>
      </c>
      <c r="B153" s="691" t="s">
        <v>308</v>
      </c>
      <c r="C153" s="647"/>
      <c r="D153" s="647"/>
      <c r="E153" s="664" t="s">
        <v>27</v>
      </c>
      <c r="F153" s="661">
        <v>1</v>
      </c>
      <c r="G153" s="377"/>
      <c r="H153" s="672">
        <f t="shared" si="9"/>
        <v>0</v>
      </c>
      <c r="I153" s="270"/>
      <c r="K153" s="698"/>
      <c r="L153" s="640"/>
      <c r="M153" s="640"/>
      <c r="N153" s="702"/>
    </row>
    <row r="154" spans="1:14" ht="36">
      <c r="A154" s="720" t="s">
        <v>583</v>
      </c>
      <c r="B154" s="691" t="s">
        <v>309</v>
      </c>
      <c r="C154" s="647"/>
      <c r="D154" s="647"/>
      <c r="E154" s="664" t="s">
        <v>27</v>
      </c>
      <c r="F154" s="661">
        <v>1</v>
      </c>
      <c r="G154" s="377"/>
      <c r="H154" s="672">
        <f t="shared" si="9"/>
        <v>0</v>
      </c>
      <c r="I154" s="270"/>
      <c r="K154" s="698"/>
      <c r="L154" s="640"/>
      <c r="M154" s="640"/>
      <c r="N154" s="702"/>
    </row>
    <row r="155" spans="1:14" ht="36">
      <c r="A155" s="720" t="s">
        <v>584</v>
      </c>
      <c r="B155" s="691" t="s">
        <v>310</v>
      </c>
      <c r="C155" s="647"/>
      <c r="D155" s="647"/>
      <c r="E155" s="664" t="s">
        <v>27</v>
      </c>
      <c r="F155" s="661">
        <v>1</v>
      </c>
      <c r="G155" s="377"/>
      <c r="H155" s="672">
        <f t="shared" si="9"/>
        <v>0</v>
      </c>
      <c r="I155" s="270"/>
      <c r="K155" s="698"/>
      <c r="L155" s="640"/>
      <c r="M155" s="640"/>
      <c r="N155" s="702"/>
    </row>
    <row r="156" spans="1:14" ht="12">
      <c r="A156" s="720"/>
      <c r="B156" s="685" t="s">
        <v>311</v>
      </c>
      <c r="C156" s="269"/>
      <c r="D156" s="269"/>
      <c r="E156" s="661"/>
      <c r="F156" s="661"/>
      <c r="G156" s="377"/>
      <c r="H156" s="672"/>
      <c r="I156" s="270"/>
      <c r="K156" s="698"/>
      <c r="L156" s="640"/>
      <c r="M156" s="640"/>
      <c r="N156" s="702"/>
    </row>
    <row r="157" spans="1:14" ht="144">
      <c r="A157" s="720" t="s">
        <v>585</v>
      </c>
      <c r="B157" s="691" t="s">
        <v>586</v>
      </c>
      <c r="C157" s="647"/>
      <c r="D157" s="647"/>
      <c r="E157" s="664" t="s">
        <v>28</v>
      </c>
      <c r="F157" s="661" t="s">
        <v>587</v>
      </c>
      <c r="G157" s="377"/>
      <c r="H157" s="672">
        <f>F157*G157</f>
        <v>0</v>
      </c>
      <c r="I157" s="270"/>
      <c r="K157" s="698"/>
      <c r="L157" s="640"/>
      <c r="M157" s="640"/>
      <c r="N157" s="702"/>
    </row>
    <row r="158" spans="1:14" ht="36.75" thickBot="1">
      <c r="A158" s="726" t="s">
        <v>588</v>
      </c>
      <c r="B158" s="697" t="s">
        <v>313</v>
      </c>
      <c r="C158" s="649"/>
      <c r="D158" s="649"/>
      <c r="E158" s="667" t="s">
        <v>28</v>
      </c>
      <c r="F158" s="668" t="s">
        <v>587</v>
      </c>
      <c r="G158" s="378"/>
      <c r="H158" s="677">
        <f>F158*G158</f>
        <v>0</v>
      </c>
      <c r="I158" s="270"/>
      <c r="K158" s="698"/>
      <c r="L158" s="640"/>
      <c r="M158" s="640"/>
      <c r="N158" s="702"/>
    </row>
    <row r="159" spans="1:14" ht="12.75" thickBot="1">
      <c r="A159" s="521" t="s">
        <v>314</v>
      </c>
      <c r="B159" s="706"/>
      <c r="C159" s="706"/>
      <c r="D159" s="706"/>
      <c r="E159" s="706"/>
      <c r="F159" s="707"/>
      <c r="G159" s="379"/>
      <c r="H159" s="380">
        <f>SUM(H2:H158)</f>
        <v>0</v>
      </c>
      <c r="I159" s="280"/>
      <c r="K159" s="702"/>
      <c r="L159" s="702"/>
      <c r="M159" s="702"/>
      <c r="N159" s="702"/>
    </row>
    <row r="160" spans="11:14" ht="12">
      <c r="K160" s="702"/>
      <c r="L160" s="702"/>
      <c r="M160" s="702"/>
      <c r="N160" s="702"/>
    </row>
    <row r="161" spans="11:14" ht="12">
      <c r="K161" s="702"/>
      <c r="L161" s="702"/>
      <c r="M161" s="702"/>
      <c r="N161" s="702"/>
    </row>
    <row r="162" spans="11:14" ht="12">
      <c r="K162" s="702"/>
      <c r="L162" s="702"/>
      <c r="M162" s="702"/>
      <c r="N162" s="702"/>
    </row>
    <row r="163" spans="11:14" ht="12">
      <c r="K163" s="641"/>
      <c r="L163" s="641"/>
      <c r="M163" s="641"/>
      <c r="N163" s="641"/>
    </row>
    <row r="164" spans="11:14" ht="12">
      <c r="K164" s="641"/>
      <c r="L164" s="641"/>
      <c r="M164" s="641"/>
      <c r="N164" s="641"/>
    </row>
    <row r="165" spans="11:14" ht="12">
      <c r="K165" s="641"/>
      <c r="L165" s="641"/>
      <c r="M165" s="641"/>
      <c r="N165" s="641"/>
    </row>
    <row r="166" spans="11:14" ht="12">
      <c r="K166" s="641"/>
      <c r="L166" s="641"/>
      <c r="M166" s="641"/>
      <c r="N166" s="641"/>
    </row>
    <row r="167" spans="11:14" ht="12">
      <c r="K167" s="641"/>
      <c r="L167" s="641"/>
      <c r="M167" s="641"/>
      <c r="N167" s="641"/>
    </row>
    <row r="168" spans="11:14" ht="12">
      <c r="K168" s="641"/>
      <c r="L168" s="641"/>
      <c r="M168" s="641"/>
      <c r="N168" s="641"/>
    </row>
    <row r="169" spans="11:14" ht="12">
      <c r="K169" s="641"/>
      <c r="L169" s="641"/>
      <c r="M169" s="641"/>
      <c r="N169" s="641"/>
    </row>
    <row r="170" spans="11:14" ht="12">
      <c r="K170" s="641"/>
      <c r="L170" s="641"/>
      <c r="M170" s="641"/>
      <c r="N170" s="641"/>
    </row>
    <row r="171" spans="11:14" ht="12">
      <c r="K171" s="641"/>
      <c r="L171" s="641"/>
      <c r="M171" s="641"/>
      <c r="N171" s="641"/>
    </row>
    <row r="172" spans="11:14" ht="12">
      <c r="K172" s="641"/>
      <c r="L172" s="641"/>
      <c r="M172" s="641"/>
      <c r="N172" s="641"/>
    </row>
    <row r="173" spans="11:14" ht="12">
      <c r="K173" s="641"/>
      <c r="L173" s="641"/>
      <c r="M173" s="641"/>
      <c r="N173" s="641"/>
    </row>
  </sheetData>
  <sheetProtection password="A2DB" sheet="1" selectLockedCells="1"/>
  <mergeCells count="1">
    <mergeCell ref="A159:F15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9" r:id="rId1"/>
  <headerFooter>
    <oddHeader>&amp;L&amp;8G.1 Soupis stavebních prací,dodávek a služeb s výkazem výměr&amp;R&amp;8EKOEKO s.r.o.</oddHeader>
    <oddFooter>&amp;L&amp;8ČISTÍRNA ODPADNÍCH VOD 2. ETAPA, 2. ČÁST
zak.č. 1231-83 &amp;R&amp;8Str. &amp;P / &amp;N</oddFooter>
  </headerFooter>
  <ignoredErrors>
    <ignoredError sqref="H15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Urbánek, Jaroslav</cp:lastModifiedBy>
  <cp:lastPrinted>2018-03-02T13:01:37Z</cp:lastPrinted>
  <dcterms:created xsi:type="dcterms:W3CDTF">1999-06-24T06:48:24Z</dcterms:created>
  <dcterms:modified xsi:type="dcterms:W3CDTF">2018-04-17T13:49:06Z</dcterms:modified>
  <cp:category/>
  <cp:version/>
  <cp:contentType/>
  <cp:contentStatus/>
</cp:coreProperties>
</file>